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tables/table3.xml" ContentType="application/vnd.openxmlformats-officedocument.spreadsheetml.table+xml"/>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tables/table4.xml" ContentType="application/vnd.openxmlformats-officedocument.spreadsheetml.table+xml"/>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tables/table5.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defaultThemeVersion="124226"/>
  <mc:AlternateContent xmlns:mc="http://schemas.openxmlformats.org/markup-compatibility/2006">
    <mc:Choice Requires="x15">
      <x15ac:absPath xmlns:x15ac="http://schemas.microsoft.com/office/spreadsheetml/2010/11/ac" url="C:\Users\OAI-02\Downloads\"/>
    </mc:Choice>
  </mc:AlternateContent>
  <bookViews>
    <workbookView xWindow="0" yWindow="0" windowWidth="21600" windowHeight="10425"/>
  </bookViews>
  <sheets>
    <sheet name="Resumen" sheetId="40" r:id="rId1"/>
    <sheet name="Formulario PPGR1" sheetId="1" r:id="rId2"/>
    <sheet name="Formulario PPGR2" sheetId="12" r:id="rId3"/>
    <sheet name="Formulario PPGR3" sheetId="10" r:id="rId4"/>
    <sheet name="Formulario PPGR4" sheetId="13" r:id="rId5"/>
    <sheet name="Formulario PPGR5" sheetId="14" r:id="rId6"/>
    <sheet name="Formulario PPGR6" sheetId="30" r:id="rId7"/>
    <sheet name="Formulario PPGR7" sheetId="31" r:id="rId8"/>
    <sheet name="Formulario PPGR8" sheetId="32" r:id="rId9"/>
    <sheet name="Tablero Indicadores POA" sheetId="39" state="hidden" r:id="rId10"/>
    <sheet name="Prov" sheetId="38" state="hidden" r:id="rId11"/>
    <sheet name="Insumos" sheetId="35" state="hidden" r:id="rId12"/>
    <sheet name="LSIns" sheetId="36" state="hidden" r:id="rId13"/>
    <sheet name="PEI SNS 2025-2028" sheetId="41" state="hidden" r:id="rId14"/>
    <sheet name="Obj" sheetId="34" state="hidden" r:id="rId15"/>
    <sheet name="Catalogo" sheetId="33" state="hidden" r:id="rId16"/>
  </sheets>
  <definedNames>
    <definedName name="_xlnm._FilterDatabase" localSheetId="7" hidden="1">'Formulario PPGR7'!$A$16:$K$327</definedName>
    <definedName name="_xlnm._FilterDatabase" localSheetId="8" hidden="1">'Formulario PPGR8'!$A$16:$K$327</definedName>
    <definedName name="_xlnm._FilterDatabase" localSheetId="11" hidden="1">Insumos!$A$1:$E$528</definedName>
    <definedName name="_xlcn.WorksheetConnection_PlantillaPOADCSNSySRS25112024.xlsxTabla61" hidden="1">Tabla6[]</definedName>
    <definedName name="_xlcn.WorksheetConnection_PlantillaPOADCSNSySRS25112024.xlsxTabla81" hidden="1">Tabla8[]</definedName>
    <definedName name="_xlnm.Print_Area" localSheetId="1">'Formulario PPGR1'!$A$1:$AP$138</definedName>
    <definedName name="Azua">Prov!$C$3:$C$12</definedName>
    <definedName name="Bahoruco">Prov!$C$13:$C$17</definedName>
    <definedName name="Barahona">Prov!$C$18:$C$28</definedName>
    <definedName name="CodigoActividad">'Formulario PPGR2'!$C$9:$C$270</definedName>
    <definedName name="Dajabon">Prov!$C$29:$C$33</definedName>
    <definedName name="Dajabón">Prov!$C$29:$C$33</definedName>
    <definedName name="Distrito_Nacional">Prov!$C$2</definedName>
    <definedName name="Duarte">Prov!$C$34:$C$40</definedName>
    <definedName name="EE.1">'PEI SNS 2025-2028'!$D$3:$D$15</definedName>
    <definedName name="EE.2">'PEI SNS 2025-2028'!$D$16:$D$17</definedName>
    <definedName name="EE.3">'PEI SNS 2025-2028'!$D$18:$D$27</definedName>
    <definedName name="El_Seibo">Prov!$C$41:$C$42</definedName>
    <definedName name="Elias_Pina">Prov!$C$43:$C$48</definedName>
    <definedName name="Elías_Piña">Prov!$C$43:$C$48</definedName>
    <definedName name="Espaillat">Prov!$C$49:$C$52</definedName>
    <definedName name="Hato_Mayor">Prov!$C$53:$C$55</definedName>
    <definedName name="Hermanas_Mirabal">Prov!$C$56:$C$58</definedName>
    <definedName name="Independencia">Prov!$C$59:$C$64</definedName>
    <definedName name="La_Altagracia">Prov!$C$65:$C$66</definedName>
    <definedName name="La_Romana">Prov!$C$67:$C$69</definedName>
    <definedName name="La_Vega">Prov!$C$70:$C$73</definedName>
    <definedName name="Le.1">Obj!$D$122:$D$124</definedName>
    <definedName name="Le.2">Obj!$D$125:$D$127</definedName>
    <definedName name="Le.3">Obj!$D$128:$D$134</definedName>
    <definedName name="Le.4">Obj!$D$134</definedName>
    <definedName name="ls_ComprayAlquiler">Catalogo!$G$34:$G$42</definedName>
    <definedName name="ls_Departamento">Catalogo!$D$37:$D$97</definedName>
    <definedName name="Ls_DepartamentosSRS">Catalogo!$G$170:$G$182</definedName>
    <definedName name="Ls_DependenciasSRS">Catalogo!$B$137:$B$142</definedName>
    <definedName name="ls_Direccion">Catalogo!$D$33:$D$34</definedName>
    <definedName name="Ls_DivisionesSRS">Catalogo!$E$145:$E$161</definedName>
    <definedName name="ls_ejes_estrategicos">tbl_ejes_estrategicos[Ejes Estratégicos]</definedName>
    <definedName name="Ls_Estructura">Catalogo!$B$24:$B$29</definedName>
    <definedName name="Ls_GerenciasSRS">Catalogo!$E$164:$E$166</definedName>
    <definedName name="Ls_Medio_Verificacion">Catalogo!$B$188:$B$207</definedName>
    <definedName name="Ls_ObjEstrategico">Obj!$G$6:$G$21</definedName>
    <definedName name="Ls_Oficina">Catalogo!$D$127:$D$130</definedName>
    <definedName name="Ls_OficinasSRS">Catalogo!$E$179:$E$181</definedName>
    <definedName name="ls_Regiones">Catalogo!$B$10:$B$20</definedName>
    <definedName name="ls_SubDireccion">Catalogo!$D$100:$D$120</definedName>
    <definedName name="ls_TiposAcciones">Catalogo!$G$11:$G$14</definedName>
    <definedName name="ls_UnidadesSRS">Catalogo!$B$145:$B$173</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Insumos!$C$526:$C$528</definedName>
    <definedName name="lsEventosGenerales">Insumos!$C$139:$C$141</definedName>
    <definedName name="lsFuentesFinanciamiento">LSIns!$F$5:$F$8</definedName>
    <definedName name="lsGasoil">Insumos!$C$142:$C$149</definedName>
    <definedName name="lsHerramientasMenores">Insumos!$C$150:$C$179</definedName>
    <definedName name="lsImpresionyEncuadernacion">Insumos!$C$180</definedName>
    <definedName name="lsInsumos">LSIns!$B$5:$B$45</definedName>
    <definedName name="lsInsumosEquipos">LSIns!$F$16:$F$31</definedName>
    <definedName name="lsLlantasyNeumaticos">Insumos!$C$181:$C$188</definedName>
    <definedName name="lsMantenimiento">Insumos!$C$189:$C$202</definedName>
    <definedName name="lsMantenimientoyReparacion">Catalogo!$G$28:$G$31</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Catalogo!$D$11:$D$16</definedName>
    <definedName name="lsTipoIntervencion">Catalogo!$G$20:$G$25</definedName>
    <definedName name="lsUtilesdeCocina">Insumos!$C$335:$C$346</definedName>
    <definedName name="lsUtilesdeOficina">Insumos!$C$347:$C$475</definedName>
    <definedName name="lsUtilesMenoresMQ">Insumos!$C$476:$C$513</definedName>
    <definedName name="lsViaticosDP">Insumos!$C$514:$C$520</definedName>
    <definedName name="Maria_Trinidad_Sanchez">Prov!$C$74:$C$77</definedName>
    <definedName name="María_Trinidad_Sánchez">Prov!$C$74:$C$77</definedName>
    <definedName name="Monsenor_Nouel">Prov!$C$78:$C$80</definedName>
    <definedName name="Monseñor_Nouel">Prov!$C$78:$C$80</definedName>
    <definedName name="Monte_Plata">Prov!$C$87:$C$91</definedName>
    <definedName name="Montecristi">Prov!$C$81:$C$86</definedName>
    <definedName name="Obj1.1">Obj!$F$57:$F$60</definedName>
    <definedName name="Obj1.10">Obj!#REF!</definedName>
    <definedName name="Obj1.2">Obj!$F$61:$F$65</definedName>
    <definedName name="Obj1.3">Obj!$F$66:$F$69</definedName>
    <definedName name="Obj1.4">Obj!#REF!</definedName>
    <definedName name="Obj1.5">Obj!#REF!</definedName>
    <definedName name="Obj1.6">Obj!#REF!</definedName>
    <definedName name="Obj1.7">Obj!#REF!</definedName>
    <definedName name="Obj1.8">Obj!#REF!</definedName>
    <definedName name="Obj1.9">Obj!#REF!</definedName>
    <definedName name="Obj2.1">Obj!$F$70</definedName>
    <definedName name="Obj2.2">Obj!$F$71:$F$72</definedName>
    <definedName name="Obj2.3">Obj!$F$73</definedName>
    <definedName name="Obj3.1">Obj!$F$74</definedName>
    <definedName name="Obj3.2">Obj!$F$75</definedName>
    <definedName name="Obj3.3">Obj!$F$76</definedName>
    <definedName name="Obj3.4">Obj!$F$77</definedName>
    <definedName name="Obj3.5">Obj!$F$78</definedName>
    <definedName name="Obj3.6">Obj!$F$79</definedName>
    <definedName name="Obj3.7">Obj!$F$80</definedName>
    <definedName name="Pedernales">Prov!$C$92:$C$93</definedName>
    <definedName name="Peravia">Prov!$C$94:$C$95</definedName>
    <definedName name="Periodo_POA">Catalogo!$B$3:$B$6</definedName>
    <definedName name="Productos">'Formulario PPGR1'!$J$9:$J$134</definedName>
    <definedName name="Provincias">Prov!$F$2:$F$33</definedName>
    <definedName name="Puerto_Plata">Prov!$C$96:$C$104</definedName>
    <definedName name="Samana">Prov!$C$105:$C$107</definedName>
    <definedName name="Samaná">Prov!$C$105:$C$107</definedName>
    <definedName name="San_Cristobal">Prov!$C$108:$C$115</definedName>
    <definedName name="San_Cristóbal">Prov!$C$108:$C$115</definedName>
    <definedName name="San_Jose_de_Ocoa">Prov!$C$116:$C$118</definedName>
    <definedName name="San_José_de_Ocoa">Prov!$C$116:$C$118</definedName>
    <definedName name="San_Juan">Prov!$C$119:$C$124</definedName>
    <definedName name="San_Pedro_de_Macoris">Prov!$C$125:$C$130</definedName>
    <definedName name="San_Pedro_de_Macorís">Prov!$C$125:$C$130</definedName>
    <definedName name="Sanchez_Ramirez">Prov!$C$131:$C$134</definedName>
    <definedName name="Sánchez_Ramírez">Prov!$C$131:$C$134</definedName>
    <definedName name="Santiago">Prov!$C$135:$C$143</definedName>
    <definedName name="Santiago_Rodriguez">Prov!$C$144:$C$146</definedName>
    <definedName name="Santiago_Rodríguez">Prov!$C$144:$C$146</definedName>
    <definedName name="Santo_Domingo">Prov!$C$147:$C$153</definedName>
    <definedName name="Valverde">Prov!$C$154:$C$156</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8" name="Tabla8" connection="WorksheetConnection_Plantilla POA DCSNS y SRS 25112024.xlsx!Tabla8"/>
          <x15:modelTable id="Tabla6" name="Tabla6" connection="WorksheetConnection_Plantilla POA DCSNS y SRS 25112024.xlsx!Tabla6"/>
        </x15:modelTables>
        <x15:modelRelationships>
          <x15:modelRelationship fromTable="Tabla8" fromColumn="# Obj." toTable="Tabla6" toColumn="Resultados Esperados"/>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12" l="1"/>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111" i="12"/>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40" i="12"/>
  <c r="Q141" i="12"/>
  <c r="Q142" i="12"/>
  <c r="Q143" i="12"/>
  <c r="Q144" i="12"/>
  <c r="Q145" i="12"/>
  <c r="Q146" i="12"/>
  <c r="Q147" i="12"/>
  <c r="Q148" i="12"/>
  <c r="Q149" i="12"/>
  <c r="Q150" i="12"/>
  <c r="Q151" i="12"/>
  <c r="Q152" i="12"/>
  <c r="Q153" i="12"/>
  <c r="Q154" i="12"/>
  <c r="Q155" i="12"/>
  <c r="Q156" i="12"/>
  <c r="Q157" i="12"/>
  <c r="Q158" i="12"/>
  <c r="Q159" i="12"/>
  <c r="Q160" i="12"/>
  <c r="Q161" i="12"/>
  <c r="Q162" i="12"/>
  <c r="Q163" i="12"/>
  <c r="Q164" i="12"/>
  <c r="Q165" i="12"/>
  <c r="Q166" i="12"/>
  <c r="Q167" i="12"/>
  <c r="Q168" i="12"/>
  <c r="Q169" i="12"/>
  <c r="Q170" i="12"/>
  <c r="Q171" i="12"/>
  <c r="Q172" i="12"/>
  <c r="Q173" i="12"/>
  <c r="Q174" i="12"/>
  <c r="Q175" i="12"/>
  <c r="Q176" i="12"/>
  <c r="Q177" i="12"/>
  <c r="Q178" i="12"/>
  <c r="Q179" i="12"/>
  <c r="Q180" i="12"/>
  <c r="Q181" i="12"/>
  <c r="Q182" i="12"/>
  <c r="Q183" i="12"/>
  <c r="Q184" i="12"/>
  <c r="Q185" i="12"/>
  <c r="Q186" i="12"/>
  <c r="Q187" i="12"/>
  <c r="Q188" i="12"/>
  <c r="Q189" i="12"/>
  <c r="Q190" i="12"/>
  <c r="Q191" i="12"/>
  <c r="Q192" i="12"/>
  <c r="Q193" i="12"/>
  <c r="Q194" i="12"/>
  <c r="Q195" i="12"/>
  <c r="Q196" i="12"/>
  <c r="Q197" i="12"/>
  <c r="Q198" i="12"/>
  <c r="Q199" i="12"/>
  <c r="Q200" i="12"/>
  <c r="Q201" i="12"/>
  <c r="Q202" i="12"/>
  <c r="Q203" i="12"/>
  <c r="Q204" i="12"/>
  <c r="Q205" i="12"/>
  <c r="Q206" i="12"/>
  <c r="Q207" i="12"/>
  <c r="Q208" i="12"/>
  <c r="Q209" i="12"/>
  <c r="Q210" i="12"/>
  <c r="Q211" i="12"/>
  <c r="Q212" i="12"/>
  <c r="Q213" i="12"/>
  <c r="Q214" i="12"/>
  <c r="Q215" i="12"/>
  <c r="Q216" i="12"/>
  <c r="Q217" i="12"/>
  <c r="Q218" i="12"/>
  <c r="Q219" i="12"/>
  <c r="Q220" i="12"/>
  <c r="Q221" i="12"/>
  <c r="Q222" i="12"/>
  <c r="Q223" i="12"/>
  <c r="Q224" i="12"/>
  <c r="Q225" i="12"/>
  <c r="Q226" i="12"/>
  <c r="Q227" i="12"/>
  <c r="Q228" i="12"/>
  <c r="Q229" i="12"/>
  <c r="Q230" i="12"/>
  <c r="Q231" i="12"/>
  <c r="Q232" i="12"/>
  <c r="Q233" i="12"/>
  <c r="Q234" i="12"/>
  <c r="Q235" i="12"/>
  <c r="Q236" i="12"/>
  <c r="Q237" i="12"/>
  <c r="Q238" i="12"/>
  <c r="Q239" i="12"/>
  <c r="Q240" i="12"/>
  <c r="Q241" i="12"/>
  <c r="Q242" i="12"/>
  <c r="Q243" i="12"/>
  <c r="Q244" i="12"/>
  <c r="Q245" i="12"/>
  <c r="Q246" i="12"/>
  <c r="Q247" i="12"/>
  <c r="Q248" i="12"/>
  <c r="Q249" i="12"/>
  <c r="Q250" i="12"/>
  <c r="Q251" i="12"/>
  <c r="Q252" i="12"/>
  <c r="Q253" i="12"/>
  <c r="Q254" i="12"/>
  <c r="Q255" i="12"/>
  <c r="Q256" i="12"/>
  <c r="Q257" i="12"/>
  <c r="Q258" i="12"/>
  <c r="Q259" i="12"/>
  <c r="Q260" i="12"/>
  <c r="Q261" i="12"/>
  <c r="Q262" i="12"/>
  <c r="Q263" i="12"/>
  <c r="Q264" i="12"/>
  <c r="Q265" i="12"/>
  <c r="Q266" i="12"/>
  <c r="Q267" i="12"/>
  <c r="Q268" i="12"/>
  <c r="Q269" i="12"/>
  <c r="Q270" i="12"/>
  <c r="Q9" i="12"/>
  <c r="K18" i="31"/>
  <c r="K18" i="32"/>
  <c r="K19" i="32"/>
  <c r="K82" i="32"/>
  <c r="K78" i="32"/>
  <c r="K75" i="32"/>
  <c r="K73" i="32"/>
  <c r="K71" i="32"/>
  <c r="K69" i="32"/>
  <c r="K67" i="32"/>
  <c r="K58" i="32"/>
  <c r="K45" i="32"/>
  <c r="K42" i="32"/>
  <c r="K37" i="32"/>
  <c r="K35" i="32"/>
  <c r="K33" i="32"/>
  <c r="K26" i="32"/>
  <c r="K21" i="32"/>
  <c r="K22" i="32"/>
  <c r="J21" i="32"/>
  <c r="I21" i="32"/>
  <c r="I20" i="32" s="1"/>
  <c r="I19" i="32" s="1"/>
  <c r="I18" i="32" s="1"/>
  <c r="H21" i="32"/>
  <c r="J20" i="32"/>
  <c r="J19" i="32" s="1"/>
  <c r="J18" i="32" s="1"/>
  <c r="H20" i="32"/>
  <c r="H19" i="32" s="1"/>
  <c r="H18" i="32" s="1"/>
  <c r="H261" i="32"/>
  <c r="H225" i="32"/>
  <c r="Q271" i="12" l="1"/>
  <c r="G59" i="32"/>
  <c r="J21" i="31"/>
  <c r="I21" i="31"/>
  <c r="H21" i="31"/>
  <c r="J20" i="31"/>
  <c r="J19" i="31" s="1"/>
  <c r="J18" i="31" s="1"/>
  <c r="I20" i="31"/>
  <c r="I19" i="31" s="1"/>
  <c r="I18" i="31" s="1"/>
  <c r="H20" i="31"/>
  <c r="H19" i="31" s="1"/>
  <c r="H18" i="31" s="1"/>
  <c r="G148" i="31" l="1"/>
  <c r="H148" i="31"/>
  <c r="H121" i="31"/>
  <c r="J239" i="31"/>
  <c r="J238" i="31" s="1"/>
  <c r="J240" i="31"/>
  <c r="T52" i="14" l="1"/>
  <c r="T53" i="14"/>
  <c r="T54" i="14"/>
  <c r="T55" i="14"/>
  <c r="T56" i="14"/>
  <c r="T57" i="14"/>
  <c r="T58" i="14"/>
  <c r="T59" i="14"/>
  <c r="T60" i="14"/>
  <c r="T61" i="14"/>
  <c r="T62" i="14"/>
  <c r="T63" i="14"/>
  <c r="T64" i="14"/>
  <c r="T65" i="14"/>
  <c r="T66" i="14"/>
  <c r="I90" i="32" l="1"/>
  <c r="I214" i="32"/>
  <c r="I110" i="32"/>
  <c r="T10" i="14" l="1"/>
  <c r="T11" i="14"/>
  <c r="T12" i="14"/>
  <c r="T13" i="14"/>
  <c r="T14" i="14"/>
  <c r="T15" i="14"/>
  <c r="T16" i="14"/>
  <c r="T17" i="14"/>
  <c r="T18" i="14"/>
  <c r="T19" i="14"/>
  <c r="T20" i="14"/>
  <c r="T21" i="14"/>
  <c r="T22" i="14"/>
  <c r="T23" i="14"/>
  <c r="T24" i="14"/>
  <c r="T25" i="14"/>
  <c r="T26" i="14"/>
  <c r="T27" i="14"/>
  <c r="T28" i="14"/>
  <c r="T29" i="14"/>
  <c r="T30" i="14"/>
  <c r="T31" i="14"/>
  <c r="T32" i="14"/>
  <c r="T33" i="14"/>
  <c r="T34" i="14"/>
  <c r="T35" i="14"/>
  <c r="T36" i="14"/>
  <c r="T37" i="14"/>
  <c r="T38" i="14"/>
  <c r="T39" i="14"/>
  <c r="T40" i="14"/>
  <c r="T41" i="14"/>
  <c r="T42" i="14"/>
  <c r="T43" i="14"/>
  <c r="T44" i="14"/>
  <c r="T45" i="14"/>
  <c r="T46" i="14"/>
  <c r="T47" i="14"/>
  <c r="T48" i="14"/>
  <c r="T49" i="14"/>
  <c r="T50" i="14"/>
  <c r="T51" i="14"/>
  <c r="T9" i="14"/>
  <c r="G9"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D3" i="41"/>
  <c r="D4" i="41"/>
  <c r="D5" i="41"/>
  <c r="D6" i="41"/>
  <c r="D7" i="41"/>
  <c r="D8" i="41"/>
  <c r="D9" i="41"/>
  <c r="D10" i="41"/>
  <c r="D11" i="41"/>
  <c r="D12" i="41"/>
  <c r="D13" i="41"/>
  <c r="D14" i="41"/>
  <c r="D15" i="41"/>
  <c r="D16" i="41"/>
  <c r="D17" i="41"/>
  <c r="D18" i="41"/>
  <c r="D19" i="41"/>
  <c r="D20" i="41"/>
  <c r="D21" i="41"/>
  <c r="D22" i="41"/>
  <c r="D23" i="41"/>
  <c r="D24" i="41"/>
  <c r="D25" i="41"/>
  <c r="D26" i="41"/>
  <c r="D27" i="4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A27" i="41"/>
  <c r="A26" i="41"/>
  <c r="A25" i="41"/>
  <c r="A24" i="41"/>
  <c r="A23" i="41"/>
  <c r="A22" i="41"/>
  <c r="A21" i="41"/>
  <c r="A20" i="41"/>
  <c r="A19" i="41"/>
  <c r="A18" i="41"/>
  <c r="A17" i="41"/>
  <c r="A16" i="41"/>
  <c r="A15" i="41"/>
  <c r="A14" i="41"/>
  <c r="A13" i="41"/>
  <c r="A12" i="41"/>
  <c r="A11" i="41"/>
  <c r="A10" i="41"/>
  <c r="A9" i="41"/>
  <c r="A8" i="41"/>
  <c r="A7" i="41"/>
  <c r="A6" i="41"/>
  <c r="A5" i="41"/>
  <c r="A4" i="41"/>
  <c r="A3" i="41"/>
  <c r="R9" i="10"/>
  <c r="R10" i="10"/>
  <c r="R11" i="10"/>
  <c r="O537" i="10" l="1"/>
  <c r="O538" i="10"/>
  <c r="O539" i="10"/>
  <c r="O540" i="10"/>
  <c r="O541" i="10"/>
  <c r="O542" i="10"/>
  <c r="O543" i="10"/>
  <c r="O544" i="10"/>
  <c r="O545" i="10"/>
  <c r="O546" i="10"/>
  <c r="O547" i="10"/>
  <c r="O548" i="10"/>
  <c r="O549" i="10"/>
  <c r="O550" i="10"/>
  <c r="O551" i="10"/>
  <c r="O552" i="10"/>
  <c r="O553" i="10"/>
  <c r="O554" i="10"/>
  <c r="O555" i="10"/>
  <c r="O556" i="10"/>
  <c r="O557" i="10"/>
  <c r="O558" i="10"/>
  <c r="O559" i="10"/>
  <c r="O560" i="10"/>
  <c r="O561" i="10"/>
  <c r="O562" i="10"/>
  <c r="O563" i="10"/>
  <c r="O564" i="10"/>
  <c r="O565" i="10"/>
  <c r="O566" i="10"/>
  <c r="O567" i="10"/>
  <c r="O568" i="10"/>
  <c r="O569" i="10"/>
  <c r="O570" i="10"/>
  <c r="O571" i="10"/>
  <c r="O572" i="10"/>
  <c r="O573" i="10"/>
  <c r="O574" i="10"/>
  <c r="O575" i="10"/>
  <c r="O576" i="10"/>
  <c r="O577" i="10"/>
  <c r="O578" i="10"/>
  <c r="O579" i="10"/>
  <c r="O580" i="10"/>
  <c r="O581" i="10"/>
  <c r="O582" i="10"/>
  <c r="O583" i="10"/>
  <c r="O584" i="10"/>
  <c r="O585" i="10"/>
  <c r="O586" i="10"/>
  <c r="O587" i="10"/>
  <c r="O588" i="10"/>
  <c r="O589" i="10"/>
  <c r="O590" i="10"/>
  <c r="O591" i="10"/>
  <c r="O592" i="10"/>
  <c r="O593" i="10"/>
  <c r="O594" i="10"/>
  <c r="O595" i="10"/>
  <c r="O596" i="10"/>
  <c r="O597" i="10"/>
  <c r="O598" i="10"/>
  <c r="O599" i="10"/>
  <c r="O600" i="10"/>
  <c r="O601" i="10"/>
  <c r="O602" i="10"/>
  <c r="O603" i="10"/>
  <c r="O604" i="10"/>
  <c r="O605" i="10"/>
  <c r="O606" i="10"/>
  <c r="O607" i="10"/>
  <c r="O608" i="10"/>
  <c r="O609" i="10"/>
  <c r="O610" i="10"/>
  <c r="O611" i="10"/>
  <c r="O612" i="10"/>
  <c r="O613" i="10"/>
  <c r="O614" i="10"/>
  <c r="O615" i="10"/>
  <c r="O616" i="10"/>
  <c r="O617" i="10"/>
  <c r="O618" i="10"/>
  <c r="O619" i="10"/>
  <c r="O620" i="10"/>
  <c r="O621" i="10"/>
  <c r="O622" i="10"/>
  <c r="O623" i="10"/>
  <c r="O624" i="10"/>
  <c r="O625" i="10"/>
  <c r="O626" i="10"/>
  <c r="O627" i="10"/>
  <c r="O628" i="10"/>
  <c r="O629" i="10"/>
  <c r="O630" i="10"/>
  <c r="O631" i="10"/>
  <c r="O632" i="10"/>
  <c r="O633" i="10"/>
  <c r="O634" i="10"/>
  <c r="O635" i="10"/>
  <c r="O636" i="10"/>
  <c r="O637" i="10"/>
  <c r="O638" i="10"/>
  <c r="O639" i="10"/>
  <c r="O640" i="10"/>
  <c r="O641" i="10"/>
  <c r="O642" i="10"/>
  <c r="O643" i="10"/>
  <c r="O644" i="10"/>
  <c r="O645" i="10"/>
  <c r="O646" i="10"/>
  <c r="O647" i="10"/>
  <c r="O648" i="10"/>
  <c r="O649" i="10"/>
  <c r="O650" i="10"/>
  <c r="O651" i="10"/>
  <c r="O652" i="10"/>
  <c r="O653" i="10"/>
  <c r="O654" i="10"/>
  <c r="O655" i="10"/>
  <c r="O656" i="10"/>
  <c r="O657" i="10"/>
  <c r="O658" i="10"/>
  <c r="O659" i="10"/>
  <c r="O660" i="10"/>
  <c r="O661" i="10"/>
  <c r="O662" i="10"/>
  <c r="O663" i="10"/>
  <c r="O664" i="10"/>
  <c r="O665" i="10"/>
  <c r="O666" i="10"/>
  <c r="O667" i="10"/>
  <c r="O668" i="10"/>
  <c r="O669" i="10"/>
  <c r="O670" i="10"/>
  <c r="O671" i="10"/>
  <c r="O672" i="10"/>
  <c r="O673" i="10"/>
  <c r="O674" i="10"/>
  <c r="O675" i="10"/>
  <c r="O676" i="10"/>
  <c r="O677" i="10"/>
  <c r="O678" i="10"/>
  <c r="O679" i="10"/>
  <c r="O680" i="10"/>
  <c r="O681" i="10"/>
  <c r="O682" i="10"/>
  <c r="O683" i="10"/>
  <c r="O684" i="10"/>
  <c r="O685" i="10"/>
  <c r="O686" i="10"/>
  <c r="O687" i="10"/>
  <c r="O688" i="10"/>
  <c r="O689" i="10"/>
  <c r="O690" i="10"/>
  <c r="O691" i="10"/>
  <c r="O692" i="10"/>
  <c r="O693" i="10"/>
  <c r="O694" i="10"/>
  <c r="O695" i="10"/>
  <c r="O696" i="10"/>
  <c r="O697" i="10"/>
  <c r="O698" i="10"/>
  <c r="O699" i="10"/>
  <c r="O700" i="10"/>
  <c r="O701" i="10"/>
  <c r="O702" i="10"/>
  <c r="O703" i="10"/>
  <c r="O704" i="10"/>
  <c r="O705" i="10"/>
  <c r="O706" i="10"/>
  <c r="O707" i="10"/>
  <c r="O708" i="10"/>
  <c r="O709" i="10"/>
  <c r="O710" i="10"/>
  <c r="O711" i="10"/>
  <c r="O712" i="10"/>
  <c r="O713" i="10"/>
  <c r="O714" i="10"/>
  <c r="O715" i="10"/>
  <c r="O716" i="10"/>
  <c r="O717" i="10"/>
  <c r="O718" i="10"/>
  <c r="O719" i="10"/>
  <c r="O720" i="10"/>
  <c r="O721" i="10"/>
  <c r="O722" i="10"/>
  <c r="O723" i="10"/>
  <c r="O724" i="10"/>
  <c r="O725" i="10"/>
  <c r="O726" i="10"/>
  <c r="O727" i="10"/>
  <c r="O728" i="10"/>
  <c r="O729" i="10"/>
  <c r="O730" i="10"/>
  <c r="O731" i="10"/>
  <c r="O732" i="10"/>
  <c r="O733" i="10"/>
  <c r="O734" i="10"/>
  <c r="O735" i="10"/>
  <c r="O736" i="10"/>
  <c r="O737" i="10"/>
  <c r="O738" i="10"/>
  <c r="O739" i="10"/>
  <c r="O740" i="10"/>
  <c r="O741" i="10"/>
  <c r="O742" i="10"/>
  <c r="O743" i="10"/>
  <c r="O744" i="10"/>
  <c r="O745" i="10"/>
  <c r="O746" i="10"/>
  <c r="O747" i="10"/>
  <c r="O748" i="10"/>
  <c r="O749" i="10"/>
  <c r="O750" i="10"/>
  <c r="O751" i="10"/>
  <c r="O752" i="10"/>
  <c r="O753" i="10"/>
  <c r="O754" i="10"/>
  <c r="O755" i="10"/>
  <c r="O756" i="10"/>
  <c r="O757" i="10"/>
  <c r="O758" i="10"/>
  <c r="O759" i="10"/>
  <c r="O760" i="10"/>
  <c r="O761" i="10"/>
  <c r="O762" i="10"/>
  <c r="O763" i="10"/>
  <c r="O764" i="10"/>
  <c r="O765" i="10"/>
  <c r="O766" i="10"/>
  <c r="O767" i="10"/>
  <c r="O768" i="10"/>
  <c r="O769" i="10"/>
  <c r="O770" i="10"/>
  <c r="O771" i="10"/>
  <c r="O772" i="10"/>
  <c r="O773" i="10"/>
  <c r="O774" i="10"/>
  <c r="O775" i="10"/>
  <c r="O776" i="10"/>
  <c r="O777" i="10"/>
  <c r="O778" i="10"/>
  <c r="O779" i="10"/>
  <c r="O780" i="10"/>
  <c r="O781" i="10"/>
  <c r="O782" i="10"/>
  <c r="O783" i="10"/>
  <c r="O784" i="10"/>
  <c r="O785" i="10"/>
  <c r="O786" i="10"/>
  <c r="O787" i="10"/>
  <c r="O788" i="10"/>
  <c r="O789" i="10"/>
  <c r="O790" i="10"/>
  <c r="O791" i="10"/>
  <c r="O792" i="10"/>
  <c r="O793" i="10"/>
  <c r="O794" i="10"/>
  <c r="O795" i="10"/>
  <c r="O796" i="10"/>
  <c r="O797" i="10"/>
  <c r="O798" i="10"/>
  <c r="O799" i="10"/>
  <c r="O800" i="10"/>
  <c r="O801" i="10"/>
  <c r="O802" i="10"/>
  <c r="O803" i="10"/>
  <c r="O804" i="10"/>
  <c r="O805" i="10"/>
  <c r="O806" i="10"/>
  <c r="O807" i="10"/>
  <c r="O808" i="10"/>
  <c r="O809" i="10"/>
  <c r="O810" i="10"/>
  <c r="O811" i="10"/>
  <c r="O812" i="10"/>
  <c r="O813" i="10"/>
  <c r="O814" i="10"/>
  <c r="O815" i="10"/>
  <c r="O816" i="10"/>
  <c r="O817" i="10"/>
  <c r="O818" i="10"/>
  <c r="O819" i="10"/>
  <c r="O820" i="10"/>
  <c r="O821" i="10"/>
  <c r="O822" i="10"/>
  <c r="O823" i="10"/>
  <c r="O824" i="10"/>
  <c r="O825" i="10"/>
  <c r="O826" i="10"/>
  <c r="O827" i="10"/>
  <c r="O828" i="10"/>
  <c r="O829" i="10"/>
  <c r="O830" i="10"/>
  <c r="O831" i="10"/>
  <c r="O832" i="10"/>
  <c r="O833" i="10"/>
  <c r="O834" i="10"/>
  <c r="O835" i="10"/>
  <c r="O836" i="10"/>
  <c r="O837" i="10"/>
  <c r="O838" i="10"/>
  <c r="O839" i="10"/>
  <c r="O840" i="10"/>
  <c r="O841" i="10"/>
  <c r="O842" i="10"/>
  <c r="O843" i="10"/>
  <c r="O844" i="10"/>
  <c r="O845" i="10"/>
  <c r="O846" i="10"/>
  <c r="O847" i="10"/>
  <c r="O848" i="10"/>
  <c r="O849" i="10"/>
  <c r="O850" i="10"/>
  <c r="O851" i="10"/>
  <c r="O852" i="10"/>
  <c r="O853" i="10"/>
  <c r="O854" i="10"/>
  <c r="O855" i="10"/>
  <c r="O856" i="10"/>
  <c r="O857" i="10"/>
  <c r="O858" i="10"/>
  <c r="O859" i="10"/>
  <c r="O860" i="10"/>
  <c r="O861" i="10"/>
  <c r="O862" i="10"/>
  <c r="O863" i="10"/>
  <c r="O864" i="10"/>
  <c r="O865" i="10"/>
  <c r="O866" i="10"/>
  <c r="O867" i="10"/>
  <c r="O868" i="10"/>
  <c r="O869" i="10"/>
  <c r="O870" i="10"/>
  <c r="O871" i="10"/>
  <c r="O872" i="10"/>
  <c r="O873" i="10"/>
  <c r="O874" i="10"/>
  <c r="O875" i="10"/>
  <c r="O876" i="10"/>
  <c r="O877" i="10"/>
  <c r="O878" i="10"/>
  <c r="O879" i="10"/>
  <c r="O880" i="10"/>
  <c r="O881" i="10"/>
  <c r="O882" i="10"/>
  <c r="O883" i="10"/>
  <c r="O884" i="10"/>
  <c r="O885" i="10"/>
  <c r="O886" i="10"/>
  <c r="O887" i="10"/>
  <c r="O888" i="10"/>
  <c r="O889" i="10"/>
  <c r="O890" i="10"/>
  <c r="O891" i="10"/>
  <c r="O892" i="10"/>
  <c r="O893" i="10"/>
  <c r="O894" i="10"/>
  <c r="O895" i="10"/>
  <c r="O896" i="10"/>
  <c r="O897" i="10"/>
  <c r="O898" i="10"/>
  <c r="O899" i="10"/>
  <c r="O900" i="10"/>
  <c r="O901" i="10"/>
  <c r="O902" i="10"/>
  <c r="O903" i="10"/>
  <c r="O904" i="10"/>
  <c r="O905" i="10"/>
  <c r="O906" i="10"/>
  <c r="O907" i="10"/>
  <c r="O908" i="10"/>
  <c r="O909" i="10"/>
  <c r="O910" i="10"/>
  <c r="O911" i="10"/>
  <c r="O912" i="10"/>
  <c r="O913" i="10"/>
  <c r="O914" i="10"/>
  <c r="O915" i="10"/>
  <c r="O916" i="10"/>
  <c r="O917" i="10"/>
  <c r="O918" i="10"/>
  <c r="O919" i="10"/>
  <c r="O920" i="10"/>
  <c r="O921" i="10"/>
  <c r="O922" i="10"/>
  <c r="O923" i="10"/>
  <c r="O924" i="10"/>
  <c r="O925" i="10"/>
  <c r="O926" i="10"/>
  <c r="O927" i="10"/>
  <c r="O928" i="10"/>
  <c r="O929" i="10"/>
  <c r="O930" i="10"/>
  <c r="O931" i="10"/>
  <c r="O932" i="10"/>
  <c r="O933" i="10"/>
  <c r="O934" i="10"/>
  <c r="O935" i="10"/>
  <c r="O936" i="10"/>
  <c r="O937" i="10"/>
  <c r="O938" i="10"/>
  <c r="O939" i="10"/>
  <c r="O940" i="10"/>
  <c r="O941" i="10"/>
  <c r="O942" i="10"/>
  <c r="O943" i="10"/>
  <c r="O944" i="10"/>
  <c r="O945" i="10"/>
  <c r="O946" i="10"/>
  <c r="O947" i="10"/>
  <c r="O948" i="10"/>
  <c r="O949" i="10"/>
  <c r="O950" i="10"/>
  <c r="O951" i="10"/>
  <c r="O952" i="10"/>
  <c r="O953" i="10"/>
  <c r="O954" i="10"/>
  <c r="O955" i="10"/>
  <c r="O956" i="10"/>
  <c r="O957" i="10"/>
  <c r="O958" i="10"/>
  <c r="O959" i="10"/>
  <c r="O960" i="10"/>
  <c r="O961" i="10"/>
  <c r="O962" i="10"/>
  <c r="O963" i="10"/>
  <c r="O964" i="10"/>
  <c r="O965" i="10"/>
  <c r="O966" i="10"/>
  <c r="O967" i="10"/>
  <c r="O968" i="10"/>
  <c r="O969" i="10"/>
  <c r="O970" i="10"/>
  <c r="O971" i="10"/>
  <c r="O972" i="10"/>
  <c r="O973" i="10"/>
  <c r="O974" i="10"/>
  <c r="O975" i="10"/>
  <c r="O976" i="10"/>
  <c r="O977" i="10"/>
  <c r="O978" i="10"/>
  <c r="O979" i="10"/>
  <c r="O980" i="10"/>
  <c r="O981" i="10"/>
  <c r="O982" i="10"/>
  <c r="O983" i="10"/>
  <c r="O984" i="10"/>
  <c r="O985" i="10"/>
  <c r="O986" i="10"/>
  <c r="O987" i="10"/>
  <c r="O988" i="10"/>
  <c r="O989" i="10"/>
  <c r="O990" i="10"/>
  <c r="O991" i="10"/>
  <c r="O992" i="10"/>
  <c r="O993" i="10"/>
  <c r="O994" i="10"/>
  <c r="O995" i="10"/>
  <c r="O996" i="10"/>
  <c r="O997" i="10"/>
  <c r="O998" i="10"/>
  <c r="O999" i="10"/>
  <c r="O1000" i="10"/>
  <c r="O1001" i="10"/>
  <c r="O1002" i="10"/>
  <c r="O1003" i="10"/>
  <c r="O1004" i="10"/>
  <c r="O1005" i="10"/>
  <c r="O1006" i="10"/>
  <c r="O1007" i="10"/>
  <c r="O1008" i="10"/>
  <c r="O1009" i="10"/>
  <c r="O1010" i="10"/>
  <c r="O1011" i="10"/>
  <c r="O1012" i="10"/>
  <c r="O1013" i="10"/>
  <c r="O1014" i="10"/>
  <c r="O1015" i="10"/>
  <c r="O1016" i="10"/>
  <c r="O1017" i="10"/>
  <c r="O1018" i="10"/>
  <c r="O1019" i="10"/>
  <c r="O1020" i="10"/>
  <c r="O1021" i="10"/>
  <c r="O1022" i="10"/>
  <c r="O1023" i="10"/>
  <c r="O1024" i="10"/>
  <c r="O1025" i="10"/>
  <c r="O1026" i="10"/>
  <c r="O1027" i="10"/>
  <c r="O1028" i="10"/>
  <c r="O1029" i="10"/>
  <c r="O1030" i="10"/>
  <c r="O1031" i="10"/>
  <c r="O1032" i="10"/>
  <c r="O1033" i="10"/>
  <c r="O1034" i="10"/>
  <c r="O1035" i="10"/>
  <c r="O1036" i="10"/>
  <c r="O1037" i="10"/>
  <c r="O1038" i="10"/>
  <c r="O1039" i="10"/>
  <c r="O1040" i="10"/>
  <c r="O1041" i="10"/>
  <c r="O1042" i="10"/>
  <c r="O1043" i="10"/>
  <c r="O1044" i="10"/>
  <c r="O1045" i="10"/>
  <c r="O1046" i="10"/>
  <c r="O1047" i="10"/>
  <c r="O1048" i="10"/>
  <c r="O1049" i="10"/>
  <c r="O1050" i="10"/>
  <c r="O1051" i="10"/>
  <c r="O1052" i="10"/>
  <c r="O1053" i="10"/>
  <c r="O1054" i="10"/>
  <c r="O1055" i="10"/>
  <c r="O1056" i="10"/>
  <c r="O1057" i="10"/>
  <c r="O1058" i="10"/>
  <c r="O1059" i="10"/>
  <c r="O1060" i="10"/>
  <c r="O1061" i="10"/>
  <c r="O1062" i="10"/>
  <c r="O1063" i="10"/>
  <c r="O1064" i="10"/>
  <c r="O1065" i="10"/>
  <c r="O1066" i="10"/>
  <c r="O1067" i="10"/>
  <c r="O1068" i="10"/>
  <c r="O1069" i="10"/>
  <c r="O1070" i="10"/>
  <c r="O1071" i="10"/>
  <c r="O1072" i="10"/>
  <c r="O1073" i="10"/>
  <c r="O1074" i="10"/>
  <c r="O1075" i="10"/>
  <c r="O1076" i="10"/>
  <c r="O1077" i="10"/>
  <c r="O1078" i="10"/>
  <c r="O1079" i="10"/>
  <c r="O1080" i="10"/>
  <c r="O1081" i="10"/>
  <c r="O1082" i="10"/>
  <c r="O1083" i="10"/>
  <c r="O1084" i="10"/>
  <c r="O1085" i="10"/>
  <c r="O1086" i="10"/>
  <c r="O1087" i="10"/>
  <c r="O1088" i="10"/>
  <c r="O1089" i="10"/>
  <c r="O1090" i="10"/>
  <c r="O1091" i="10"/>
  <c r="O1092" i="10"/>
  <c r="O1093" i="10"/>
  <c r="O1094" i="10"/>
  <c r="O1095" i="10"/>
  <c r="O1096" i="10"/>
  <c r="O1097" i="10"/>
  <c r="O1098" i="10"/>
  <c r="O1099" i="10"/>
  <c r="O1100" i="10"/>
  <c r="O1101" i="10"/>
  <c r="O1102" i="10"/>
  <c r="O1103" i="10"/>
  <c r="O1104" i="10"/>
  <c r="O1105" i="10"/>
  <c r="O1106" i="10"/>
  <c r="O1107" i="10"/>
  <c r="O1108" i="10"/>
  <c r="O1109" i="10"/>
  <c r="O1110" i="10"/>
  <c r="O1111" i="10"/>
  <c r="O1112" i="10"/>
  <c r="O1113" i="10"/>
  <c r="O1114" i="10"/>
  <c r="O1115" i="10"/>
  <c r="O1116" i="10"/>
  <c r="O1117" i="10"/>
  <c r="O1118" i="10"/>
  <c r="O1119" i="10"/>
  <c r="O1120" i="10"/>
  <c r="O1121" i="10"/>
  <c r="O1122" i="10"/>
  <c r="O1123" i="10"/>
  <c r="O1124" i="10"/>
  <c r="O1125" i="10"/>
  <c r="O1126" i="10"/>
  <c r="O1127" i="10"/>
  <c r="O1128" i="10"/>
  <c r="O1129" i="10"/>
  <c r="O1130" i="10"/>
  <c r="O1131" i="10"/>
  <c r="O1132" i="10"/>
  <c r="O1133" i="10"/>
  <c r="O1134" i="10"/>
  <c r="O1135" i="10"/>
  <c r="O1136" i="10"/>
  <c r="O1137" i="10"/>
  <c r="O1138" i="10"/>
  <c r="O1139" i="10"/>
  <c r="O1140" i="10"/>
  <c r="O1141" i="10"/>
  <c r="O1142" i="10"/>
  <c r="O1143" i="10"/>
  <c r="O1144" i="10"/>
  <c r="O1145" i="10"/>
  <c r="O1146" i="10"/>
  <c r="O1147" i="10"/>
  <c r="O1148" i="10"/>
  <c r="O1149" i="10"/>
  <c r="O1150" i="10"/>
  <c r="O1151" i="10"/>
  <c r="O1152" i="10"/>
  <c r="O1153" i="10"/>
  <c r="O1154" i="10"/>
  <c r="O1155" i="10"/>
  <c r="O1156" i="10"/>
  <c r="O1157" i="10"/>
  <c r="O1158" i="10"/>
  <c r="O1159" i="10"/>
  <c r="O1160" i="10"/>
  <c r="O1161" i="10"/>
  <c r="O1162" i="10"/>
  <c r="O1163" i="10"/>
  <c r="O1164" i="10"/>
  <c r="O1165" i="10"/>
  <c r="O1166" i="10"/>
  <c r="O1167" i="10"/>
  <c r="O1168" i="10"/>
  <c r="O1169" i="10"/>
  <c r="O1170" i="10"/>
  <c r="O1171" i="10"/>
  <c r="O1172" i="10"/>
  <c r="O1173" i="10"/>
  <c r="O1174" i="10"/>
  <c r="O1175" i="10"/>
  <c r="O1176" i="10"/>
  <c r="O1177" i="10"/>
  <c r="O1178" i="10"/>
  <c r="O1179" i="10"/>
  <c r="O1180" i="10"/>
  <c r="O1181" i="10"/>
  <c r="O1182" i="10"/>
  <c r="O1183" i="10"/>
  <c r="O1184" i="10"/>
  <c r="O1185" i="10"/>
  <c r="O1186" i="10"/>
  <c r="O1187" i="10"/>
  <c r="O1188" i="10"/>
  <c r="O1189" i="10"/>
  <c r="O1190" i="10"/>
  <c r="O1191" i="10"/>
  <c r="O1192" i="10"/>
  <c r="O1193" i="10"/>
  <c r="O1194" i="10"/>
  <c r="O1195" i="10"/>
  <c r="O1196" i="10"/>
  <c r="O1197" i="10"/>
  <c r="O1198" i="10"/>
  <c r="O1199" i="10"/>
  <c r="O1200" i="10"/>
  <c r="O1201" i="10"/>
  <c r="O1202" i="10"/>
  <c r="O1203" i="10"/>
  <c r="O1204" i="10"/>
  <c r="O1205" i="10"/>
  <c r="O1206" i="10"/>
  <c r="O1207" i="10"/>
  <c r="O1208" i="10"/>
  <c r="O1209" i="10"/>
  <c r="O1210" i="10"/>
  <c r="O1211" i="10"/>
  <c r="O1212" i="10"/>
  <c r="O1213" i="10"/>
  <c r="O1214" i="10"/>
  <c r="O1215" i="10"/>
  <c r="O1216" i="10"/>
  <c r="O1217" i="10"/>
  <c r="O1218" i="10"/>
  <c r="O1219" i="10"/>
  <c r="O1220" i="10"/>
  <c r="O1221" i="10"/>
  <c r="O1222" i="10"/>
  <c r="O1223" i="10"/>
  <c r="O1224" i="10"/>
  <c r="O1225" i="10"/>
  <c r="O1226" i="10"/>
  <c r="O1227" i="10"/>
  <c r="O1228" i="10"/>
  <c r="O1229" i="10"/>
  <c r="O1230" i="10"/>
  <c r="O1231" i="10"/>
  <c r="O1232" i="10"/>
  <c r="O1233" i="10"/>
  <c r="O1234" i="10"/>
  <c r="O1235" i="10"/>
  <c r="O1236" i="10"/>
  <c r="O1237" i="10"/>
  <c r="O1238" i="10"/>
  <c r="O1239" i="10"/>
  <c r="O1240" i="10"/>
  <c r="O1241" i="10"/>
  <c r="O1242" i="10"/>
  <c r="O1243" i="10"/>
  <c r="O1244" i="10"/>
  <c r="O1245" i="10"/>
  <c r="O1246" i="10"/>
  <c r="O1247" i="10"/>
  <c r="O1248" i="10"/>
  <c r="O1249" i="10"/>
  <c r="O1250" i="10"/>
  <c r="O1251" i="10"/>
  <c r="O1252" i="10"/>
  <c r="O1253" i="10"/>
  <c r="O1254" i="10"/>
  <c r="O1255" i="10"/>
  <c r="O1256" i="10"/>
  <c r="O1257" i="10"/>
  <c r="O1258" i="10"/>
  <c r="O1259" i="10"/>
  <c r="O1260" i="10"/>
  <c r="O1261" i="10"/>
  <c r="O1262" i="10"/>
  <c r="O1263" i="10"/>
  <c r="O1264" i="10"/>
  <c r="O1265" i="10"/>
  <c r="O1266" i="10"/>
  <c r="O1267" i="10"/>
  <c r="O1268" i="10"/>
  <c r="O1269" i="10"/>
  <c r="O1270" i="10"/>
  <c r="O1271" i="10"/>
  <c r="O1272" i="10"/>
  <c r="O1273" i="10"/>
  <c r="O1274" i="10"/>
  <c r="O1275" i="10"/>
  <c r="O1276" i="10"/>
  <c r="O1277" i="10"/>
  <c r="O1278" i="10"/>
  <c r="O1279" i="10"/>
  <c r="O1280" i="10"/>
  <c r="O1281" i="10"/>
  <c r="O1282" i="10"/>
  <c r="O1283" i="10"/>
  <c r="O1284" i="10"/>
  <c r="O1285" i="10"/>
  <c r="O1286" i="10"/>
  <c r="O1287" i="10"/>
  <c r="O1288" i="10"/>
  <c r="O1289" i="10"/>
  <c r="O1290" i="10"/>
  <c r="O1291" i="10"/>
  <c r="O1292" i="10"/>
  <c r="O1293" i="10"/>
  <c r="O1294" i="10"/>
  <c r="O1295" i="10"/>
  <c r="O1296" i="10"/>
  <c r="O1297" i="10"/>
  <c r="O1298" i="10"/>
  <c r="O1299" i="10"/>
  <c r="O1300" i="10"/>
  <c r="O1301" i="10"/>
  <c r="O1302" i="10"/>
  <c r="O1303" i="10"/>
  <c r="O1304" i="10"/>
  <c r="O1305" i="10"/>
  <c r="O1306" i="10"/>
  <c r="O1307" i="10"/>
  <c r="O1308" i="10"/>
  <c r="O1309" i="10"/>
  <c r="O1310" i="10"/>
  <c r="O1311" i="10"/>
  <c r="O1312" i="10"/>
  <c r="O1313" i="10"/>
  <c r="O1314" i="10"/>
  <c r="O1315" i="10"/>
  <c r="O1316" i="10"/>
  <c r="O1317" i="10"/>
  <c r="O1318" i="10"/>
  <c r="O1319" i="10"/>
  <c r="O1320" i="10"/>
  <c r="O1321" i="10"/>
  <c r="O1322" i="10"/>
  <c r="O1323" i="10"/>
  <c r="O1324" i="10"/>
  <c r="O1325" i="10"/>
  <c r="O1326" i="10"/>
  <c r="O1327" i="10"/>
  <c r="O1328" i="10"/>
  <c r="O1329" i="10"/>
  <c r="O1330" i="10"/>
  <c r="O1331" i="10"/>
  <c r="O1332" i="10"/>
  <c r="O1333" i="10"/>
  <c r="O1334" i="10"/>
  <c r="O1335" i="10"/>
  <c r="O1336" i="10"/>
  <c r="O1337" i="10"/>
  <c r="O1338" i="10"/>
  <c r="O1339" i="10"/>
  <c r="O1340" i="10"/>
  <c r="O1341" i="10"/>
  <c r="O1342" i="10"/>
  <c r="O1343" i="10"/>
  <c r="O1344" i="10"/>
  <c r="O1345" i="10"/>
  <c r="O1346" i="10"/>
  <c r="O1347" i="10"/>
  <c r="O1348" i="10"/>
  <c r="O1349" i="10"/>
  <c r="O1350" i="10"/>
  <c r="O1351" i="10"/>
  <c r="O1352" i="10"/>
  <c r="O1353" i="10"/>
  <c r="O1354" i="10"/>
  <c r="O1355" i="10"/>
  <c r="O1356" i="10"/>
  <c r="O1357" i="10"/>
  <c r="O1358" i="10"/>
  <c r="O1359" i="10"/>
  <c r="O1360" i="10"/>
  <c r="O1361" i="10"/>
  <c r="O1362" i="10"/>
  <c r="O1363" i="10"/>
  <c r="O1364" i="10"/>
  <c r="O1365" i="10"/>
  <c r="O1366" i="10"/>
  <c r="O1367" i="10"/>
  <c r="O1368" i="10"/>
  <c r="O1369" i="10"/>
  <c r="O1370" i="10"/>
  <c r="O1371" i="10"/>
  <c r="O1372" i="10"/>
  <c r="O1373" i="10"/>
  <c r="O1374" i="10"/>
  <c r="O1375" i="10"/>
  <c r="O1376" i="10"/>
  <c r="O1377" i="10"/>
  <c r="O1378" i="10"/>
  <c r="O1379" i="10"/>
  <c r="O1380" i="10"/>
  <c r="O1381" i="10"/>
  <c r="O1382" i="10"/>
  <c r="O1383" i="10"/>
  <c r="O1384" i="10"/>
  <c r="O1385" i="10"/>
  <c r="O1386" i="10"/>
  <c r="O1387" i="10"/>
  <c r="O1388" i="10"/>
  <c r="O1389" i="10"/>
  <c r="O1390" i="10"/>
  <c r="O1391" i="10"/>
  <c r="O1392" i="10"/>
  <c r="O1393" i="10"/>
  <c r="O1394" i="10"/>
  <c r="O1395" i="10"/>
  <c r="O1396" i="10"/>
  <c r="O1397" i="10"/>
  <c r="O1398" i="10"/>
  <c r="O1399" i="10"/>
  <c r="O1400" i="10"/>
  <c r="O1401" i="10"/>
  <c r="O1402" i="10"/>
  <c r="O1403" i="10"/>
  <c r="O1404" i="10"/>
  <c r="O1405" i="10"/>
  <c r="O1406" i="10"/>
  <c r="O1407" i="10"/>
  <c r="O1408" i="10"/>
  <c r="O1409" i="10"/>
  <c r="O1410" i="10"/>
  <c r="O1411" i="10"/>
  <c r="O1412" i="10"/>
  <c r="O1413" i="10"/>
  <c r="O1414" i="10"/>
  <c r="O1415" i="10"/>
  <c r="O1416" i="10"/>
  <c r="O1417" i="10"/>
  <c r="O1418" i="10"/>
  <c r="O1419" i="10"/>
  <c r="O1420" i="10"/>
  <c r="O1421" i="10"/>
  <c r="O1422" i="10"/>
  <c r="O1423" i="10"/>
  <c r="O1424" i="10"/>
  <c r="O1425" i="10"/>
  <c r="O1426" i="10"/>
  <c r="O1427" i="10"/>
  <c r="O1428" i="10"/>
  <c r="O1429" i="10"/>
  <c r="O1430" i="10"/>
  <c r="O1431" i="10"/>
  <c r="O1432" i="10"/>
  <c r="O1433" i="10"/>
  <c r="O1434" i="10"/>
  <c r="O1435" i="10"/>
  <c r="O1436" i="10"/>
  <c r="O1437" i="10"/>
  <c r="O1438" i="10"/>
  <c r="O1439" i="10"/>
  <c r="O1440" i="10"/>
  <c r="O1441" i="10"/>
  <c r="O1442" i="10"/>
  <c r="O1443" i="10"/>
  <c r="O1444" i="10"/>
  <c r="O1445" i="10"/>
  <c r="O1446" i="10"/>
  <c r="O1447" i="10"/>
  <c r="O1448" i="10"/>
  <c r="O1449" i="10"/>
  <c r="O1450" i="10"/>
  <c r="O1451" i="10"/>
  <c r="O1452" i="10"/>
  <c r="O1453" i="10"/>
  <c r="O1454" i="10"/>
  <c r="O1455" i="10"/>
  <c r="O1456" i="10"/>
  <c r="O1457" i="10"/>
  <c r="O1458" i="10"/>
  <c r="O1459" i="10"/>
  <c r="O1460" i="10"/>
  <c r="O1461" i="10"/>
  <c r="O1462" i="10"/>
  <c r="O1463" i="10"/>
  <c r="O1464" i="10"/>
  <c r="O1465" i="10"/>
  <c r="O1466" i="10"/>
  <c r="O1467" i="10"/>
  <c r="O1468" i="10"/>
  <c r="O1469" i="10"/>
  <c r="O1470" i="10"/>
  <c r="O1471" i="10"/>
  <c r="O1472" i="10"/>
  <c r="O1473" i="10"/>
  <c r="O1474" i="10"/>
  <c r="O1475" i="10"/>
  <c r="O1476" i="10"/>
  <c r="O1477" i="10"/>
  <c r="O1478" i="10"/>
  <c r="O1479" i="10"/>
  <c r="O1480" i="10"/>
  <c r="O1481" i="10"/>
  <c r="O1482" i="10"/>
  <c r="O1483" i="10"/>
  <c r="O1484" i="10"/>
  <c r="O1485" i="10"/>
  <c r="O1486" i="10"/>
  <c r="O1487" i="10"/>
  <c r="O1488" i="10"/>
  <c r="O1489" i="10"/>
  <c r="O1490" i="10"/>
  <c r="O1491" i="10"/>
  <c r="O1492" i="10"/>
  <c r="O1493" i="10"/>
  <c r="O1494" i="10"/>
  <c r="O1495" i="10"/>
  <c r="O1496" i="10"/>
  <c r="O1497" i="10"/>
  <c r="O1498" i="10"/>
  <c r="O1499" i="10"/>
  <c r="O1500" i="10"/>
  <c r="O1501" i="10"/>
  <c r="O1502" i="10"/>
  <c r="O1503" i="10"/>
  <c r="O1504" i="10"/>
  <c r="O1505" i="10"/>
  <c r="O1506" i="10"/>
  <c r="O1507" i="10"/>
  <c r="O1508" i="10"/>
  <c r="O1509" i="10"/>
  <c r="O1510" i="10"/>
  <c r="O1511" i="10"/>
  <c r="O1512" i="10"/>
  <c r="O1513" i="10"/>
  <c r="O1514" i="10"/>
  <c r="O1515" i="10"/>
  <c r="O1516" i="10"/>
  <c r="O1517" i="10"/>
  <c r="O1518" i="10"/>
  <c r="O1519" i="10"/>
  <c r="O1520" i="10"/>
  <c r="O1521" i="10"/>
  <c r="O1522" i="10"/>
  <c r="O1523" i="10"/>
  <c r="O1524" i="10"/>
  <c r="O1525" i="10"/>
  <c r="O1526" i="10"/>
  <c r="O1527" i="10"/>
  <c r="O1528" i="10"/>
  <c r="O1529" i="10"/>
  <c r="O1530" i="10"/>
  <c r="O1531" i="10"/>
  <c r="O1532" i="10"/>
  <c r="O1533" i="10"/>
  <c r="O1534" i="10"/>
  <c r="O1535" i="10"/>
  <c r="O1536" i="10"/>
  <c r="O1537" i="10"/>
  <c r="O1538" i="10"/>
  <c r="O1539" i="10"/>
  <c r="O1540" i="10"/>
  <c r="O1541" i="10"/>
  <c r="O1542" i="10"/>
  <c r="O1543" i="10"/>
  <c r="O1544" i="10"/>
  <c r="O1545" i="10"/>
  <c r="O1546" i="10"/>
  <c r="O1547" i="10"/>
  <c r="O1548" i="10"/>
  <c r="O1549" i="10"/>
  <c r="O1550" i="10"/>
  <c r="O1551" i="10"/>
  <c r="O1552" i="10"/>
  <c r="O1553" i="10"/>
  <c r="O1554" i="10"/>
  <c r="O1555" i="10"/>
  <c r="O1556" i="10"/>
  <c r="O1557" i="10"/>
  <c r="O1558" i="10"/>
  <c r="O1559" i="10"/>
  <c r="O1560" i="10"/>
  <c r="O1561" i="10"/>
  <c r="O1562" i="10"/>
  <c r="O1563" i="10"/>
  <c r="O1564" i="10"/>
  <c r="O1565" i="10"/>
  <c r="O1566" i="10"/>
  <c r="O1567" i="10"/>
  <c r="O1568" i="10"/>
  <c r="O1569" i="10"/>
  <c r="O1570" i="10"/>
  <c r="O1571" i="10"/>
  <c r="O1572" i="10"/>
  <c r="O1573" i="10"/>
  <c r="O1574" i="10"/>
  <c r="O1575" i="10"/>
  <c r="O1576" i="10"/>
  <c r="O1577" i="10"/>
  <c r="O1578" i="10"/>
  <c r="O1579" i="10"/>
  <c r="O1580" i="10"/>
  <c r="O1581" i="10"/>
  <c r="O1582" i="10"/>
  <c r="O1583" i="10"/>
  <c r="O1584" i="10"/>
  <c r="O1585" i="10"/>
  <c r="O1586" i="10"/>
  <c r="O1587" i="10"/>
  <c r="O1588" i="10"/>
  <c r="O1589" i="10"/>
  <c r="O1590" i="10"/>
  <c r="O1591" i="10"/>
  <c r="O1592" i="10"/>
  <c r="O1593" i="10"/>
  <c r="O1594" i="10"/>
  <c r="O1595" i="10"/>
  <c r="O1596" i="10"/>
  <c r="O1597" i="10"/>
  <c r="O1598" i="10"/>
  <c r="O1599" i="10"/>
  <c r="O1600" i="10"/>
  <c r="O1601" i="10"/>
  <c r="O1602" i="10"/>
  <c r="O1603" i="10"/>
  <c r="O1604" i="10"/>
  <c r="O1605" i="10"/>
  <c r="O1606" i="10"/>
  <c r="O1607" i="10"/>
  <c r="O1608" i="10"/>
  <c r="O1609" i="10"/>
  <c r="O1610" i="10"/>
  <c r="O1611" i="10"/>
  <c r="O1612" i="10"/>
  <c r="O1613" i="10"/>
  <c r="O1614" i="10"/>
  <c r="O1615" i="10"/>
  <c r="O1616" i="10"/>
  <c r="O1617" i="10"/>
  <c r="O1618" i="10"/>
  <c r="O1619" i="10"/>
  <c r="O1620" i="10"/>
  <c r="O1621" i="10"/>
  <c r="O1622" i="10"/>
  <c r="O1623" i="10"/>
  <c r="O1624" i="10"/>
  <c r="O1625" i="10"/>
  <c r="O1626" i="10"/>
  <c r="O1627" i="10"/>
  <c r="O1628" i="10"/>
  <c r="O1629" i="10"/>
  <c r="O1630" i="10"/>
  <c r="O1631" i="10"/>
  <c r="O1632" i="10"/>
  <c r="O1633" i="10"/>
  <c r="O1634" i="10"/>
  <c r="O1635" i="10"/>
  <c r="O1636" i="10"/>
  <c r="O1637" i="10"/>
  <c r="O1638" i="10"/>
  <c r="O1639" i="10"/>
  <c r="O1640" i="10"/>
  <c r="O1641" i="10"/>
  <c r="O1642" i="10"/>
  <c r="O1643" i="10"/>
  <c r="O1644" i="10"/>
  <c r="O1645" i="10"/>
  <c r="O1646" i="10"/>
  <c r="O1647" i="10"/>
  <c r="O1648" i="10"/>
  <c r="O1649" i="10"/>
  <c r="O1650" i="10"/>
  <c r="O1651" i="10"/>
  <c r="O1652" i="10"/>
  <c r="O1653" i="10"/>
  <c r="O1654" i="10"/>
  <c r="O1655" i="10"/>
  <c r="O1656" i="10"/>
  <c r="O1657" i="10"/>
  <c r="O1658" i="10"/>
  <c r="O1659" i="10"/>
  <c r="O1660" i="10"/>
  <c r="O1661" i="10"/>
  <c r="O1662" i="10"/>
  <c r="O1663" i="10"/>
  <c r="O1664" i="10"/>
  <c r="O1665" i="10"/>
  <c r="O1666" i="10"/>
  <c r="O1667" i="10"/>
  <c r="O1668" i="10"/>
  <c r="O1669" i="10"/>
  <c r="O1670" i="10"/>
  <c r="O1671" i="10"/>
  <c r="O1672" i="10"/>
  <c r="O1673" i="10"/>
  <c r="O1674" i="10"/>
  <c r="O1675" i="10"/>
  <c r="O1676" i="10"/>
  <c r="O1677" i="10"/>
  <c r="O1678" i="10"/>
  <c r="O1679" i="10"/>
  <c r="O1680" i="10"/>
  <c r="O1681" i="10"/>
  <c r="O1682" i="10"/>
  <c r="O1683" i="10"/>
  <c r="O1684" i="10"/>
  <c r="L9" i="10"/>
  <c r="L10" i="10"/>
  <c r="L11" i="10"/>
  <c r="L12" i="10"/>
  <c r="L13" i="10"/>
  <c r="L14" i="10"/>
  <c r="L15" i="10"/>
  <c r="I537" i="10"/>
  <c r="I538" i="10"/>
  <c r="I539" i="10"/>
  <c r="I540" i="10"/>
  <c r="I541" i="10"/>
  <c r="I542" i="10"/>
  <c r="I543" i="10"/>
  <c r="I544" i="10"/>
  <c r="I545" i="10"/>
  <c r="I546" i="10"/>
  <c r="I547" i="10"/>
  <c r="I548" i="10"/>
  <c r="I549" i="10"/>
  <c r="I550" i="10"/>
  <c r="I551" i="10"/>
  <c r="I552" i="10"/>
  <c r="I553" i="10"/>
  <c r="I554" i="10"/>
  <c r="I555" i="10"/>
  <c r="I556" i="10"/>
  <c r="I557" i="10"/>
  <c r="I558" i="10"/>
  <c r="I559" i="10"/>
  <c r="I560" i="10"/>
  <c r="I561" i="10"/>
  <c r="I562" i="10"/>
  <c r="I563" i="10"/>
  <c r="I564" i="10"/>
  <c r="I565" i="10"/>
  <c r="I566" i="10"/>
  <c r="I567" i="10"/>
  <c r="I568" i="10"/>
  <c r="I569" i="10"/>
  <c r="I570" i="10"/>
  <c r="I571" i="10"/>
  <c r="I572" i="10"/>
  <c r="I573" i="10"/>
  <c r="I574" i="10"/>
  <c r="I575" i="10"/>
  <c r="I576" i="10"/>
  <c r="I577" i="10"/>
  <c r="I578" i="10"/>
  <c r="I579" i="10"/>
  <c r="I580" i="10"/>
  <c r="I581" i="10"/>
  <c r="I582" i="10"/>
  <c r="I583" i="10"/>
  <c r="I584" i="10"/>
  <c r="I585" i="10"/>
  <c r="I586" i="10"/>
  <c r="I587" i="10"/>
  <c r="I588" i="10"/>
  <c r="I589" i="10"/>
  <c r="I590" i="10"/>
  <c r="I591" i="10"/>
  <c r="I592" i="10"/>
  <c r="I593" i="10"/>
  <c r="I594" i="10"/>
  <c r="I595" i="10"/>
  <c r="I596" i="10"/>
  <c r="I597" i="10"/>
  <c r="I598" i="10"/>
  <c r="I599" i="10"/>
  <c r="I600" i="10"/>
  <c r="I601" i="10"/>
  <c r="I602" i="10"/>
  <c r="I603" i="10"/>
  <c r="I604" i="10"/>
  <c r="I605" i="10"/>
  <c r="I606" i="10"/>
  <c r="I607" i="10"/>
  <c r="I608" i="10"/>
  <c r="I609" i="10"/>
  <c r="I610" i="10"/>
  <c r="I611" i="10"/>
  <c r="I612" i="10"/>
  <c r="I613" i="10"/>
  <c r="I614" i="10"/>
  <c r="I615" i="10"/>
  <c r="I616" i="10"/>
  <c r="I617" i="10"/>
  <c r="I618" i="10"/>
  <c r="I619" i="10"/>
  <c r="I620" i="10"/>
  <c r="I621" i="10"/>
  <c r="I622" i="10"/>
  <c r="I623" i="10"/>
  <c r="I624" i="10"/>
  <c r="I625" i="10"/>
  <c r="I626" i="10"/>
  <c r="I627" i="10"/>
  <c r="I628" i="10"/>
  <c r="I629" i="10"/>
  <c r="I630" i="10"/>
  <c r="I631" i="10"/>
  <c r="I632" i="10"/>
  <c r="I633" i="10"/>
  <c r="I634" i="10"/>
  <c r="I635" i="10"/>
  <c r="I636" i="10"/>
  <c r="I637" i="10"/>
  <c r="I638" i="10"/>
  <c r="I639" i="10"/>
  <c r="I640" i="10"/>
  <c r="I641" i="10"/>
  <c r="I642" i="10"/>
  <c r="I643" i="10"/>
  <c r="I644" i="10"/>
  <c r="I645" i="10"/>
  <c r="I646" i="10"/>
  <c r="I647" i="10"/>
  <c r="I648" i="10"/>
  <c r="I649" i="10"/>
  <c r="I650" i="10"/>
  <c r="I651" i="10"/>
  <c r="I652" i="10"/>
  <c r="I653" i="10"/>
  <c r="I654" i="10"/>
  <c r="I655" i="10"/>
  <c r="I656" i="10"/>
  <c r="I657" i="10"/>
  <c r="I658" i="10"/>
  <c r="I659" i="10"/>
  <c r="I660" i="10"/>
  <c r="I661" i="10"/>
  <c r="I662" i="10"/>
  <c r="I663" i="10"/>
  <c r="I664" i="10"/>
  <c r="I665" i="10"/>
  <c r="I666" i="10"/>
  <c r="I667" i="10"/>
  <c r="I668" i="10"/>
  <c r="I669" i="10"/>
  <c r="I670" i="10"/>
  <c r="I671" i="10"/>
  <c r="I672" i="10"/>
  <c r="I673" i="10"/>
  <c r="I674" i="10"/>
  <c r="I675" i="10"/>
  <c r="I676" i="10"/>
  <c r="I677" i="10"/>
  <c r="I678" i="10"/>
  <c r="I679" i="10"/>
  <c r="I680" i="10"/>
  <c r="I681" i="10"/>
  <c r="I682" i="10"/>
  <c r="I683" i="10"/>
  <c r="I684" i="10"/>
  <c r="I685" i="10"/>
  <c r="I686" i="10"/>
  <c r="I687" i="10"/>
  <c r="I688" i="10"/>
  <c r="I689" i="10"/>
  <c r="I690" i="10"/>
  <c r="I691" i="10"/>
  <c r="I692" i="10"/>
  <c r="I693" i="10"/>
  <c r="I694" i="10"/>
  <c r="I695" i="10"/>
  <c r="I696" i="10"/>
  <c r="I697" i="10"/>
  <c r="I698" i="10"/>
  <c r="I699" i="10"/>
  <c r="I700" i="10"/>
  <c r="I701" i="10"/>
  <c r="I702" i="10"/>
  <c r="I703" i="10"/>
  <c r="I704" i="10"/>
  <c r="I705" i="10"/>
  <c r="I706" i="10"/>
  <c r="I707" i="10"/>
  <c r="I708" i="10"/>
  <c r="I709" i="10"/>
  <c r="I710" i="10"/>
  <c r="I711" i="10"/>
  <c r="I712" i="10"/>
  <c r="I713" i="10"/>
  <c r="I714" i="10"/>
  <c r="I715" i="10"/>
  <c r="I716" i="10"/>
  <c r="I717" i="10"/>
  <c r="I718" i="10"/>
  <c r="I719" i="10"/>
  <c r="I720" i="10"/>
  <c r="I721" i="10"/>
  <c r="I722" i="10"/>
  <c r="I723" i="10"/>
  <c r="I724" i="10"/>
  <c r="I725" i="10"/>
  <c r="I726" i="10"/>
  <c r="I727" i="10"/>
  <c r="I728" i="10"/>
  <c r="I729" i="10"/>
  <c r="I730" i="10"/>
  <c r="I731" i="10"/>
  <c r="I732" i="10"/>
  <c r="I733" i="10"/>
  <c r="I734" i="10"/>
  <c r="I735" i="10"/>
  <c r="I736" i="10"/>
  <c r="I737" i="10"/>
  <c r="I738" i="10"/>
  <c r="I739" i="10"/>
  <c r="I740" i="10"/>
  <c r="I741" i="10"/>
  <c r="I742" i="10"/>
  <c r="I743" i="10"/>
  <c r="I744" i="10"/>
  <c r="I745" i="10"/>
  <c r="I746" i="10"/>
  <c r="I747" i="10"/>
  <c r="I748" i="10"/>
  <c r="I749" i="10"/>
  <c r="I750" i="10"/>
  <c r="I751" i="10"/>
  <c r="I752" i="10"/>
  <c r="I753" i="10"/>
  <c r="I754" i="10"/>
  <c r="I755" i="10"/>
  <c r="I756" i="10"/>
  <c r="I757" i="10"/>
  <c r="I758" i="10"/>
  <c r="I759" i="10"/>
  <c r="I760" i="10"/>
  <c r="I761" i="10"/>
  <c r="I762" i="10"/>
  <c r="I763" i="10"/>
  <c r="I764" i="10"/>
  <c r="I765" i="10"/>
  <c r="I766" i="10"/>
  <c r="I767" i="10"/>
  <c r="I768" i="10"/>
  <c r="I769" i="10"/>
  <c r="I770" i="10"/>
  <c r="I771" i="10"/>
  <c r="I772" i="10"/>
  <c r="I773" i="10"/>
  <c r="I774" i="10"/>
  <c r="I775" i="10"/>
  <c r="I776" i="10"/>
  <c r="I777" i="10"/>
  <c r="I778" i="10"/>
  <c r="I779" i="10"/>
  <c r="I780" i="10"/>
  <c r="I781" i="10"/>
  <c r="I782" i="10"/>
  <c r="I783" i="10"/>
  <c r="I784" i="10"/>
  <c r="I785" i="10"/>
  <c r="I786" i="10"/>
  <c r="I787" i="10"/>
  <c r="I788" i="10"/>
  <c r="I789" i="10"/>
  <c r="I790" i="10"/>
  <c r="I791" i="10"/>
  <c r="I792" i="10"/>
  <c r="I793" i="10"/>
  <c r="I794" i="10"/>
  <c r="I795" i="10"/>
  <c r="I796" i="10"/>
  <c r="I797" i="10"/>
  <c r="I798" i="10"/>
  <c r="I799" i="10"/>
  <c r="I800" i="10"/>
  <c r="I801" i="10"/>
  <c r="I802" i="10"/>
  <c r="I803" i="10"/>
  <c r="I804" i="10"/>
  <c r="I805" i="10"/>
  <c r="I806" i="10"/>
  <c r="I807" i="10"/>
  <c r="I808" i="10"/>
  <c r="I809" i="10"/>
  <c r="I810" i="10"/>
  <c r="I811" i="10"/>
  <c r="I812" i="10"/>
  <c r="I813" i="10"/>
  <c r="I814" i="10"/>
  <c r="I815" i="10"/>
  <c r="I816" i="10"/>
  <c r="I817" i="10"/>
  <c r="I818" i="10"/>
  <c r="I819" i="10"/>
  <c r="I820" i="10"/>
  <c r="I821" i="10"/>
  <c r="I822" i="10"/>
  <c r="I823" i="10"/>
  <c r="I824" i="10"/>
  <c r="I825" i="10"/>
  <c r="I826" i="10"/>
  <c r="I827" i="10"/>
  <c r="I828" i="10"/>
  <c r="I829" i="10"/>
  <c r="I830" i="10"/>
  <c r="I831" i="10"/>
  <c r="I832" i="10"/>
  <c r="I833" i="10"/>
  <c r="I834" i="10"/>
  <c r="I835" i="10"/>
  <c r="I836" i="10"/>
  <c r="I837" i="10"/>
  <c r="I838" i="10"/>
  <c r="I839" i="10"/>
  <c r="I840" i="10"/>
  <c r="I841" i="10"/>
  <c r="I842" i="10"/>
  <c r="I843" i="10"/>
  <c r="I844" i="10"/>
  <c r="I845" i="10"/>
  <c r="I846" i="10"/>
  <c r="I847" i="10"/>
  <c r="I848" i="10"/>
  <c r="I849" i="10"/>
  <c r="I850" i="10"/>
  <c r="I851" i="10"/>
  <c r="I852" i="10"/>
  <c r="I853" i="10"/>
  <c r="I854" i="10"/>
  <c r="I855" i="10"/>
  <c r="I856" i="10"/>
  <c r="I857" i="10"/>
  <c r="I858" i="10"/>
  <c r="I859" i="10"/>
  <c r="I860" i="10"/>
  <c r="I861" i="10"/>
  <c r="I862" i="10"/>
  <c r="I863" i="10"/>
  <c r="I864" i="10"/>
  <c r="I865" i="10"/>
  <c r="I866" i="10"/>
  <c r="I867" i="10"/>
  <c r="I868" i="10"/>
  <c r="I869" i="10"/>
  <c r="I870" i="10"/>
  <c r="I871" i="10"/>
  <c r="I872" i="10"/>
  <c r="I873" i="10"/>
  <c r="I874" i="10"/>
  <c r="I875" i="10"/>
  <c r="I876" i="10"/>
  <c r="I877" i="10"/>
  <c r="I878" i="10"/>
  <c r="I879" i="10"/>
  <c r="I880" i="10"/>
  <c r="I881" i="10"/>
  <c r="I882" i="10"/>
  <c r="I883" i="10"/>
  <c r="I884" i="10"/>
  <c r="I885" i="10"/>
  <c r="I886" i="10"/>
  <c r="I887" i="10"/>
  <c r="I888" i="10"/>
  <c r="I889" i="10"/>
  <c r="I890" i="10"/>
  <c r="I891" i="10"/>
  <c r="I892" i="10"/>
  <c r="I893" i="10"/>
  <c r="I894" i="10"/>
  <c r="I895" i="10"/>
  <c r="I896" i="10"/>
  <c r="I897" i="10"/>
  <c r="I898" i="10"/>
  <c r="I899" i="10"/>
  <c r="I900" i="10"/>
  <c r="I901" i="10"/>
  <c r="I902" i="10"/>
  <c r="I903" i="10"/>
  <c r="I904" i="10"/>
  <c r="I905" i="10"/>
  <c r="I906" i="10"/>
  <c r="I907" i="10"/>
  <c r="I908" i="10"/>
  <c r="I909" i="10"/>
  <c r="I910" i="10"/>
  <c r="I911" i="10"/>
  <c r="I912" i="10"/>
  <c r="I913" i="10"/>
  <c r="I914" i="10"/>
  <c r="I915" i="10"/>
  <c r="I916" i="10"/>
  <c r="I917" i="10"/>
  <c r="I918" i="10"/>
  <c r="I919" i="10"/>
  <c r="I920" i="10"/>
  <c r="I921" i="10"/>
  <c r="I922" i="10"/>
  <c r="I923" i="10"/>
  <c r="I924" i="10"/>
  <c r="I925" i="10"/>
  <c r="I926" i="10"/>
  <c r="I927" i="10"/>
  <c r="I928" i="10"/>
  <c r="I929" i="10"/>
  <c r="I930" i="10"/>
  <c r="I931" i="10"/>
  <c r="I932" i="10"/>
  <c r="I933" i="10"/>
  <c r="I934" i="10"/>
  <c r="I935" i="10"/>
  <c r="I936" i="10"/>
  <c r="I937" i="10"/>
  <c r="I938" i="10"/>
  <c r="I939" i="10"/>
  <c r="I940" i="10"/>
  <c r="I941" i="10"/>
  <c r="I942" i="10"/>
  <c r="I943" i="10"/>
  <c r="I944" i="10"/>
  <c r="I945" i="10"/>
  <c r="I946" i="10"/>
  <c r="I947" i="10"/>
  <c r="I948" i="10"/>
  <c r="I949" i="10"/>
  <c r="I950" i="10"/>
  <c r="I951" i="10"/>
  <c r="I952" i="10"/>
  <c r="I953" i="10"/>
  <c r="I954" i="10"/>
  <c r="I955" i="10"/>
  <c r="I956" i="10"/>
  <c r="I957" i="10"/>
  <c r="I958" i="10"/>
  <c r="I959" i="10"/>
  <c r="I960" i="10"/>
  <c r="I961" i="10"/>
  <c r="I962" i="10"/>
  <c r="I963" i="10"/>
  <c r="I964" i="10"/>
  <c r="I965" i="10"/>
  <c r="I966" i="10"/>
  <c r="I967" i="10"/>
  <c r="I968" i="10"/>
  <c r="I969" i="10"/>
  <c r="I970" i="10"/>
  <c r="I971" i="10"/>
  <c r="I972" i="10"/>
  <c r="I973" i="10"/>
  <c r="I974" i="10"/>
  <c r="I975" i="10"/>
  <c r="I976" i="10"/>
  <c r="I977" i="10"/>
  <c r="I978" i="10"/>
  <c r="I979" i="10"/>
  <c r="I980" i="10"/>
  <c r="I981" i="10"/>
  <c r="I982" i="10"/>
  <c r="I983" i="10"/>
  <c r="I984" i="10"/>
  <c r="I985" i="10"/>
  <c r="I986" i="10"/>
  <c r="I987" i="10"/>
  <c r="I988" i="10"/>
  <c r="I989" i="10"/>
  <c r="I990" i="10"/>
  <c r="I991" i="10"/>
  <c r="I992" i="10"/>
  <c r="I993" i="10"/>
  <c r="I994" i="10"/>
  <c r="I995" i="10"/>
  <c r="I996" i="10"/>
  <c r="I997" i="10"/>
  <c r="I998" i="10"/>
  <c r="I999" i="10"/>
  <c r="I1000" i="10"/>
  <c r="I1001" i="10"/>
  <c r="I1002" i="10"/>
  <c r="I1003" i="10"/>
  <c r="I1004" i="10"/>
  <c r="I1005" i="10"/>
  <c r="I1006" i="10"/>
  <c r="I1007" i="10"/>
  <c r="I1008" i="10"/>
  <c r="I1009" i="10"/>
  <c r="I1010" i="10"/>
  <c r="I1011" i="10"/>
  <c r="I1012" i="10"/>
  <c r="I1013" i="10"/>
  <c r="I1014" i="10"/>
  <c r="I1015" i="10"/>
  <c r="I1016" i="10"/>
  <c r="I1017" i="10"/>
  <c r="I1018" i="10"/>
  <c r="I1019" i="10"/>
  <c r="I1020" i="10"/>
  <c r="I1021" i="10"/>
  <c r="I1022" i="10"/>
  <c r="I1023" i="10"/>
  <c r="I1024" i="10"/>
  <c r="I1025" i="10"/>
  <c r="I1026" i="10"/>
  <c r="I1027" i="10"/>
  <c r="I1028" i="10"/>
  <c r="I1029" i="10"/>
  <c r="I1030" i="10"/>
  <c r="I1031" i="10"/>
  <c r="I1032" i="10"/>
  <c r="I1033" i="10"/>
  <c r="I1034" i="10"/>
  <c r="I1035" i="10"/>
  <c r="I1036" i="10"/>
  <c r="I1037" i="10"/>
  <c r="I1038" i="10"/>
  <c r="I1039" i="10"/>
  <c r="I1040" i="10"/>
  <c r="I1041" i="10"/>
  <c r="I1042" i="10"/>
  <c r="I1043" i="10"/>
  <c r="I1044" i="10"/>
  <c r="I1045" i="10"/>
  <c r="I1046" i="10"/>
  <c r="I1047" i="10"/>
  <c r="I1048" i="10"/>
  <c r="I1049" i="10"/>
  <c r="I1050" i="10"/>
  <c r="I1051" i="10"/>
  <c r="I1052" i="10"/>
  <c r="I1053" i="10"/>
  <c r="I1054" i="10"/>
  <c r="I1055" i="10"/>
  <c r="I1056" i="10"/>
  <c r="I1057" i="10"/>
  <c r="I1058" i="10"/>
  <c r="I1059" i="10"/>
  <c r="I1060" i="10"/>
  <c r="I1061" i="10"/>
  <c r="I1062" i="10"/>
  <c r="I1063" i="10"/>
  <c r="I1064" i="10"/>
  <c r="I1065" i="10"/>
  <c r="I1066" i="10"/>
  <c r="I1067" i="10"/>
  <c r="I1068" i="10"/>
  <c r="I1069" i="10"/>
  <c r="I1070" i="10"/>
  <c r="I1071" i="10"/>
  <c r="I1072" i="10"/>
  <c r="I1073" i="10"/>
  <c r="I1074" i="10"/>
  <c r="I1075" i="10"/>
  <c r="I1076" i="10"/>
  <c r="I1077" i="10"/>
  <c r="I1078" i="10"/>
  <c r="I1079" i="10"/>
  <c r="I1080" i="10"/>
  <c r="I1081" i="10"/>
  <c r="I1082" i="10"/>
  <c r="I1083" i="10"/>
  <c r="I1084" i="10"/>
  <c r="I1085" i="10"/>
  <c r="I1086" i="10"/>
  <c r="I1087" i="10"/>
  <c r="I1088" i="10"/>
  <c r="I1089" i="10"/>
  <c r="I1090" i="10"/>
  <c r="I1091" i="10"/>
  <c r="I1092" i="10"/>
  <c r="I1093" i="10"/>
  <c r="I1094" i="10"/>
  <c r="I1095" i="10"/>
  <c r="I1096" i="10"/>
  <c r="I1097" i="10"/>
  <c r="I1098" i="10"/>
  <c r="I1099" i="10"/>
  <c r="I1100" i="10"/>
  <c r="I1101" i="10"/>
  <c r="I1102" i="10"/>
  <c r="I1103" i="10"/>
  <c r="I1104" i="10"/>
  <c r="I1105" i="10"/>
  <c r="I1106" i="10"/>
  <c r="I1107" i="10"/>
  <c r="I1108" i="10"/>
  <c r="I1109" i="10"/>
  <c r="I1110" i="10"/>
  <c r="I1111" i="10"/>
  <c r="I1112" i="10"/>
  <c r="I1113" i="10"/>
  <c r="I1114" i="10"/>
  <c r="I1115" i="10"/>
  <c r="I1116" i="10"/>
  <c r="I1117" i="10"/>
  <c r="I1118" i="10"/>
  <c r="I1119" i="10"/>
  <c r="I1120" i="10"/>
  <c r="I1121" i="10"/>
  <c r="I1122" i="10"/>
  <c r="I1123" i="10"/>
  <c r="I1124" i="10"/>
  <c r="I1125" i="10"/>
  <c r="I1126" i="10"/>
  <c r="I1127" i="10"/>
  <c r="I1128" i="10"/>
  <c r="I1129" i="10"/>
  <c r="I1130" i="10"/>
  <c r="I1131" i="10"/>
  <c r="I1132" i="10"/>
  <c r="I1133" i="10"/>
  <c r="I1134" i="10"/>
  <c r="I1135" i="10"/>
  <c r="I1136" i="10"/>
  <c r="I1137" i="10"/>
  <c r="I1138" i="10"/>
  <c r="I1139" i="10"/>
  <c r="I1140" i="10"/>
  <c r="I1141" i="10"/>
  <c r="I1142" i="10"/>
  <c r="I1143" i="10"/>
  <c r="I1144" i="10"/>
  <c r="I1145" i="10"/>
  <c r="I1146" i="10"/>
  <c r="I1147" i="10"/>
  <c r="I1148" i="10"/>
  <c r="I1149" i="10"/>
  <c r="I1150" i="10"/>
  <c r="I1151" i="10"/>
  <c r="I1152" i="10"/>
  <c r="I1153" i="10"/>
  <c r="I1154" i="10"/>
  <c r="I1155" i="10"/>
  <c r="I1156" i="10"/>
  <c r="I1157" i="10"/>
  <c r="I1158" i="10"/>
  <c r="I1159" i="10"/>
  <c r="I1160" i="10"/>
  <c r="I1161" i="10"/>
  <c r="I1162" i="10"/>
  <c r="I1163" i="10"/>
  <c r="I1164" i="10"/>
  <c r="I1165" i="10"/>
  <c r="I1166" i="10"/>
  <c r="I1167" i="10"/>
  <c r="I1168" i="10"/>
  <c r="I1169" i="10"/>
  <c r="I1170" i="10"/>
  <c r="I1171" i="10"/>
  <c r="I1172" i="10"/>
  <c r="I1173" i="10"/>
  <c r="I1174" i="10"/>
  <c r="I1175" i="10"/>
  <c r="I1176" i="10"/>
  <c r="I1177" i="10"/>
  <c r="I1178" i="10"/>
  <c r="I1179" i="10"/>
  <c r="I1180" i="10"/>
  <c r="I1181" i="10"/>
  <c r="I1182" i="10"/>
  <c r="I1183" i="10"/>
  <c r="I1184" i="10"/>
  <c r="I1185" i="10"/>
  <c r="I1186" i="10"/>
  <c r="I1187" i="10"/>
  <c r="I1188" i="10"/>
  <c r="I1189" i="10"/>
  <c r="I1190" i="10"/>
  <c r="I1191" i="10"/>
  <c r="I1192" i="10"/>
  <c r="I1193" i="10"/>
  <c r="I1194" i="10"/>
  <c r="I1195" i="10"/>
  <c r="I1196" i="10"/>
  <c r="I1197" i="10"/>
  <c r="I1198" i="10"/>
  <c r="I1199" i="10"/>
  <c r="I1200" i="10"/>
  <c r="I1201" i="10"/>
  <c r="I1202" i="10"/>
  <c r="I1203" i="10"/>
  <c r="I1204" i="10"/>
  <c r="I1205" i="10"/>
  <c r="I1206" i="10"/>
  <c r="I1207" i="10"/>
  <c r="I1208" i="10"/>
  <c r="I1209" i="10"/>
  <c r="I1210" i="10"/>
  <c r="I1211" i="10"/>
  <c r="I1212" i="10"/>
  <c r="I1213" i="10"/>
  <c r="I1214" i="10"/>
  <c r="I1215" i="10"/>
  <c r="I1216" i="10"/>
  <c r="I1217" i="10"/>
  <c r="I1218" i="10"/>
  <c r="I1219" i="10"/>
  <c r="I1220" i="10"/>
  <c r="I1221" i="10"/>
  <c r="I1222" i="10"/>
  <c r="I1223" i="10"/>
  <c r="I1224" i="10"/>
  <c r="I1225" i="10"/>
  <c r="I1226" i="10"/>
  <c r="I1227" i="10"/>
  <c r="I1228" i="10"/>
  <c r="I1229" i="10"/>
  <c r="I1230" i="10"/>
  <c r="I1231" i="10"/>
  <c r="I1232" i="10"/>
  <c r="I1233" i="10"/>
  <c r="I1234" i="10"/>
  <c r="I1235" i="10"/>
  <c r="I1236" i="10"/>
  <c r="I1237" i="10"/>
  <c r="I1238" i="10"/>
  <c r="I1239" i="10"/>
  <c r="I1240" i="10"/>
  <c r="I1241" i="10"/>
  <c r="I1242" i="10"/>
  <c r="I1243" i="10"/>
  <c r="I1244" i="10"/>
  <c r="I1245" i="10"/>
  <c r="I1246" i="10"/>
  <c r="I1247" i="10"/>
  <c r="I1248" i="10"/>
  <c r="I1249" i="10"/>
  <c r="I1250" i="10"/>
  <c r="I1251" i="10"/>
  <c r="I1252" i="10"/>
  <c r="I1253" i="10"/>
  <c r="I1254" i="10"/>
  <c r="I1255" i="10"/>
  <c r="I1256" i="10"/>
  <c r="I1257" i="10"/>
  <c r="I1258" i="10"/>
  <c r="I1259" i="10"/>
  <c r="I1260" i="10"/>
  <c r="I1261" i="10"/>
  <c r="I1262" i="10"/>
  <c r="I1263" i="10"/>
  <c r="I1264" i="10"/>
  <c r="I1265" i="10"/>
  <c r="I1266" i="10"/>
  <c r="I1267" i="10"/>
  <c r="I1268" i="10"/>
  <c r="I1269" i="10"/>
  <c r="I1270" i="10"/>
  <c r="I1271" i="10"/>
  <c r="I1272" i="10"/>
  <c r="I1273" i="10"/>
  <c r="I1274" i="10"/>
  <c r="I1275" i="10"/>
  <c r="I1276" i="10"/>
  <c r="I1277" i="10"/>
  <c r="I1278" i="10"/>
  <c r="I1279" i="10"/>
  <c r="I1280" i="10"/>
  <c r="I1281" i="10"/>
  <c r="I1282" i="10"/>
  <c r="I1283" i="10"/>
  <c r="I1284" i="10"/>
  <c r="I1285" i="10"/>
  <c r="I1286" i="10"/>
  <c r="I1287" i="10"/>
  <c r="I1288" i="10"/>
  <c r="I1289" i="10"/>
  <c r="I1290" i="10"/>
  <c r="I1291" i="10"/>
  <c r="I1292" i="10"/>
  <c r="I1293" i="10"/>
  <c r="I1294" i="10"/>
  <c r="I1295" i="10"/>
  <c r="I1296" i="10"/>
  <c r="I1297" i="10"/>
  <c r="I1298" i="10"/>
  <c r="I1299" i="10"/>
  <c r="I1300" i="10"/>
  <c r="I1301" i="10"/>
  <c r="I1302" i="10"/>
  <c r="I1303" i="10"/>
  <c r="I1304" i="10"/>
  <c r="I1305" i="10"/>
  <c r="I1306" i="10"/>
  <c r="I1307" i="10"/>
  <c r="I1308" i="10"/>
  <c r="I1309" i="10"/>
  <c r="I1310" i="10"/>
  <c r="I1311" i="10"/>
  <c r="I1312" i="10"/>
  <c r="I1313" i="10"/>
  <c r="I1314" i="10"/>
  <c r="I1315" i="10"/>
  <c r="I1316" i="10"/>
  <c r="I1317" i="10"/>
  <c r="I1318" i="10"/>
  <c r="I1319" i="10"/>
  <c r="I1320" i="10"/>
  <c r="I1321" i="10"/>
  <c r="I1322" i="10"/>
  <c r="I1323" i="10"/>
  <c r="I1324" i="10"/>
  <c r="I1325" i="10"/>
  <c r="I1326" i="10"/>
  <c r="I1327" i="10"/>
  <c r="I1328" i="10"/>
  <c r="I1329" i="10"/>
  <c r="I1330" i="10"/>
  <c r="I1331" i="10"/>
  <c r="I1332" i="10"/>
  <c r="I1333" i="10"/>
  <c r="I1334" i="10"/>
  <c r="I1335" i="10"/>
  <c r="I1336" i="10"/>
  <c r="I1337" i="10"/>
  <c r="I1338" i="10"/>
  <c r="I1339" i="10"/>
  <c r="I1340" i="10"/>
  <c r="I1341" i="10"/>
  <c r="I1342" i="10"/>
  <c r="I1343" i="10"/>
  <c r="I1344" i="10"/>
  <c r="I1345" i="10"/>
  <c r="I1346" i="10"/>
  <c r="I1347" i="10"/>
  <c r="I1348" i="10"/>
  <c r="I1349" i="10"/>
  <c r="I1350" i="10"/>
  <c r="I1351" i="10"/>
  <c r="I1352" i="10"/>
  <c r="I1353" i="10"/>
  <c r="I1354" i="10"/>
  <c r="I1355" i="10"/>
  <c r="I1356" i="10"/>
  <c r="I1357" i="10"/>
  <c r="I1358" i="10"/>
  <c r="I1359" i="10"/>
  <c r="I1360" i="10"/>
  <c r="I1361" i="10"/>
  <c r="I1362" i="10"/>
  <c r="I1363" i="10"/>
  <c r="I1364" i="10"/>
  <c r="I1365" i="10"/>
  <c r="I1366" i="10"/>
  <c r="I1367" i="10"/>
  <c r="I1368" i="10"/>
  <c r="I1369" i="10"/>
  <c r="I1370" i="10"/>
  <c r="I1371" i="10"/>
  <c r="I1372" i="10"/>
  <c r="I1373" i="10"/>
  <c r="I1374" i="10"/>
  <c r="I1375" i="10"/>
  <c r="I1376" i="10"/>
  <c r="I1377" i="10"/>
  <c r="I1378" i="10"/>
  <c r="I1379" i="10"/>
  <c r="I1380" i="10"/>
  <c r="I1381" i="10"/>
  <c r="I1382" i="10"/>
  <c r="I1383" i="10"/>
  <c r="I1384" i="10"/>
  <c r="I1385" i="10"/>
  <c r="I1386" i="10"/>
  <c r="I1387" i="10"/>
  <c r="I1388" i="10"/>
  <c r="I1389" i="10"/>
  <c r="I1390" i="10"/>
  <c r="I1391" i="10"/>
  <c r="I1392" i="10"/>
  <c r="I1393" i="10"/>
  <c r="I1394" i="10"/>
  <c r="I1395" i="10"/>
  <c r="I1396" i="10"/>
  <c r="I1397" i="10"/>
  <c r="I1398" i="10"/>
  <c r="I1399" i="10"/>
  <c r="I1400" i="10"/>
  <c r="I1401" i="10"/>
  <c r="I1402" i="10"/>
  <c r="I1403" i="10"/>
  <c r="I1404" i="10"/>
  <c r="I1405" i="10"/>
  <c r="I1406" i="10"/>
  <c r="I1407" i="10"/>
  <c r="I1408" i="10"/>
  <c r="I1409" i="10"/>
  <c r="I1410" i="10"/>
  <c r="I1411" i="10"/>
  <c r="I1412" i="10"/>
  <c r="I1413" i="10"/>
  <c r="I1414" i="10"/>
  <c r="I1415" i="10"/>
  <c r="I1416" i="10"/>
  <c r="I1417" i="10"/>
  <c r="I1418" i="10"/>
  <c r="I1419" i="10"/>
  <c r="I1420" i="10"/>
  <c r="I1421" i="10"/>
  <c r="I1422" i="10"/>
  <c r="I1423" i="10"/>
  <c r="I1424" i="10"/>
  <c r="I1425" i="10"/>
  <c r="I1426" i="10"/>
  <c r="I1427" i="10"/>
  <c r="I1428" i="10"/>
  <c r="I1429" i="10"/>
  <c r="I1430" i="10"/>
  <c r="I1431" i="10"/>
  <c r="I1432" i="10"/>
  <c r="I1433" i="10"/>
  <c r="I1434" i="10"/>
  <c r="I1435" i="10"/>
  <c r="I1436" i="10"/>
  <c r="I1437" i="10"/>
  <c r="I1438" i="10"/>
  <c r="I1439" i="10"/>
  <c r="I1440" i="10"/>
  <c r="I1441" i="10"/>
  <c r="I1442" i="10"/>
  <c r="I1443" i="10"/>
  <c r="I1444" i="10"/>
  <c r="I1445" i="10"/>
  <c r="I1446" i="10"/>
  <c r="I1447" i="10"/>
  <c r="I1448" i="10"/>
  <c r="I1449" i="10"/>
  <c r="I1450" i="10"/>
  <c r="I1451" i="10"/>
  <c r="I1452" i="10"/>
  <c r="I1453" i="10"/>
  <c r="I1454" i="10"/>
  <c r="I1455" i="10"/>
  <c r="I1456" i="10"/>
  <c r="I1457" i="10"/>
  <c r="I1458" i="10"/>
  <c r="I1459" i="10"/>
  <c r="I1460" i="10"/>
  <c r="I1461" i="10"/>
  <c r="I1462" i="10"/>
  <c r="I1463" i="10"/>
  <c r="I1464" i="10"/>
  <c r="I1465" i="10"/>
  <c r="I1466" i="10"/>
  <c r="I1467" i="10"/>
  <c r="I1468" i="10"/>
  <c r="I1469" i="10"/>
  <c r="I1470" i="10"/>
  <c r="I1471" i="10"/>
  <c r="I1472" i="10"/>
  <c r="I1473" i="10"/>
  <c r="I1474" i="10"/>
  <c r="I1475" i="10"/>
  <c r="I1476" i="10"/>
  <c r="I1477" i="10"/>
  <c r="I1478" i="10"/>
  <c r="I1479" i="10"/>
  <c r="I1480" i="10"/>
  <c r="I1481" i="10"/>
  <c r="I1482" i="10"/>
  <c r="I1483" i="10"/>
  <c r="I1484" i="10"/>
  <c r="I1485" i="10"/>
  <c r="I1486" i="10"/>
  <c r="I1487" i="10"/>
  <c r="I1488" i="10"/>
  <c r="I1489" i="10"/>
  <c r="I1490" i="10"/>
  <c r="I1491" i="10"/>
  <c r="I1492" i="10"/>
  <c r="I1493" i="10"/>
  <c r="I1494" i="10"/>
  <c r="I1495" i="10"/>
  <c r="I1496" i="10"/>
  <c r="I1497" i="10"/>
  <c r="I1498" i="10"/>
  <c r="I1499" i="10"/>
  <c r="I1500" i="10"/>
  <c r="I1501" i="10"/>
  <c r="I1502" i="10"/>
  <c r="I1503" i="10"/>
  <c r="I1504" i="10"/>
  <c r="I1505" i="10"/>
  <c r="I1506" i="10"/>
  <c r="I1507" i="10"/>
  <c r="I1508" i="10"/>
  <c r="I1509" i="10"/>
  <c r="I1510" i="10"/>
  <c r="I1511" i="10"/>
  <c r="I1512" i="10"/>
  <c r="I1513" i="10"/>
  <c r="I1514" i="10"/>
  <c r="I1515" i="10"/>
  <c r="I1516" i="10"/>
  <c r="I1517" i="10"/>
  <c r="I1518" i="10"/>
  <c r="I1519" i="10"/>
  <c r="I1520" i="10"/>
  <c r="I1521" i="10"/>
  <c r="I1522" i="10"/>
  <c r="I1523" i="10"/>
  <c r="I1524" i="10"/>
  <c r="I1525" i="10"/>
  <c r="I1526" i="10"/>
  <c r="I1527" i="10"/>
  <c r="I1528" i="10"/>
  <c r="I1529" i="10"/>
  <c r="I1530" i="10"/>
  <c r="I1531" i="10"/>
  <c r="I1532" i="10"/>
  <c r="I1533" i="10"/>
  <c r="I1534" i="10"/>
  <c r="I1535" i="10"/>
  <c r="I1536" i="10"/>
  <c r="I1537" i="10"/>
  <c r="I1538" i="10"/>
  <c r="I1539" i="10"/>
  <c r="I1540" i="10"/>
  <c r="I1541" i="10"/>
  <c r="I1542" i="10"/>
  <c r="I1543" i="10"/>
  <c r="I1544" i="10"/>
  <c r="I1545" i="10"/>
  <c r="I1546" i="10"/>
  <c r="I1547" i="10"/>
  <c r="I1548" i="10"/>
  <c r="I1549" i="10"/>
  <c r="I1550" i="10"/>
  <c r="I1551" i="10"/>
  <c r="I1552" i="10"/>
  <c r="I1553" i="10"/>
  <c r="I1554" i="10"/>
  <c r="I1555" i="10"/>
  <c r="I1556" i="10"/>
  <c r="I1557" i="10"/>
  <c r="I1558" i="10"/>
  <c r="I1559" i="10"/>
  <c r="I1560" i="10"/>
  <c r="I1561" i="10"/>
  <c r="I1562" i="10"/>
  <c r="I1563" i="10"/>
  <c r="I1564" i="10"/>
  <c r="I1565" i="10"/>
  <c r="I1566" i="10"/>
  <c r="I1567" i="10"/>
  <c r="I1568" i="10"/>
  <c r="I1569" i="10"/>
  <c r="I1570" i="10"/>
  <c r="I1571" i="10"/>
  <c r="I1572" i="10"/>
  <c r="I1573" i="10"/>
  <c r="I1574" i="10"/>
  <c r="I1575" i="10"/>
  <c r="I1576" i="10"/>
  <c r="I1577" i="10"/>
  <c r="I1578" i="10"/>
  <c r="I1579" i="10"/>
  <c r="I1580" i="10"/>
  <c r="I1581" i="10"/>
  <c r="I1582" i="10"/>
  <c r="I1583" i="10"/>
  <c r="I1584" i="10"/>
  <c r="I1585" i="10"/>
  <c r="I1586" i="10"/>
  <c r="I1587" i="10"/>
  <c r="I1588" i="10"/>
  <c r="I1589" i="10"/>
  <c r="I1590" i="10"/>
  <c r="I1591" i="10"/>
  <c r="I1592" i="10"/>
  <c r="I1593" i="10"/>
  <c r="I1594" i="10"/>
  <c r="I1595" i="10"/>
  <c r="I1596" i="10"/>
  <c r="I1597" i="10"/>
  <c r="I1598" i="10"/>
  <c r="I1599" i="10"/>
  <c r="I1600" i="10"/>
  <c r="I1601" i="10"/>
  <c r="I1602" i="10"/>
  <c r="I1603" i="10"/>
  <c r="I1604" i="10"/>
  <c r="I1605" i="10"/>
  <c r="I1606" i="10"/>
  <c r="I1607" i="10"/>
  <c r="I1608" i="10"/>
  <c r="I1609" i="10"/>
  <c r="I1610" i="10"/>
  <c r="I1611" i="10"/>
  <c r="I1612" i="10"/>
  <c r="I1613" i="10"/>
  <c r="I1614" i="10"/>
  <c r="I1615" i="10"/>
  <c r="I1616" i="10"/>
  <c r="I1617" i="10"/>
  <c r="I1618" i="10"/>
  <c r="I1619" i="10"/>
  <c r="I1620" i="10"/>
  <c r="I1621" i="10"/>
  <c r="I1622" i="10"/>
  <c r="I1623" i="10"/>
  <c r="I1624" i="10"/>
  <c r="I1625" i="10"/>
  <c r="I1626" i="10"/>
  <c r="I1627" i="10"/>
  <c r="I1628" i="10"/>
  <c r="I1629" i="10"/>
  <c r="I1630" i="10"/>
  <c r="I1631" i="10"/>
  <c r="I1632" i="10"/>
  <c r="I1633" i="10"/>
  <c r="I1634" i="10"/>
  <c r="I1635" i="10"/>
  <c r="I1636" i="10"/>
  <c r="I1637" i="10"/>
  <c r="I1638" i="10"/>
  <c r="I1639" i="10"/>
  <c r="I1640" i="10"/>
  <c r="I1641" i="10"/>
  <c r="I1642" i="10"/>
  <c r="I1643" i="10"/>
  <c r="I1644" i="10"/>
  <c r="I1645" i="10"/>
  <c r="I1646" i="10"/>
  <c r="I1647" i="10"/>
  <c r="I1648" i="10"/>
  <c r="I1649" i="10"/>
  <c r="I1650" i="10"/>
  <c r="I1651" i="10"/>
  <c r="I1652" i="10"/>
  <c r="I1653" i="10"/>
  <c r="I1654" i="10"/>
  <c r="I1655" i="10"/>
  <c r="I1656" i="10"/>
  <c r="I1657" i="10"/>
  <c r="I1658" i="10"/>
  <c r="I1659" i="10"/>
  <c r="I1660" i="10"/>
  <c r="I1661" i="10"/>
  <c r="I1662" i="10"/>
  <c r="I1663" i="10"/>
  <c r="I1664" i="10"/>
  <c r="I1665" i="10"/>
  <c r="I1666" i="10"/>
  <c r="I1667" i="10"/>
  <c r="I1668" i="10"/>
  <c r="I1669" i="10"/>
  <c r="I1670" i="10"/>
  <c r="I1671" i="10"/>
  <c r="I1672" i="10"/>
  <c r="I1673" i="10"/>
  <c r="I1674" i="10"/>
  <c r="I1675" i="10"/>
  <c r="I1676" i="10"/>
  <c r="I1677" i="10"/>
  <c r="I1678" i="10"/>
  <c r="I1679" i="10"/>
  <c r="I1680" i="10"/>
  <c r="I1681" i="10"/>
  <c r="I1682" i="10"/>
  <c r="I1683" i="10"/>
  <c r="I1684" i="10"/>
  <c r="H10" i="10" a="1"/>
  <c r="H10" i="10" s="1"/>
  <c r="H11" i="10" a="1"/>
  <c r="H11" i="10" s="1"/>
  <c r="H12" i="10" a="1"/>
  <c r="H12" i="10" s="1"/>
  <c r="H13" i="10" a="1"/>
  <c r="H13" i="10" s="1"/>
  <c r="H14" i="10" a="1"/>
  <c r="H14" i="10" s="1"/>
  <c r="H15" i="10" a="1"/>
  <c r="H15" i="10" s="1"/>
  <c r="H16" i="10" a="1"/>
  <c r="H16" i="10" s="1"/>
  <c r="H17" i="10" a="1"/>
  <c r="H17" i="10" s="1"/>
  <c r="H18" i="10" a="1"/>
  <c r="H18" i="10" s="1"/>
  <c r="H19" i="10" a="1"/>
  <c r="H19" i="10" s="1"/>
  <c r="H20" i="10" a="1"/>
  <c r="H20" i="10" s="1"/>
  <c r="H21" i="10" a="1"/>
  <c r="H21" i="10" s="1"/>
  <c r="H22" i="10" a="1"/>
  <c r="H22" i="10" s="1"/>
  <c r="H23" i="10" a="1"/>
  <c r="H23" i="10" s="1"/>
  <c r="H24" i="10" a="1"/>
  <c r="H24" i="10" s="1"/>
  <c r="H25" i="10" a="1"/>
  <c r="H25" i="10" s="1"/>
  <c r="H26" i="10" a="1"/>
  <c r="H26" i="10" s="1"/>
  <c r="H27" i="10" a="1"/>
  <c r="H27" i="10" s="1"/>
  <c r="H28" i="10" a="1"/>
  <c r="H28" i="10" s="1"/>
  <c r="H29" i="10" a="1"/>
  <c r="H29" i="10" s="1"/>
  <c r="H30" i="10" a="1"/>
  <c r="H30" i="10" s="1"/>
  <c r="H31" i="10" a="1"/>
  <c r="H31" i="10" s="1"/>
  <c r="H32" i="10" a="1"/>
  <c r="H32" i="10" s="1"/>
  <c r="H33" i="10" a="1"/>
  <c r="H33" i="10" s="1"/>
  <c r="H34" i="10" a="1"/>
  <c r="H34" i="10" s="1"/>
  <c r="H35" i="10" a="1"/>
  <c r="H35" i="10" s="1"/>
  <c r="H36" i="10" a="1"/>
  <c r="H36" i="10" s="1"/>
  <c r="H37" i="10" a="1"/>
  <c r="H37" i="10" s="1"/>
  <c r="H38" i="10" a="1"/>
  <c r="H38" i="10" s="1"/>
  <c r="H39" i="10" a="1"/>
  <c r="H39" i="10" s="1"/>
  <c r="H40" i="10" a="1"/>
  <c r="H40" i="10" s="1"/>
  <c r="H41" i="10" a="1"/>
  <c r="H41" i="10" s="1"/>
  <c r="H42" i="10" a="1"/>
  <c r="H42" i="10" s="1"/>
  <c r="H43" i="10" a="1"/>
  <c r="H43" i="10" s="1"/>
  <c r="H44" i="10" a="1"/>
  <c r="H44" i="10" s="1"/>
  <c r="H45" i="10" a="1"/>
  <c r="H45" i="10" s="1"/>
  <c r="H46" i="10" a="1"/>
  <c r="H46" i="10" s="1"/>
  <c r="H47" i="10" a="1"/>
  <c r="H47" i="10" s="1"/>
  <c r="H48" i="10" a="1"/>
  <c r="H48" i="10" s="1"/>
  <c r="H49" i="10" a="1"/>
  <c r="H49" i="10" s="1"/>
  <c r="H50" i="10" a="1"/>
  <c r="H50" i="10" s="1"/>
  <c r="H51" i="10" a="1"/>
  <c r="H51" i="10" s="1"/>
  <c r="H52" i="10" a="1"/>
  <c r="H52" i="10" s="1"/>
  <c r="H53" i="10" a="1"/>
  <c r="H53" i="10" s="1"/>
  <c r="H54" i="10" a="1"/>
  <c r="H54" i="10" s="1"/>
  <c r="H55" i="10" a="1"/>
  <c r="H55" i="10" s="1"/>
  <c r="H56" i="10" a="1"/>
  <c r="H56" i="10" s="1"/>
  <c r="H57" i="10" a="1"/>
  <c r="H57" i="10" s="1"/>
  <c r="H58" i="10" a="1"/>
  <c r="H58" i="10" s="1"/>
  <c r="H59" i="10" a="1"/>
  <c r="H59" i="10" s="1"/>
  <c r="H60" i="10" a="1"/>
  <c r="H60" i="10" s="1"/>
  <c r="H61" i="10" a="1"/>
  <c r="H61" i="10" s="1"/>
  <c r="H62" i="10" a="1"/>
  <c r="H62" i="10" s="1"/>
  <c r="H63" i="10" a="1"/>
  <c r="H63" i="10" s="1"/>
  <c r="H64" i="10" a="1"/>
  <c r="H64" i="10" s="1"/>
  <c r="H65" i="10" a="1"/>
  <c r="H65" i="10" s="1"/>
  <c r="H66" i="10" a="1"/>
  <c r="H66" i="10" s="1"/>
  <c r="H67" i="10" a="1"/>
  <c r="H67" i="10" s="1"/>
  <c r="H68" i="10" a="1"/>
  <c r="H68" i="10" s="1"/>
  <c r="H69" i="10" a="1"/>
  <c r="H69" i="10" s="1"/>
  <c r="H70" i="10" a="1"/>
  <c r="H70" i="10" s="1"/>
  <c r="H71" i="10" a="1"/>
  <c r="H71" i="10" s="1"/>
  <c r="H72" i="10" a="1"/>
  <c r="H72" i="10" s="1"/>
  <c r="H73" i="10" a="1"/>
  <c r="H73" i="10" s="1"/>
  <c r="H74" i="10" a="1"/>
  <c r="H74" i="10" s="1"/>
  <c r="H75" i="10" a="1"/>
  <c r="H75" i="10" s="1"/>
  <c r="H76" i="10" a="1"/>
  <c r="H76" i="10" s="1"/>
  <c r="H77" i="10" a="1"/>
  <c r="H77" i="10" s="1"/>
  <c r="H78" i="10" a="1"/>
  <c r="H78" i="10" s="1"/>
  <c r="H79" i="10" a="1"/>
  <c r="H79" i="10" s="1"/>
  <c r="H80" i="10" a="1"/>
  <c r="H80" i="10" s="1"/>
  <c r="H81" i="10" a="1"/>
  <c r="H81" i="10" s="1"/>
  <c r="H82" i="10" a="1"/>
  <c r="H82" i="10" s="1"/>
  <c r="H83" i="10" a="1"/>
  <c r="H83" i="10" s="1"/>
  <c r="H84" i="10" a="1"/>
  <c r="H84" i="10" s="1"/>
  <c r="H85" i="10" a="1"/>
  <c r="H85" i="10" s="1"/>
  <c r="H86" i="10" a="1"/>
  <c r="H86" i="10" s="1"/>
  <c r="H87" i="10" a="1"/>
  <c r="H87" i="10" s="1"/>
  <c r="H88" i="10" a="1"/>
  <c r="H88" i="10" s="1"/>
  <c r="H89" i="10" a="1"/>
  <c r="H89" i="10" s="1"/>
  <c r="H90" i="10" a="1"/>
  <c r="H90" i="10" s="1"/>
  <c r="H91" i="10" a="1"/>
  <c r="H91" i="10" s="1"/>
  <c r="H92" i="10" a="1"/>
  <c r="H92" i="10" s="1"/>
  <c r="H93" i="10" a="1"/>
  <c r="H93" i="10" s="1"/>
  <c r="H94" i="10" a="1"/>
  <c r="H94" i="10" s="1"/>
  <c r="H95" i="10" a="1"/>
  <c r="H95" i="10" s="1"/>
  <c r="H96" i="10" a="1"/>
  <c r="H96" i="10" s="1"/>
  <c r="H97" i="10" a="1"/>
  <c r="H97" i="10" s="1"/>
  <c r="H98" i="10" a="1"/>
  <c r="H98" i="10" s="1"/>
  <c r="H99" i="10" a="1"/>
  <c r="H99" i="10" s="1"/>
  <c r="H100" i="10" a="1"/>
  <c r="H100" i="10" s="1"/>
  <c r="H101" i="10" a="1"/>
  <c r="H101" i="10" s="1"/>
  <c r="H102" i="10" a="1"/>
  <c r="H102" i="10" s="1"/>
  <c r="H103" i="10" a="1"/>
  <c r="H103" i="10" s="1"/>
  <c r="H104" i="10" a="1"/>
  <c r="H104" i="10" s="1"/>
  <c r="H105" i="10" a="1"/>
  <c r="H105" i="10" s="1"/>
  <c r="H106" i="10" a="1"/>
  <c r="H106" i="10" s="1"/>
  <c r="H107" i="10" a="1"/>
  <c r="H107" i="10" s="1"/>
  <c r="H108" i="10" a="1"/>
  <c r="H108" i="10" s="1"/>
  <c r="H109" i="10" a="1"/>
  <c r="H109" i="10" s="1"/>
  <c r="H110" i="10" a="1"/>
  <c r="H110" i="10" s="1"/>
  <c r="H111" i="10" a="1"/>
  <c r="H111" i="10" s="1"/>
  <c r="H112" i="10" a="1"/>
  <c r="H112" i="10" s="1"/>
  <c r="H113" i="10" a="1"/>
  <c r="H113" i="10" s="1"/>
  <c r="H114" i="10" a="1"/>
  <c r="H114" i="10" s="1"/>
  <c r="H115" i="10" a="1"/>
  <c r="H115" i="10" s="1"/>
  <c r="H116" i="10" a="1"/>
  <c r="H116" i="10" s="1"/>
  <c r="H117" i="10" a="1"/>
  <c r="H117" i="10" s="1"/>
  <c r="H118" i="10" a="1"/>
  <c r="H118" i="10" s="1"/>
  <c r="H119" i="10" a="1"/>
  <c r="H119" i="10" s="1"/>
  <c r="H120" i="10" a="1"/>
  <c r="H120" i="10" s="1"/>
  <c r="H121" i="10" a="1"/>
  <c r="H121" i="10" s="1"/>
  <c r="H122" i="10" a="1"/>
  <c r="H122" i="10" s="1"/>
  <c r="H123" i="10" a="1"/>
  <c r="H123" i="10" s="1"/>
  <c r="H124" i="10" a="1"/>
  <c r="H124" i="10" s="1"/>
  <c r="H125" i="10" a="1"/>
  <c r="H125" i="10" s="1"/>
  <c r="H126" i="10" a="1"/>
  <c r="H126" i="10" s="1"/>
  <c r="H127" i="10" a="1"/>
  <c r="H127" i="10" s="1"/>
  <c r="H128" i="10" a="1"/>
  <c r="H128" i="10" s="1"/>
  <c r="H129" i="10" a="1"/>
  <c r="H129" i="10" s="1"/>
  <c r="H130" i="10" a="1"/>
  <c r="H130" i="10" s="1"/>
  <c r="H131" i="10" a="1"/>
  <c r="H131" i="10" s="1"/>
  <c r="H132" i="10" a="1"/>
  <c r="H132" i="10" s="1"/>
  <c r="H133" i="10" a="1"/>
  <c r="H133" i="10" s="1"/>
  <c r="H134" i="10" a="1"/>
  <c r="H134" i="10" s="1"/>
  <c r="H135" i="10" a="1"/>
  <c r="H135" i="10" s="1"/>
  <c r="H136" i="10" a="1"/>
  <c r="H136" i="10" s="1"/>
  <c r="H137" i="10" a="1"/>
  <c r="H137" i="10" s="1"/>
  <c r="H138" i="10" a="1"/>
  <c r="H138" i="10" s="1"/>
  <c r="H139" i="10" a="1"/>
  <c r="H139" i="10" s="1"/>
  <c r="H140" i="10" a="1"/>
  <c r="H140" i="10" s="1"/>
  <c r="H141" i="10" a="1"/>
  <c r="H141" i="10" s="1"/>
  <c r="H142" i="10" a="1"/>
  <c r="H142" i="10" s="1"/>
  <c r="H143" i="10" a="1"/>
  <c r="H143" i="10" s="1"/>
  <c r="H144" i="10" a="1"/>
  <c r="H144" i="10" s="1"/>
  <c r="H145" i="10" a="1"/>
  <c r="H145" i="10" s="1"/>
  <c r="H146" i="10" a="1"/>
  <c r="H146" i="10" s="1"/>
  <c r="H147" i="10" a="1"/>
  <c r="H147" i="10" s="1"/>
  <c r="H148" i="10" a="1"/>
  <c r="H148" i="10" s="1"/>
  <c r="H149" i="10" a="1"/>
  <c r="H149" i="10" s="1"/>
  <c r="H150" i="10" a="1"/>
  <c r="H150" i="10" s="1"/>
  <c r="H151" i="10" a="1"/>
  <c r="H151" i="10" s="1"/>
  <c r="H152" i="10" a="1"/>
  <c r="H152" i="10" s="1"/>
  <c r="H153" i="10" a="1"/>
  <c r="H153" i="10" s="1"/>
  <c r="H154" i="10" a="1"/>
  <c r="H154" i="10" s="1"/>
  <c r="H155" i="10" a="1"/>
  <c r="H155" i="10" s="1"/>
  <c r="H156" i="10" a="1"/>
  <c r="H156" i="10" s="1"/>
  <c r="H157" i="10" a="1"/>
  <c r="H157" i="10" s="1"/>
  <c r="H158" i="10" a="1"/>
  <c r="H158" i="10" s="1"/>
  <c r="H159" i="10" a="1"/>
  <c r="H159" i="10" s="1"/>
  <c r="H160" i="10" a="1"/>
  <c r="H160" i="10" s="1"/>
  <c r="H161" i="10" a="1"/>
  <c r="H161" i="10" s="1"/>
  <c r="H162" i="10" a="1"/>
  <c r="H162" i="10" s="1"/>
  <c r="H163" i="10" a="1"/>
  <c r="H163" i="10" s="1"/>
  <c r="H164" i="10" a="1"/>
  <c r="H164" i="10" s="1"/>
  <c r="H165" i="10" a="1"/>
  <c r="H165" i="10" s="1"/>
  <c r="H166" i="10" a="1"/>
  <c r="H166" i="10" s="1"/>
  <c r="H167" i="10" a="1"/>
  <c r="H167" i="10" s="1"/>
  <c r="H168" i="10" a="1"/>
  <c r="H168" i="10" s="1"/>
  <c r="H169" i="10" a="1"/>
  <c r="H169" i="10" s="1"/>
  <c r="H170" i="10" a="1"/>
  <c r="H170" i="10" s="1"/>
  <c r="H171" i="10" a="1"/>
  <c r="H171" i="10" s="1"/>
  <c r="H172" i="10" a="1"/>
  <c r="H172" i="10" s="1"/>
  <c r="H173" i="10" a="1"/>
  <c r="H173" i="10" s="1"/>
  <c r="H174" i="10" a="1"/>
  <c r="H174" i="10" s="1"/>
  <c r="H175" i="10" a="1"/>
  <c r="H175" i="10" s="1"/>
  <c r="H176" i="10" a="1"/>
  <c r="H176" i="10" s="1"/>
  <c r="H177" i="10" a="1"/>
  <c r="H177" i="10" s="1"/>
  <c r="H178" i="10" a="1"/>
  <c r="H178" i="10" s="1"/>
  <c r="H179" i="10" a="1"/>
  <c r="H179" i="10" s="1"/>
  <c r="H180" i="10" a="1"/>
  <c r="H180" i="10" s="1"/>
  <c r="H181" i="10" a="1"/>
  <c r="H181" i="10" s="1"/>
  <c r="H182" i="10" a="1"/>
  <c r="H182" i="10" s="1"/>
  <c r="H183" i="10" a="1"/>
  <c r="H183" i="10" s="1"/>
  <c r="H184" i="10" a="1"/>
  <c r="H184" i="10" s="1"/>
  <c r="H185" i="10" a="1"/>
  <c r="H185" i="10" s="1"/>
  <c r="H186" i="10" a="1"/>
  <c r="H186" i="10" s="1"/>
  <c r="H187" i="10" a="1"/>
  <c r="H187" i="10" s="1"/>
  <c r="H188" i="10" a="1"/>
  <c r="H188" i="10" s="1"/>
  <c r="H189" i="10" a="1"/>
  <c r="H189" i="10" s="1"/>
  <c r="H190" i="10" a="1"/>
  <c r="H190" i="10" s="1"/>
  <c r="H191" i="10" a="1"/>
  <c r="H191" i="10" s="1"/>
  <c r="H192" i="10" a="1"/>
  <c r="H192" i="10" s="1"/>
  <c r="H193" i="10" a="1"/>
  <c r="H193" i="10" s="1"/>
  <c r="H194" i="10" a="1"/>
  <c r="H194" i="10" s="1"/>
  <c r="H195" i="10" a="1"/>
  <c r="H195" i="10" s="1"/>
  <c r="H196" i="10" a="1"/>
  <c r="H196" i="10" s="1"/>
  <c r="H197" i="10" a="1"/>
  <c r="H197" i="10" s="1"/>
  <c r="H198" i="10" a="1"/>
  <c r="H198" i="10" s="1"/>
  <c r="H199" i="10" a="1"/>
  <c r="H199" i="10" s="1"/>
  <c r="H200" i="10" a="1"/>
  <c r="H200" i="10" s="1"/>
  <c r="H201" i="10" a="1"/>
  <c r="H201" i="10" s="1"/>
  <c r="H202" i="10" a="1"/>
  <c r="H202" i="10" s="1"/>
  <c r="H203" i="10" a="1"/>
  <c r="H203" i="10" s="1"/>
  <c r="H204" i="10" a="1"/>
  <c r="H204" i="10" s="1"/>
  <c r="H205" i="10" a="1"/>
  <c r="H205" i="10" s="1"/>
  <c r="H206" i="10" a="1"/>
  <c r="H206" i="10" s="1"/>
  <c r="H207" i="10" a="1"/>
  <c r="H207" i="10" s="1"/>
  <c r="H208" i="10" a="1"/>
  <c r="H208" i="10" s="1"/>
  <c r="H209" i="10" a="1"/>
  <c r="H209" i="10" s="1"/>
  <c r="H210" i="10" a="1"/>
  <c r="H210" i="10" s="1"/>
  <c r="H211" i="10" a="1"/>
  <c r="H211" i="10" s="1"/>
  <c r="H212" i="10" a="1"/>
  <c r="H212" i="10" s="1"/>
  <c r="H213" i="10" a="1"/>
  <c r="H213" i="10" s="1"/>
  <c r="H214" i="10" a="1"/>
  <c r="H214" i="10" s="1"/>
  <c r="H215" i="10" a="1"/>
  <c r="H215" i="10" s="1"/>
  <c r="H216" i="10" a="1"/>
  <c r="H216" i="10" s="1"/>
  <c r="H217" i="10" a="1"/>
  <c r="H217" i="10" s="1"/>
  <c r="H218" i="10" a="1"/>
  <c r="H218" i="10" s="1"/>
  <c r="H219" i="10" a="1"/>
  <c r="H219" i="10" s="1"/>
  <c r="H220" i="10" a="1"/>
  <c r="H220" i="10" s="1"/>
  <c r="H221" i="10" a="1"/>
  <c r="H221" i="10" s="1"/>
  <c r="H222" i="10" a="1"/>
  <c r="H222" i="10" s="1"/>
  <c r="H223" i="10" a="1"/>
  <c r="H223" i="10" s="1"/>
  <c r="H224" i="10" a="1"/>
  <c r="H224" i="10" s="1"/>
  <c r="H225" i="10" a="1"/>
  <c r="H225" i="10" s="1"/>
  <c r="H226" i="10" a="1"/>
  <c r="H226" i="10" s="1"/>
  <c r="H227" i="10" a="1"/>
  <c r="H227" i="10" s="1"/>
  <c r="H228" i="10" a="1"/>
  <c r="H228" i="10" s="1"/>
  <c r="H229" i="10" a="1"/>
  <c r="H229" i="10" s="1"/>
  <c r="H230" i="10" a="1"/>
  <c r="H230" i="10" s="1"/>
  <c r="H231" i="10" a="1"/>
  <c r="H231" i="10" s="1"/>
  <c r="H232" i="10" a="1"/>
  <c r="H232" i="10" s="1"/>
  <c r="H233" i="10" a="1"/>
  <c r="H233" i="10" s="1"/>
  <c r="H234" i="10" a="1"/>
  <c r="H234" i="10" s="1"/>
  <c r="H235" i="10" a="1"/>
  <c r="H235" i="10" s="1"/>
  <c r="H236" i="10" a="1"/>
  <c r="H236" i="10" s="1"/>
  <c r="H237" i="10" a="1"/>
  <c r="H237" i="10" s="1"/>
  <c r="H238" i="10" a="1"/>
  <c r="H238" i="10" s="1"/>
  <c r="H239" i="10" a="1"/>
  <c r="H239" i="10" s="1"/>
  <c r="H240" i="10" a="1"/>
  <c r="H240" i="10" s="1"/>
  <c r="H241" i="10" a="1"/>
  <c r="H241" i="10" s="1"/>
  <c r="H242" i="10" a="1"/>
  <c r="H242" i="10" s="1"/>
  <c r="H243" i="10" a="1"/>
  <c r="H243" i="10" s="1"/>
  <c r="H244" i="10" a="1"/>
  <c r="H244" i="10" s="1"/>
  <c r="H245" i="10" a="1"/>
  <c r="H245" i="10" s="1"/>
  <c r="H246" i="10" a="1"/>
  <c r="H246" i="10" s="1"/>
  <c r="H247" i="10" a="1"/>
  <c r="H247" i="10" s="1"/>
  <c r="H248" i="10" a="1"/>
  <c r="H248" i="10" s="1"/>
  <c r="H249" i="10" a="1"/>
  <c r="H249" i="10" s="1"/>
  <c r="H250" i="10" a="1"/>
  <c r="H250" i="10" s="1"/>
  <c r="H251" i="10" a="1"/>
  <c r="H251" i="10" s="1"/>
  <c r="H252" i="10" a="1"/>
  <c r="H252" i="10" s="1"/>
  <c r="H253" i="10" a="1"/>
  <c r="H253" i="10" s="1"/>
  <c r="H254" i="10" a="1"/>
  <c r="H254" i="10" s="1"/>
  <c r="H255" i="10" a="1"/>
  <c r="H255" i="10" s="1"/>
  <c r="H256" i="10" a="1"/>
  <c r="H256" i="10" s="1"/>
  <c r="H257" i="10" a="1"/>
  <c r="H257" i="10" s="1"/>
  <c r="H258" i="10" a="1"/>
  <c r="H258" i="10" s="1"/>
  <c r="H259" i="10" a="1"/>
  <c r="H259" i="10" s="1"/>
  <c r="H260" i="10" a="1"/>
  <c r="H260" i="10" s="1"/>
  <c r="H261" i="10" a="1"/>
  <c r="H261" i="10" s="1"/>
  <c r="H262" i="10" a="1"/>
  <c r="H262" i="10" s="1"/>
  <c r="H263" i="10" a="1"/>
  <c r="H263" i="10" s="1"/>
  <c r="H264" i="10" a="1"/>
  <c r="H264" i="10" s="1"/>
  <c r="H265" i="10" a="1"/>
  <c r="H265" i="10" s="1"/>
  <c r="H266" i="10" a="1"/>
  <c r="H266" i="10" s="1"/>
  <c r="H267" i="10" a="1"/>
  <c r="H267" i="10" s="1"/>
  <c r="H268" i="10" a="1"/>
  <c r="H268" i="10" s="1"/>
  <c r="H269" i="10" a="1"/>
  <c r="H269" i="10" s="1"/>
  <c r="H270" i="10" a="1"/>
  <c r="H270" i="10" s="1"/>
  <c r="H271" i="10" a="1"/>
  <c r="H271" i="10" s="1"/>
  <c r="H272" i="10" a="1"/>
  <c r="H272" i="10" s="1"/>
  <c r="H273" i="10" a="1"/>
  <c r="H273" i="10" s="1"/>
  <c r="H274" i="10" a="1"/>
  <c r="H274" i="10" s="1"/>
  <c r="H275" i="10" a="1"/>
  <c r="H275" i="10" s="1"/>
  <c r="H276" i="10" a="1"/>
  <c r="H276" i="10" s="1"/>
  <c r="H277" i="10" a="1"/>
  <c r="H277" i="10" s="1"/>
  <c r="H278" i="10" a="1"/>
  <c r="H278" i="10" s="1"/>
  <c r="H279" i="10" a="1"/>
  <c r="H279" i="10" s="1"/>
  <c r="H280" i="10" a="1"/>
  <c r="H280" i="10" s="1"/>
  <c r="H281" i="10" a="1"/>
  <c r="H281" i="10" s="1"/>
  <c r="H282" i="10" a="1"/>
  <c r="H282" i="10" s="1"/>
  <c r="H283" i="10" a="1"/>
  <c r="H283" i="10" s="1"/>
  <c r="H284" i="10" a="1"/>
  <c r="H284" i="10" s="1"/>
  <c r="H285" i="10" a="1"/>
  <c r="H285" i="10" s="1"/>
  <c r="H286" i="10" a="1"/>
  <c r="H286" i="10" s="1"/>
  <c r="H287" i="10" a="1"/>
  <c r="H287" i="10" s="1"/>
  <c r="H288" i="10" a="1"/>
  <c r="H288" i="10" s="1"/>
  <c r="H289" i="10" a="1"/>
  <c r="H289" i="10" s="1"/>
  <c r="H290" i="10" a="1"/>
  <c r="H290" i="10" s="1"/>
  <c r="H291" i="10" a="1"/>
  <c r="H291" i="10" s="1"/>
  <c r="H292" i="10" a="1"/>
  <c r="H292" i="10" s="1"/>
  <c r="H293" i="10" a="1"/>
  <c r="H293" i="10" s="1"/>
  <c r="H294" i="10" a="1"/>
  <c r="H294" i="10" s="1"/>
  <c r="H295" i="10" a="1"/>
  <c r="H295" i="10" s="1"/>
  <c r="H296" i="10" a="1"/>
  <c r="H296" i="10" s="1"/>
  <c r="H297" i="10" a="1"/>
  <c r="H297" i="10" s="1"/>
  <c r="H298" i="10" a="1"/>
  <c r="H298" i="10" s="1"/>
  <c r="H299" i="10" a="1"/>
  <c r="H299" i="10" s="1"/>
  <c r="H300" i="10" a="1"/>
  <c r="H300" i="10" s="1"/>
  <c r="H301" i="10" a="1"/>
  <c r="H301" i="10" s="1"/>
  <c r="H302" i="10" a="1"/>
  <c r="H302" i="10" s="1"/>
  <c r="H303" i="10" a="1"/>
  <c r="H303" i="10" s="1"/>
  <c r="H304" i="10" a="1"/>
  <c r="H304" i="10" s="1"/>
  <c r="H305" i="10" a="1"/>
  <c r="H305" i="10" s="1"/>
  <c r="H306" i="10" a="1"/>
  <c r="H306" i="10" s="1"/>
  <c r="H307" i="10" a="1"/>
  <c r="H307" i="10" s="1"/>
  <c r="H308" i="10" a="1"/>
  <c r="H308" i="10" s="1"/>
  <c r="H309" i="10" a="1"/>
  <c r="H309" i="10" s="1"/>
  <c r="H310" i="10" a="1"/>
  <c r="H310" i="10" s="1"/>
  <c r="H311" i="10" a="1"/>
  <c r="H311" i="10" s="1"/>
  <c r="H312" i="10" a="1"/>
  <c r="H312" i="10" s="1"/>
  <c r="H313" i="10" a="1"/>
  <c r="H313" i="10" s="1"/>
  <c r="H314" i="10" a="1"/>
  <c r="H314" i="10" s="1"/>
  <c r="H315" i="10" a="1"/>
  <c r="H315" i="10" s="1"/>
  <c r="H316" i="10" a="1"/>
  <c r="H316" i="10" s="1"/>
  <c r="H317" i="10" a="1"/>
  <c r="H317" i="10" s="1"/>
  <c r="H318" i="10" a="1"/>
  <c r="H318" i="10" s="1"/>
  <c r="H319" i="10" a="1"/>
  <c r="H319" i="10" s="1"/>
  <c r="H320" i="10" a="1"/>
  <c r="H320" i="10" s="1"/>
  <c r="H321" i="10" a="1"/>
  <c r="H321" i="10" s="1"/>
  <c r="H322" i="10" a="1"/>
  <c r="H322" i="10" s="1"/>
  <c r="H323" i="10" a="1"/>
  <c r="H323" i="10" s="1"/>
  <c r="H324" i="10" a="1"/>
  <c r="H324" i="10" s="1"/>
  <c r="H325" i="10" a="1"/>
  <c r="H325" i="10" s="1"/>
  <c r="H326" i="10" a="1"/>
  <c r="H326" i="10" s="1"/>
  <c r="H327" i="10" a="1"/>
  <c r="H327" i="10" s="1"/>
  <c r="H328" i="10" a="1"/>
  <c r="H328" i="10" s="1"/>
  <c r="H329" i="10" a="1"/>
  <c r="H329" i="10" s="1"/>
  <c r="H330" i="10" a="1"/>
  <c r="H330" i="10" s="1"/>
  <c r="H331" i="10" a="1"/>
  <c r="H331" i="10" s="1"/>
  <c r="H332" i="10" a="1"/>
  <c r="H332" i="10" s="1"/>
  <c r="H333" i="10" a="1"/>
  <c r="H333" i="10" s="1"/>
  <c r="H334" i="10" a="1"/>
  <c r="H334" i="10" s="1"/>
  <c r="H335" i="10" a="1"/>
  <c r="H335" i="10" s="1"/>
  <c r="H336" i="10" a="1"/>
  <c r="H336" i="10" s="1"/>
  <c r="H337" i="10" a="1"/>
  <c r="H337" i="10" s="1"/>
  <c r="H338" i="10" a="1"/>
  <c r="H338" i="10" s="1"/>
  <c r="H339" i="10" a="1"/>
  <c r="H339" i="10" s="1"/>
  <c r="H340" i="10" a="1"/>
  <c r="H340" i="10" s="1"/>
  <c r="H341" i="10" a="1"/>
  <c r="H341" i="10" s="1"/>
  <c r="H342" i="10" a="1"/>
  <c r="H342" i="10" s="1"/>
  <c r="H343" i="10" a="1"/>
  <c r="H343" i="10" s="1"/>
  <c r="H344" i="10" a="1"/>
  <c r="H344" i="10" s="1"/>
  <c r="H345" i="10" a="1"/>
  <c r="H345" i="10" s="1"/>
  <c r="H346" i="10" a="1"/>
  <c r="H346" i="10" s="1"/>
  <c r="H347" i="10" a="1"/>
  <c r="H347" i="10" s="1"/>
  <c r="H348" i="10" a="1"/>
  <c r="H348" i="10" s="1"/>
  <c r="H349" i="10" a="1"/>
  <c r="H349" i="10" s="1"/>
  <c r="H350" i="10" a="1"/>
  <c r="H350" i="10" s="1"/>
  <c r="H351" i="10" a="1"/>
  <c r="H351" i="10" s="1"/>
  <c r="H352" i="10" a="1"/>
  <c r="H352" i="10" s="1"/>
  <c r="H353" i="10" a="1"/>
  <c r="H353" i="10" s="1"/>
  <c r="H354" i="10" a="1"/>
  <c r="H354" i="10" s="1"/>
  <c r="H355" i="10" a="1"/>
  <c r="H355" i="10" s="1"/>
  <c r="H356" i="10" a="1"/>
  <c r="H356" i="10" s="1"/>
  <c r="H357" i="10" a="1"/>
  <c r="H357" i="10" s="1"/>
  <c r="H358" i="10" a="1"/>
  <c r="H358" i="10" s="1"/>
  <c r="H359" i="10" a="1"/>
  <c r="H359" i="10" s="1"/>
  <c r="H360" i="10" a="1"/>
  <c r="H360" i="10" s="1"/>
  <c r="H361" i="10" a="1"/>
  <c r="H361" i="10" s="1"/>
  <c r="H362" i="10" a="1"/>
  <c r="H362" i="10" s="1"/>
  <c r="H363" i="10" a="1"/>
  <c r="H363" i="10" s="1"/>
  <c r="H364" i="10" a="1"/>
  <c r="H364" i="10" s="1"/>
  <c r="H365" i="10" a="1"/>
  <c r="H365" i="10" s="1"/>
  <c r="H366" i="10" a="1"/>
  <c r="H366" i="10" s="1"/>
  <c r="H367" i="10" a="1"/>
  <c r="H367" i="10" s="1"/>
  <c r="H368" i="10" a="1"/>
  <c r="H368" i="10" s="1"/>
  <c r="H369" i="10" a="1"/>
  <c r="H369" i="10" s="1"/>
  <c r="H370" i="10" a="1"/>
  <c r="H370" i="10" s="1"/>
  <c r="H371" i="10" a="1"/>
  <c r="H371" i="10" s="1"/>
  <c r="H372" i="10" a="1"/>
  <c r="H372" i="10" s="1"/>
  <c r="H373" i="10" a="1"/>
  <c r="H373" i="10" s="1"/>
  <c r="H374" i="10" a="1"/>
  <c r="H374" i="10" s="1"/>
  <c r="H375" i="10" a="1"/>
  <c r="H375" i="10" s="1"/>
  <c r="H376" i="10" a="1"/>
  <c r="H376" i="10" s="1"/>
  <c r="H377" i="10" a="1"/>
  <c r="H377" i="10" s="1"/>
  <c r="H378" i="10" a="1"/>
  <c r="H378" i="10" s="1"/>
  <c r="H379" i="10" a="1"/>
  <c r="H379" i="10" s="1"/>
  <c r="H380" i="10" a="1"/>
  <c r="H380" i="10" s="1"/>
  <c r="H381" i="10" a="1"/>
  <c r="H381" i="10" s="1"/>
  <c r="H382" i="10" a="1"/>
  <c r="H382" i="10" s="1"/>
  <c r="H383" i="10" a="1"/>
  <c r="H383" i="10" s="1"/>
  <c r="H384" i="10" a="1"/>
  <c r="H384" i="10" s="1"/>
  <c r="H385" i="10" a="1"/>
  <c r="H385" i="10" s="1"/>
  <c r="H386" i="10" a="1"/>
  <c r="H386" i="10" s="1"/>
  <c r="H387" i="10" a="1"/>
  <c r="H387" i="10" s="1"/>
  <c r="H388" i="10" a="1"/>
  <c r="H388" i="10" s="1"/>
  <c r="H389" i="10" a="1"/>
  <c r="H389" i="10" s="1"/>
  <c r="H390" i="10" a="1"/>
  <c r="H390" i="10" s="1"/>
  <c r="H391" i="10" a="1"/>
  <c r="H391" i="10" s="1"/>
  <c r="H392" i="10" a="1"/>
  <c r="H392" i="10" s="1"/>
  <c r="H393" i="10" a="1"/>
  <c r="H393" i="10" s="1"/>
  <c r="H394" i="10" a="1"/>
  <c r="H394" i="10" s="1"/>
  <c r="H395" i="10" a="1"/>
  <c r="H395" i="10" s="1"/>
  <c r="H396" i="10" a="1"/>
  <c r="H396" i="10" s="1"/>
  <c r="H397" i="10" a="1"/>
  <c r="H397" i="10" s="1"/>
  <c r="H398" i="10" a="1"/>
  <c r="H398" i="10" s="1"/>
  <c r="H399" i="10" a="1"/>
  <c r="H399" i="10" s="1"/>
  <c r="H400" i="10" a="1"/>
  <c r="H400" i="10" s="1"/>
  <c r="H401" i="10" a="1"/>
  <c r="H401" i="10" s="1"/>
  <c r="H402" i="10" a="1"/>
  <c r="H402" i="10" s="1"/>
  <c r="H403" i="10" a="1"/>
  <c r="H403" i="10" s="1"/>
  <c r="H404" i="10" a="1"/>
  <c r="H404" i="10" s="1"/>
  <c r="H405" i="10" a="1"/>
  <c r="H405" i="10" s="1"/>
  <c r="H406" i="10" a="1"/>
  <c r="H406" i="10" s="1"/>
  <c r="H407" i="10" a="1"/>
  <c r="H407" i="10" s="1"/>
  <c r="H408" i="10" a="1"/>
  <c r="H408" i="10" s="1"/>
  <c r="H409" i="10" a="1"/>
  <c r="H409" i="10" s="1"/>
  <c r="H410" i="10" a="1"/>
  <c r="H410" i="10" s="1"/>
  <c r="H411" i="10" a="1"/>
  <c r="H411" i="10" s="1"/>
  <c r="H412" i="10" a="1"/>
  <c r="H412" i="10" s="1"/>
  <c r="H413" i="10" a="1"/>
  <c r="H413" i="10" s="1"/>
  <c r="H414" i="10" a="1"/>
  <c r="H414" i="10" s="1"/>
  <c r="H415" i="10" a="1"/>
  <c r="H415" i="10" s="1"/>
  <c r="H416" i="10" a="1"/>
  <c r="H416" i="10" s="1"/>
  <c r="H417" i="10" a="1"/>
  <c r="H417" i="10" s="1"/>
  <c r="H418" i="10" a="1"/>
  <c r="H418" i="10" s="1"/>
  <c r="H419" i="10" a="1"/>
  <c r="H419" i="10" s="1"/>
  <c r="H420" i="10" a="1"/>
  <c r="H420" i="10" s="1"/>
  <c r="H421" i="10" a="1"/>
  <c r="H421" i="10" s="1"/>
  <c r="H422" i="10" a="1"/>
  <c r="H422" i="10" s="1"/>
  <c r="H423" i="10" a="1"/>
  <c r="H423" i="10" s="1"/>
  <c r="H424" i="10" a="1"/>
  <c r="H424" i="10" s="1"/>
  <c r="H425" i="10" a="1"/>
  <c r="H425" i="10" s="1"/>
  <c r="H426" i="10" a="1"/>
  <c r="H426" i="10" s="1"/>
  <c r="H427" i="10" a="1"/>
  <c r="H427" i="10" s="1"/>
  <c r="H428" i="10" a="1"/>
  <c r="H428" i="10" s="1"/>
  <c r="H429" i="10" a="1"/>
  <c r="H429" i="10" s="1"/>
  <c r="H430" i="10" a="1"/>
  <c r="H430" i="10" s="1"/>
  <c r="H431" i="10" a="1"/>
  <c r="H431" i="10" s="1"/>
  <c r="H432" i="10" a="1"/>
  <c r="H432" i="10" s="1"/>
  <c r="H433" i="10" a="1"/>
  <c r="H433" i="10" s="1"/>
  <c r="H434" i="10" a="1"/>
  <c r="H434" i="10" s="1"/>
  <c r="H435" i="10" a="1"/>
  <c r="H435" i="10" s="1"/>
  <c r="H436" i="10" a="1"/>
  <c r="H436" i="10" s="1"/>
  <c r="H437" i="10" a="1"/>
  <c r="H437" i="10" s="1"/>
  <c r="H438" i="10" a="1"/>
  <c r="H438" i="10" s="1"/>
  <c r="H439" i="10" a="1"/>
  <c r="H439" i="10" s="1"/>
  <c r="H440" i="10" a="1"/>
  <c r="H440" i="10" s="1"/>
  <c r="H441" i="10" a="1"/>
  <c r="H441" i="10" s="1"/>
  <c r="H442" i="10" a="1"/>
  <c r="H442" i="10" s="1"/>
  <c r="H443" i="10" a="1"/>
  <c r="H443" i="10" s="1"/>
  <c r="H444" i="10" a="1"/>
  <c r="H444" i="10" s="1"/>
  <c r="H445" i="10" a="1"/>
  <c r="H445" i="10" s="1"/>
  <c r="H446" i="10" a="1"/>
  <c r="H446" i="10" s="1"/>
  <c r="H447" i="10" a="1"/>
  <c r="H447" i="10" s="1"/>
  <c r="H448" i="10" a="1"/>
  <c r="H448" i="10" s="1"/>
  <c r="H449" i="10" a="1"/>
  <c r="H449" i="10" s="1"/>
  <c r="H450" i="10" a="1"/>
  <c r="H450" i="10" s="1"/>
  <c r="H451" i="10" a="1"/>
  <c r="H451" i="10" s="1"/>
  <c r="H452" i="10" a="1"/>
  <c r="H452" i="10" s="1"/>
  <c r="H453" i="10" a="1"/>
  <c r="H453" i="10" s="1"/>
  <c r="H454" i="10" a="1"/>
  <c r="H454" i="10" s="1"/>
  <c r="H455" i="10" a="1"/>
  <c r="H455" i="10" s="1"/>
  <c r="H456" i="10" a="1"/>
  <c r="H456" i="10" s="1"/>
  <c r="H457" i="10" a="1"/>
  <c r="H457" i="10" s="1"/>
  <c r="H458" i="10" a="1"/>
  <c r="H458" i="10" s="1"/>
  <c r="H459" i="10" a="1"/>
  <c r="H459" i="10" s="1"/>
  <c r="H460" i="10" a="1"/>
  <c r="H460" i="10" s="1"/>
  <c r="H461" i="10" a="1"/>
  <c r="H461" i="10" s="1"/>
  <c r="H462" i="10" a="1"/>
  <c r="H462" i="10" s="1"/>
  <c r="H463" i="10" a="1"/>
  <c r="H463" i="10" s="1"/>
  <c r="H464" i="10" a="1"/>
  <c r="H464" i="10" s="1"/>
  <c r="H465" i="10" a="1"/>
  <c r="H465" i="10" s="1"/>
  <c r="H466" i="10" a="1"/>
  <c r="H466" i="10" s="1"/>
  <c r="H467" i="10" a="1"/>
  <c r="H467" i="10" s="1"/>
  <c r="H468" i="10" a="1"/>
  <c r="H468" i="10" s="1"/>
  <c r="H469" i="10" a="1"/>
  <c r="H469" i="10" s="1"/>
  <c r="H470" i="10" a="1"/>
  <c r="H470" i="10" s="1"/>
  <c r="H471" i="10" a="1"/>
  <c r="H471" i="10" s="1"/>
  <c r="H472" i="10" a="1"/>
  <c r="H472" i="10" s="1"/>
  <c r="H473" i="10" a="1"/>
  <c r="H473" i="10" s="1"/>
  <c r="H474" i="10" a="1"/>
  <c r="H474" i="10" s="1"/>
  <c r="H475" i="10" a="1"/>
  <c r="H475" i="10" s="1"/>
  <c r="H476" i="10" a="1"/>
  <c r="H476" i="10" s="1"/>
  <c r="H477" i="10" a="1"/>
  <c r="H477" i="10" s="1"/>
  <c r="H478" i="10" a="1"/>
  <c r="H478" i="10" s="1"/>
  <c r="H479" i="10" a="1"/>
  <c r="H479" i="10" s="1"/>
  <c r="H480" i="10" a="1"/>
  <c r="H480" i="10" s="1"/>
  <c r="H481" i="10" a="1"/>
  <c r="H481" i="10" s="1"/>
  <c r="H482" i="10" a="1"/>
  <c r="H482" i="10" s="1"/>
  <c r="H483" i="10" a="1"/>
  <c r="H483" i="10" s="1"/>
  <c r="H484" i="10" a="1"/>
  <c r="H484" i="10" s="1"/>
  <c r="H485" i="10" a="1"/>
  <c r="H485" i="10" s="1"/>
  <c r="H486" i="10" a="1"/>
  <c r="H486" i="10" s="1"/>
  <c r="H487" i="10" a="1"/>
  <c r="H487" i="10" s="1"/>
  <c r="H488" i="10" a="1"/>
  <c r="H488" i="10" s="1"/>
  <c r="H489" i="10" a="1"/>
  <c r="H489" i="10" s="1"/>
  <c r="H490" i="10" a="1"/>
  <c r="H490" i="10" s="1"/>
  <c r="H491" i="10" a="1"/>
  <c r="H491" i="10" s="1"/>
  <c r="H492" i="10" a="1"/>
  <c r="H492" i="10" s="1"/>
  <c r="H493" i="10" a="1"/>
  <c r="H493" i="10" s="1"/>
  <c r="H494" i="10" a="1"/>
  <c r="H494" i="10" s="1"/>
  <c r="H495" i="10" a="1"/>
  <c r="H495" i="10" s="1"/>
  <c r="H496" i="10" a="1"/>
  <c r="H496" i="10" s="1"/>
  <c r="H497" i="10" a="1"/>
  <c r="H497" i="10" s="1"/>
  <c r="H498" i="10" a="1"/>
  <c r="H498" i="10" s="1"/>
  <c r="H499" i="10" a="1"/>
  <c r="H499" i="10" s="1"/>
  <c r="H500" i="10" a="1"/>
  <c r="H500" i="10" s="1"/>
  <c r="H501" i="10" a="1"/>
  <c r="H501" i="10" s="1"/>
  <c r="H502" i="10" a="1"/>
  <c r="H502" i="10" s="1"/>
  <c r="H503" i="10" a="1"/>
  <c r="H503" i="10" s="1"/>
  <c r="H504" i="10" a="1"/>
  <c r="H504" i="10" s="1"/>
  <c r="H505" i="10" a="1"/>
  <c r="H505" i="10" s="1"/>
  <c r="H506" i="10" a="1"/>
  <c r="H506" i="10" s="1"/>
  <c r="H507" i="10" a="1"/>
  <c r="H507" i="10" s="1"/>
  <c r="H508" i="10" a="1"/>
  <c r="H508" i="10" s="1"/>
  <c r="H509" i="10" a="1"/>
  <c r="H509" i="10" s="1"/>
  <c r="H510" i="10" a="1"/>
  <c r="H510" i="10" s="1"/>
  <c r="H511" i="10" a="1"/>
  <c r="H511" i="10" s="1"/>
  <c r="H512" i="10" a="1"/>
  <c r="H512" i="10" s="1"/>
  <c r="H513" i="10" a="1"/>
  <c r="H513" i="10" s="1"/>
  <c r="H514" i="10" a="1"/>
  <c r="H514" i="10" s="1"/>
  <c r="H515" i="10" a="1"/>
  <c r="H515" i="10" s="1"/>
  <c r="H516" i="10" a="1"/>
  <c r="H516" i="10" s="1"/>
  <c r="H517" i="10" a="1"/>
  <c r="H517" i="10" s="1"/>
  <c r="H518" i="10" a="1"/>
  <c r="H518" i="10" s="1"/>
  <c r="H519" i="10" a="1"/>
  <c r="H519" i="10" s="1"/>
  <c r="H520" i="10" a="1"/>
  <c r="H520" i="10" s="1"/>
  <c r="H521" i="10" a="1"/>
  <c r="H521" i="10" s="1"/>
  <c r="H522" i="10" a="1"/>
  <c r="H522" i="10" s="1"/>
  <c r="H523" i="10" a="1"/>
  <c r="H523" i="10" s="1"/>
  <c r="H524" i="10" a="1"/>
  <c r="H524" i="10" s="1"/>
  <c r="H525" i="10" a="1"/>
  <c r="H525" i="10" s="1"/>
  <c r="H526" i="10" a="1"/>
  <c r="H526" i="10" s="1"/>
  <c r="H527" i="10" a="1"/>
  <c r="H527" i="10" s="1"/>
  <c r="H528" i="10" a="1"/>
  <c r="H528" i="10" s="1"/>
  <c r="H529" i="10" a="1"/>
  <c r="H529" i="10" s="1"/>
  <c r="H530" i="10" a="1"/>
  <c r="H530" i="10" s="1"/>
  <c r="H531" i="10" a="1"/>
  <c r="H531" i="10" s="1"/>
  <c r="H532" i="10" a="1"/>
  <c r="H532" i="10" s="1"/>
  <c r="H533" i="10" a="1"/>
  <c r="H533" i="10" s="1"/>
  <c r="H534" i="10" a="1"/>
  <c r="H534" i="10" s="1"/>
  <c r="H535" i="10" a="1"/>
  <c r="H535" i="10" s="1"/>
  <c r="H536" i="10" a="1"/>
  <c r="H536" i="10" s="1"/>
  <c r="H537" i="10" a="1"/>
  <c r="H537" i="10" s="1"/>
  <c r="H538" i="10" a="1"/>
  <c r="H538" i="10" s="1"/>
  <c r="H539" i="10" a="1"/>
  <c r="H539" i="10" s="1"/>
  <c r="H540" i="10" a="1"/>
  <c r="H540" i="10" s="1"/>
  <c r="H541" i="10" a="1"/>
  <c r="H541" i="10" s="1"/>
  <c r="H542" i="10" a="1"/>
  <c r="H542" i="10" s="1"/>
  <c r="H543" i="10" a="1"/>
  <c r="H543" i="10" s="1"/>
  <c r="H544" i="10" a="1"/>
  <c r="H544" i="10" s="1"/>
  <c r="H545" i="10" a="1"/>
  <c r="H545" i="10" s="1"/>
  <c r="H546" i="10" a="1"/>
  <c r="H546" i="10" s="1"/>
  <c r="H547" i="10" a="1"/>
  <c r="H547" i="10" s="1"/>
  <c r="H548" i="10" a="1"/>
  <c r="H548" i="10" s="1"/>
  <c r="H549" i="10" a="1"/>
  <c r="H549" i="10" s="1"/>
  <c r="H550" i="10" a="1"/>
  <c r="H550" i="10" s="1"/>
  <c r="H551" i="10" a="1"/>
  <c r="H551" i="10" s="1"/>
  <c r="H552" i="10" a="1"/>
  <c r="H552" i="10" s="1"/>
  <c r="H553" i="10" a="1"/>
  <c r="H553" i="10" s="1"/>
  <c r="H554" i="10" a="1"/>
  <c r="H554" i="10" s="1"/>
  <c r="H555" i="10" a="1"/>
  <c r="H555" i="10" s="1"/>
  <c r="H556" i="10" a="1"/>
  <c r="H556" i="10" s="1"/>
  <c r="H557" i="10" a="1"/>
  <c r="H557" i="10" s="1"/>
  <c r="H558" i="10" a="1"/>
  <c r="H558" i="10" s="1"/>
  <c r="H559" i="10" a="1"/>
  <c r="H559" i="10" s="1"/>
  <c r="H560" i="10" a="1"/>
  <c r="H560" i="10" s="1"/>
  <c r="H561" i="10" a="1"/>
  <c r="H561" i="10" s="1"/>
  <c r="H562" i="10" a="1"/>
  <c r="H562" i="10" s="1"/>
  <c r="H563" i="10" a="1"/>
  <c r="H563" i="10" s="1"/>
  <c r="H564" i="10" a="1"/>
  <c r="H564" i="10" s="1"/>
  <c r="H565" i="10" a="1"/>
  <c r="H565" i="10" s="1"/>
  <c r="H566" i="10" a="1"/>
  <c r="H566" i="10" s="1"/>
  <c r="H567" i="10" a="1"/>
  <c r="H567" i="10" s="1"/>
  <c r="H568" i="10" a="1"/>
  <c r="H568" i="10" s="1"/>
  <c r="H569" i="10" a="1"/>
  <c r="H569" i="10" s="1"/>
  <c r="H570" i="10" a="1"/>
  <c r="H570" i="10" s="1"/>
  <c r="H571" i="10" a="1"/>
  <c r="H571" i="10" s="1"/>
  <c r="H572" i="10" a="1"/>
  <c r="H572" i="10" s="1"/>
  <c r="H573" i="10" a="1"/>
  <c r="H573" i="10" s="1"/>
  <c r="H574" i="10" a="1"/>
  <c r="H574" i="10" s="1"/>
  <c r="H575" i="10" a="1"/>
  <c r="H575" i="10" s="1"/>
  <c r="H576" i="10" a="1"/>
  <c r="H576" i="10" s="1"/>
  <c r="H577" i="10" a="1"/>
  <c r="H577" i="10" s="1"/>
  <c r="H578" i="10" a="1"/>
  <c r="H578" i="10" s="1"/>
  <c r="H579" i="10" a="1"/>
  <c r="H579" i="10" s="1"/>
  <c r="H580" i="10" a="1"/>
  <c r="H580" i="10" s="1"/>
  <c r="H581" i="10" a="1"/>
  <c r="H581" i="10" s="1"/>
  <c r="H582" i="10" a="1"/>
  <c r="H582" i="10" s="1"/>
  <c r="H583" i="10" a="1"/>
  <c r="H583" i="10" s="1"/>
  <c r="H584" i="10" a="1"/>
  <c r="H584" i="10" s="1"/>
  <c r="H585" i="10" a="1"/>
  <c r="H585" i="10" s="1"/>
  <c r="H586" i="10" a="1"/>
  <c r="H586" i="10" s="1"/>
  <c r="H587" i="10" a="1"/>
  <c r="H587" i="10" s="1"/>
  <c r="H588" i="10" a="1"/>
  <c r="H588" i="10" s="1"/>
  <c r="H589" i="10" a="1"/>
  <c r="H589" i="10" s="1"/>
  <c r="H590" i="10" a="1"/>
  <c r="H590" i="10" s="1"/>
  <c r="H591" i="10" a="1"/>
  <c r="H591" i="10" s="1"/>
  <c r="H592" i="10" a="1"/>
  <c r="H592" i="10" s="1"/>
  <c r="H593" i="10" a="1"/>
  <c r="H593" i="10" s="1"/>
  <c r="H594" i="10" a="1"/>
  <c r="H594" i="10" s="1"/>
  <c r="H595" i="10" a="1"/>
  <c r="H595" i="10" s="1"/>
  <c r="H596" i="10" a="1"/>
  <c r="H596" i="10" s="1"/>
  <c r="H597" i="10" a="1"/>
  <c r="H597" i="10" s="1"/>
  <c r="H598" i="10" a="1"/>
  <c r="H598" i="10" s="1"/>
  <c r="H599" i="10" a="1"/>
  <c r="H599" i="10" s="1"/>
  <c r="H600" i="10" a="1"/>
  <c r="H600" i="10" s="1"/>
  <c r="H601" i="10" a="1"/>
  <c r="H601" i="10" s="1"/>
  <c r="H602" i="10" a="1"/>
  <c r="H602" i="10" s="1"/>
  <c r="H603" i="10" a="1"/>
  <c r="H603" i="10" s="1"/>
  <c r="H604" i="10" a="1"/>
  <c r="H604" i="10" s="1"/>
  <c r="H605" i="10" a="1"/>
  <c r="H605" i="10" s="1"/>
  <c r="H606" i="10" a="1"/>
  <c r="H606" i="10" s="1"/>
  <c r="H607" i="10" a="1"/>
  <c r="H607" i="10" s="1"/>
  <c r="H608" i="10" a="1"/>
  <c r="H608" i="10" s="1"/>
  <c r="H609" i="10" a="1"/>
  <c r="H609" i="10" s="1"/>
  <c r="H610" i="10" a="1"/>
  <c r="H610" i="10" s="1"/>
  <c r="H611" i="10" a="1"/>
  <c r="H611" i="10" s="1"/>
  <c r="H612" i="10" a="1"/>
  <c r="H612" i="10" s="1"/>
  <c r="H613" i="10" a="1"/>
  <c r="H613" i="10" s="1"/>
  <c r="H614" i="10" a="1"/>
  <c r="H614" i="10" s="1"/>
  <c r="H615" i="10" a="1"/>
  <c r="H615" i="10" s="1"/>
  <c r="H616" i="10" a="1"/>
  <c r="H616" i="10" s="1"/>
  <c r="H617" i="10" a="1"/>
  <c r="H617" i="10" s="1"/>
  <c r="H618" i="10" a="1"/>
  <c r="H618" i="10" s="1"/>
  <c r="H619" i="10" a="1"/>
  <c r="H619" i="10" s="1"/>
  <c r="H620" i="10" a="1"/>
  <c r="H620" i="10" s="1"/>
  <c r="H621" i="10" a="1"/>
  <c r="H621" i="10" s="1"/>
  <c r="H622" i="10" a="1"/>
  <c r="H622" i="10" s="1"/>
  <c r="H623" i="10" a="1"/>
  <c r="H623" i="10" s="1"/>
  <c r="H624" i="10" a="1"/>
  <c r="H624" i="10" s="1"/>
  <c r="H625" i="10" a="1"/>
  <c r="H625" i="10" s="1"/>
  <c r="H626" i="10" a="1"/>
  <c r="H626" i="10" s="1"/>
  <c r="H627" i="10" a="1"/>
  <c r="H627" i="10" s="1"/>
  <c r="H628" i="10" a="1"/>
  <c r="H628" i="10" s="1"/>
  <c r="H629" i="10" a="1"/>
  <c r="H629" i="10" s="1"/>
  <c r="H630" i="10" a="1"/>
  <c r="H630" i="10" s="1"/>
  <c r="H631" i="10" a="1"/>
  <c r="H631" i="10" s="1"/>
  <c r="H632" i="10" a="1"/>
  <c r="H632" i="10" s="1"/>
  <c r="H633" i="10" a="1"/>
  <c r="H633" i="10" s="1"/>
  <c r="H634" i="10" a="1"/>
  <c r="H634" i="10" s="1"/>
  <c r="H635" i="10" a="1"/>
  <c r="H635" i="10" s="1"/>
  <c r="H636" i="10" a="1"/>
  <c r="H636" i="10" s="1"/>
  <c r="H637" i="10" a="1"/>
  <c r="H637" i="10" s="1"/>
  <c r="H638" i="10" a="1"/>
  <c r="H638" i="10" s="1"/>
  <c r="H639" i="10" a="1"/>
  <c r="H639" i="10" s="1"/>
  <c r="H640" i="10" a="1"/>
  <c r="H640" i="10" s="1"/>
  <c r="H641" i="10" a="1"/>
  <c r="H641" i="10" s="1"/>
  <c r="H642" i="10" a="1"/>
  <c r="H642" i="10" s="1"/>
  <c r="H643" i="10" a="1"/>
  <c r="H643" i="10" s="1"/>
  <c r="H644" i="10" a="1"/>
  <c r="H644" i="10" s="1"/>
  <c r="H645" i="10" a="1"/>
  <c r="H645" i="10" s="1"/>
  <c r="H646" i="10" a="1"/>
  <c r="H646" i="10" s="1"/>
  <c r="H647" i="10" a="1"/>
  <c r="H647" i="10" s="1"/>
  <c r="H648" i="10" a="1"/>
  <c r="H648" i="10" s="1"/>
  <c r="H649" i="10" a="1"/>
  <c r="H649" i="10" s="1"/>
  <c r="H650" i="10" a="1"/>
  <c r="H650" i="10" s="1"/>
  <c r="H651" i="10" a="1"/>
  <c r="H651" i="10" s="1"/>
  <c r="H652" i="10" a="1"/>
  <c r="H652" i="10" s="1"/>
  <c r="H653" i="10" a="1"/>
  <c r="H653" i="10" s="1"/>
  <c r="H654" i="10" a="1"/>
  <c r="H654" i="10" s="1"/>
  <c r="H655" i="10" a="1"/>
  <c r="H655" i="10" s="1"/>
  <c r="H656" i="10" a="1"/>
  <c r="H656" i="10" s="1"/>
  <c r="H657" i="10" a="1"/>
  <c r="H657" i="10" s="1"/>
  <c r="H658" i="10" a="1"/>
  <c r="H658" i="10" s="1"/>
  <c r="H659" i="10" a="1"/>
  <c r="H659" i="10" s="1"/>
  <c r="H660" i="10" a="1"/>
  <c r="H660" i="10" s="1"/>
  <c r="H661" i="10" a="1"/>
  <c r="H661" i="10" s="1"/>
  <c r="H662" i="10" a="1"/>
  <c r="H662" i="10" s="1"/>
  <c r="H663" i="10" a="1"/>
  <c r="H663" i="10" s="1"/>
  <c r="H664" i="10" a="1"/>
  <c r="H664" i="10" s="1"/>
  <c r="H665" i="10" a="1"/>
  <c r="H665" i="10" s="1"/>
  <c r="H666" i="10" a="1"/>
  <c r="H666" i="10" s="1"/>
  <c r="H667" i="10" a="1"/>
  <c r="H667" i="10" s="1"/>
  <c r="H668" i="10" a="1"/>
  <c r="H668" i="10" s="1"/>
  <c r="H669" i="10" a="1"/>
  <c r="H669" i="10" s="1"/>
  <c r="H670" i="10" a="1"/>
  <c r="H670" i="10" s="1"/>
  <c r="H671" i="10" a="1"/>
  <c r="H671" i="10" s="1"/>
  <c r="H672" i="10" a="1"/>
  <c r="H672" i="10" s="1"/>
  <c r="H673" i="10" a="1"/>
  <c r="H673" i="10" s="1"/>
  <c r="H674" i="10" a="1"/>
  <c r="H674" i="10" s="1"/>
  <c r="H675" i="10" a="1"/>
  <c r="H675" i="10" s="1"/>
  <c r="H676" i="10" a="1"/>
  <c r="H676" i="10" s="1"/>
  <c r="H677" i="10" a="1"/>
  <c r="H677" i="10" s="1"/>
  <c r="H678" i="10" a="1"/>
  <c r="H678" i="10" s="1"/>
  <c r="H679" i="10" a="1"/>
  <c r="H679" i="10" s="1"/>
  <c r="H680" i="10" a="1"/>
  <c r="H680" i="10" s="1"/>
  <c r="H681" i="10" a="1"/>
  <c r="H681" i="10" s="1"/>
  <c r="H682" i="10" a="1"/>
  <c r="H682" i="10" s="1"/>
  <c r="H683" i="10" a="1"/>
  <c r="H683" i="10" s="1"/>
  <c r="H684" i="10" a="1"/>
  <c r="H684" i="10" s="1"/>
  <c r="H685" i="10" a="1"/>
  <c r="H685" i="10" s="1"/>
  <c r="H686" i="10" a="1"/>
  <c r="H686" i="10" s="1"/>
  <c r="H687" i="10" a="1"/>
  <c r="H687" i="10" s="1"/>
  <c r="H688" i="10" a="1"/>
  <c r="H688" i="10" s="1"/>
  <c r="H689" i="10" a="1"/>
  <c r="H689" i="10" s="1"/>
  <c r="H690" i="10" a="1"/>
  <c r="H690" i="10" s="1"/>
  <c r="H691" i="10" a="1"/>
  <c r="H691" i="10" s="1"/>
  <c r="H692" i="10" a="1"/>
  <c r="H692" i="10" s="1"/>
  <c r="H693" i="10" a="1"/>
  <c r="H693" i="10" s="1"/>
  <c r="H694" i="10" a="1"/>
  <c r="H694" i="10" s="1"/>
  <c r="H695" i="10" a="1"/>
  <c r="H695" i="10" s="1"/>
  <c r="H696" i="10" a="1"/>
  <c r="H696" i="10" s="1"/>
  <c r="H697" i="10" a="1"/>
  <c r="H697" i="10" s="1"/>
  <c r="H698" i="10" a="1"/>
  <c r="H698" i="10" s="1"/>
  <c r="H699" i="10" a="1"/>
  <c r="H699" i="10" s="1"/>
  <c r="H700" i="10" a="1"/>
  <c r="H700" i="10" s="1"/>
  <c r="H701" i="10" a="1"/>
  <c r="H701" i="10" s="1"/>
  <c r="H702" i="10" a="1"/>
  <c r="H702" i="10" s="1"/>
  <c r="H703" i="10" a="1"/>
  <c r="H703" i="10" s="1"/>
  <c r="H704" i="10" a="1"/>
  <c r="H704" i="10" s="1"/>
  <c r="H705" i="10" a="1"/>
  <c r="H705" i="10" s="1"/>
  <c r="H706" i="10" a="1"/>
  <c r="H706" i="10" s="1"/>
  <c r="H707" i="10" a="1"/>
  <c r="H707" i="10" s="1"/>
  <c r="H708" i="10" a="1"/>
  <c r="H708" i="10" s="1"/>
  <c r="H709" i="10" a="1"/>
  <c r="H709" i="10" s="1"/>
  <c r="H710" i="10" a="1"/>
  <c r="H710" i="10" s="1"/>
  <c r="H711" i="10" a="1"/>
  <c r="H711" i="10" s="1"/>
  <c r="H712" i="10" a="1"/>
  <c r="H712" i="10" s="1"/>
  <c r="H713" i="10" a="1"/>
  <c r="H713" i="10" s="1"/>
  <c r="H714" i="10" a="1"/>
  <c r="H714" i="10" s="1"/>
  <c r="H715" i="10" a="1"/>
  <c r="H715" i="10" s="1"/>
  <c r="H716" i="10" a="1"/>
  <c r="H716" i="10" s="1"/>
  <c r="H717" i="10" a="1"/>
  <c r="H717" i="10" s="1"/>
  <c r="H718" i="10" a="1"/>
  <c r="H718" i="10" s="1"/>
  <c r="H719" i="10" a="1"/>
  <c r="H719" i="10" s="1"/>
  <c r="H720" i="10" a="1"/>
  <c r="H720" i="10" s="1"/>
  <c r="H721" i="10" a="1"/>
  <c r="H721" i="10" s="1"/>
  <c r="H722" i="10" a="1"/>
  <c r="H722" i="10" s="1"/>
  <c r="H723" i="10" a="1"/>
  <c r="H723" i="10" s="1"/>
  <c r="H724" i="10" a="1"/>
  <c r="H724" i="10" s="1"/>
  <c r="H725" i="10" a="1"/>
  <c r="H725" i="10" s="1"/>
  <c r="H726" i="10" a="1"/>
  <c r="H726" i="10" s="1"/>
  <c r="H727" i="10" a="1"/>
  <c r="H727" i="10" s="1"/>
  <c r="H728" i="10" a="1"/>
  <c r="H728" i="10" s="1"/>
  <c r="H729" i="10" a="1"/>
  <c r="H729" i="10" s="1"/>
  <c r="H730" i="10" a="1"/>
  <c r="H730" i="10" s="1"/>
  <c r="H731" i="10" a="1"/>
  <c r="H731" i="10" s="1"/>
  <c r="H732" i="10" a="1"/>
  <c r="H732" i="10" s="1"/>
  <c r="H733" i="10" a="1"/>
  <c r="H733" i="10" s="1"/>
  <c r="H734" i="10" a="1"/>
  <c r="H734" i="10" s="1"/>
  <c r="H735" i="10" a="1"/>
  <c r="H735" i="10" s="1"/>
  <c r="H736" i="10" a="1"/>
  <c r="H736" i="10" s="1"/>
  <c r="H737" i="10" a="1"/>
  <c r="H737" i="10" s="1"/>
  <c r="H738" i="10" a="1"/>
  <c r="H738" i="10" s="1"/>
  <c r="H739" i="10" a="1"/>
  <c r="H739" i="10" s="1"/>
  <c r="H740" i="10" a="1"/>
  <c r="H740" i="10" s="1"/>
  <c r="H741" i="10" a="1"/>
  <c r="H741" i="10" s="1"/>
  <c r="H742" i="10" a="1"/>
  <c r="H742" i="10" s="1"/>
  <c r="H743" i="10" a="1"/>
  <c r="H743" i="10" s="1"/>
  <c r="H744" i="10" a="1"/>
  <c r="H744" i="10" s="1"/>
  <c r="H745" i="10" a="1"/>
  <c r="H745" i="10" s="1"/>
  <c r="H746" i="10" a="1"/>
  <c r="H746" i="10" s="1"/>
  <c r="H747" i="10" a="1"/>
  <c r="H747" i="10" s="1"/>
  <c r="H748" i="10" a="1"/>
  <c r="H748" i="10" s="1"/>
  <c r="H749" i="10" a="1"/>
  <c r="H749" i="10" s="1"/>
  <c r="H750" i="10" a="1"/>
  <c r="H750" i="10" s="1"/>
  <c r="H751" i="10" a="1"/>
  <c r="H751" i="10" s="1"/>
  <c r="H752" i="10" a="1"/>
  <c r="H752" i="10" s="1"/>
  <c r="H753" i="10" a="1"/>
  <c r="H753" i="10" s="1"/>
  <c r="H754" i="10" a="1"/>
  <c r="H754" i="10" s="1"/>
  <c r="H755" i="10" a="1"/>
  <c r="H755" i="10" s="1"/>
  <c r="H756" i="10" a="1"/>
  <c r="H756" i="10" s="1"/>
  <c r="H757" i="10" a="1"/>
  <c r="H757" i="10" s="1"/>
  <c r="H758" i="10" a="1"/>
  <c r="H758" i="10" s="1"/>
  <c r="H759" i="10" a="1"/>
  <c r="H759" i="10" s="1"/>
  <c r="H760" i="10" a="1"/>
  <c r="H760" i="10" s="1"/>
  <c r="H761" i="10" a="1"/>
  <c r="H761" i="10" s="1"/>
  <c r="H762" i="10" a="1"/>
  <c r="H762" i="10" s="1"/>
  <c r="H763" i="10" a="1"/>
  <c r="H763" i="10" s="1"/>
  <c r="H764" i="10" a="1"/>
  <c r="H764" i="10" s="1"/>
  <c r="H765" i="10" a="1"/>
  <c r="H765" i="10" s="1"/>
  <c r="H766" i="10" a="1"/>
  <c r="H766" i="10" s="1"/>
  <c r="H767" i="10" a="1"/>
  <c r="H767" i="10" s="1"/>
  <c r="H768" i="10" a="1"/>
  <c r="H768" i="10" s="1"/>
  <c r="H769" i="10" a="1"/>
  <c r="H769" i="10" s="1"/>
  <c r="H770" i="10" a="1"/>
  <c r="H770" i="10" s="1"/>
  <c r="H771" i="10" a="1"/>
  <c r="H771" i="10" s="1"/>
  <c r="H772" i="10" a="1"/>
  <c r="H772" i="10" s="1"/>
  <c r="H773" i="10" a="1"/>
  <c r="H773" i="10" s="1"/>
  <c r="H774" i="10" a="1"/>
  <c r="H774" i="10" s="1"/>
  <c r="H775" i="10" a="1"/>
  <c r="H775" i="10" s="1"/>
  <c r="H776" i="10" a="1"/>
  <c r="H776" i="10" s="1"/>
  <c r="H777" i="10" a="1"/>
  <c r="H777" i="10" s="1"/>
  <c r="H778" i="10" a="1"/>
  <c r="H778" i="10" s="1"/>
  <c r="H779" i="10" a="1"/>
  <c r="H779" i="10" s="1"/>
  <c r="H780" i="10" a="1"/>
  <c r="H780" i="10" s="1"/>
  <c r="H781" i="10" a="1"/>
  <c r="H781" i="10" s="1"/>
  <c r="H782" i="10" a="1"/>
  <c r="H782" i="10" s="1"/>
  <c r="H783" i="10" a="1"/>
  <c r="H783" i="10" s="1"/>
  <c r="H784" i="10" a="1"/>
  <c r="H784" i="10" s="1"/>
  <c r="H785" i="10" a="1"/>
  <c r="H785" i="10" s="1"/>
  <c r="H786" i="10" a="1"/>
  <c r="H786" i="10" s="1"/>
  <c r="H787" i="10" a="1"/>
  <c r="H787" i="10" s="1"/>
  <c r="H788" i="10" a="1"/>
  <c r="H788" i="10" s="1"/>
  <c r="H789" i="10" a="1"/>
  <c r="H789" i="10" s="1"/>
  <c r="H790" i="10" a="1"/>
  <c r="H790" i="10" s="1"/>
  <c r="H791" i="10" a="1"/>
  <c r="H791" i="10" s="1"/>
  <c r="H792" i="10" a="1"/>
  <c r="H792" i="10" s="1"/>
  <c r="H793" i="10" a="1"/>
  <c r="H793" i="10" s="1"/>
  <c r="H794" i="10" a="1"/>
  <c r="H794" i="10" s="1"/>
  <c r="H795" i="10" a="1"/>
  <c r="H795" i="10" s="1"/>
  <c r="H796" i="10" a="1"/>
  <c r="H796" i="10" s="1"/>
  <c r="H797" i="10" a="1"/>
  <c r="H797" i="10" s="1"/>
  <c r="H798" i="10" a="1"/>
  <c r="H798" i="10" s="1"/>
  <c r="H799" i="10" a="1"/>
  <c r="H799" i="10" s="1"/>
  <c r="H800" i="10" a="1"/>
  <c r="H800" i="10" s="1"/>
  <c r="H801" i="10" a="1"/>
  <c r="H801" i="10" s="1"/>
  <c r="H802" i="10" a="1"/>
  <c r="H802" i="10" s="1"/>
  <c r="H803" i="10" a="1"/>
  <c r="H803" i="10" s="1"/>
  <c r="H804" i="10" a="1"/>
  <c r="H804" i="10" s="1"/>
  <c r="H805" i="10" a="1"/>
  <c r="H805" i="10" s="1"/>
  <c r="H806" i="10" a="1"/>
  <c r="H806" i="10" s="1"/>
  <c r="H807" i="10" a="1"/>
  <c r="H807" i="10" s="1"/>
  <c r="H808" i="10" a="1"/>
  <c r="H808" i="10" s="1"/>
  <c r="H809" i="10" a="1"/>
  <c r="H809" i="10" s="1"/>
  <c r="H810" i="10" a="1"/>
  <c r="H810" i="10" s="1"/>
  <c r="H811" i="10" a="1"/>
  <c r="H811" i="10" s="1"/>
  <c r="H812" i="10" a="1"/>
  <c r="H812" i="10" s="1"/>
  <c r="H813" i="10" a="1"/>
  <c r="H813" i="10" s="1"/>
  <c r="H814" i="10" a="1"/>
  <c r="H814" i="10" s="1"/>
  <c r="H815" i="10" a="1"/>
  <c r="H815" i="10" s="1"/>
  <c r="H816" i="10" a="1"/>
  <c r="H816" i="10" s="1"/>
  <c r="H817" i="10" a="1"/>
  <c r="H817" i="10" s="1"/>
  <c r="H818" i="10" a="1"/>
  <c r="H818" i="10" s="1"/>
  <c r="H819" i="10" a="1"/>
  <c r="H819" i="10" s="1"/>
  <c r="H820" i="10" a="1"/>
  <c r="H820" i="10" s="1"/>
  <c r="H821" i="10" a="1"/>
  <c r="H821" i="10" s="1"/>
  <c r="H822" i="10" a="1"/>
  <c r="H822" i="10" s="1"/>
  <c r="H823" i="10" a="1"/>
  <c r="H823" i="10" s="1"/>
  <c r="H824" i="10" a="1"/>
  <c r="H824" i="10" s="1"/>
  <c r="H825" i="10" a="1"/>
  <c r="H825" i="10" s="1"/>
  <c r="H826" i="10" a="1"/>
  <c r="H826" i="10" s="1"/>
  <c r="H827" i="10" a="1"/>
  <c r="H827" i="10" s="1"/>
  <c r="H828" i="10" a="1"/>
  <c r="H828" i="10" s="1"/>
  <c r="H829" i="10" a="1"/>
  <c r="H829" i="10" s="1"/>
  <c r="H830" i="10" a="1"/>
  <c r="H830" i="10" s="1"/>
  <c r="H831" i="10" a="1"/>
  <c r="H831" i="10" s="1"/>
  <c r="H832" i="10" a="1"/>
  <c r="H832" i="10" s="1"/>
  <c r="H833" i="10" a="1"/>
  <c r="H833" i="10" s="1"/>
  <c r="H834" i="10" a="1"/>
  <c r="H834" i="10" s="1"/>
  <c r="H835" i="10" a="1"/>
  <c r="H835" i="10" s="1"/>
  <c r="H836" i="10" a="1"/>
  <c r="H836" i="10" s="1"/>
  <c r="H837" i="10" a="1"/>
  <c r="H837" i="10" s="1"/>
  <c r="H838" i="10" a="1"/>
  <c r="H838" i="10" s="1"/>
  <c r="H839" i="10" a="1"/>
  <c r="H839" i="10" s="1"/>
  <c r="H840" i="10" a="1"/>
  <c r="H840" i="10" s="1"/>
  <c r="H841" i="10" a="1"/>
  <c r="H841" i="10" s="1"/>
  <c r="H842" i="10" a="1"/>
  <c r="H842" i="10" s="1"/>
  <c r="H843" i="10" a="1"/>
  <c r="H843" i="10" s="1"/>
  <c r="H844" i="10" a="1"/>
  <c r="H844" i="10" s="1"/>
  <c r="H845" i="10" a="1"/>
  <c r="H845" i="10" s="1"/>
  <c r="H846" i="10" a="1"/>
  <c r="H846" i="10" s="1"/>
  <c r="H847" i="10" a="1"/>
  <c r="H847" i="10" s="1"/>
  <c r="H848" i="10" a="1"/>
  <c r="H848" i="10" s="1"/>
  <c r="H849" i="10" a="1"/>
  <c r="H849" i="10" s="1"/>
  <c r="H850" i="10" a="1"/>
  <c r="H850" i="10" s="1"/>
  <c r="H851" i="10" a="1"/>
  <c r="H851" i="10" s="1"/>
  <c r="H852" i="10" a="1"/>
  <c r="H852" i="10" s="1"/>
  <c r="H853" i="10" a="1"/>
  <c r="H853" i="10" s="1"/>
  <c r="H854" i="10" a="1"/>
  <c r="H854" i="10" s="1"/>
  <c r="H855" i="10" a="1"/>
  <c r="H855" i="10" s="1"/>
  <c r="H856" i="10" a="1"/>
  <c r="H856" i="10" s="1"/>
  <c r="H857" i="10" a="1"/>
  <c r="H857" i="10" s="1"/>
  <c r="H858" i="10" a="1"/>
  <c r="H858" i="10" s="1"/>
  <c r="H859" i="10" a="1"/>
  <c r="H859" i="10" s="1"/>
  <c r="H860" i="10" a="1"/>
  <c r="H860" i="10" s="1"/>
  <c r="H861" i="10" a="1"/>
  <c r="H861" i="10" s="1"/>
  <c r="H862" i="10" a="1"/>
  <c r="H862" i="10" s="1"/>
  <c r="H863" i="10" a="1"/>
  <c r="H863" i="10" s="1"/>
  <c r="H864" i="10" a="1"/>
  <c r="H864" i="10" s="1"/>
  <c r="H865" i="10" a="1"/>
  <c r="H865" i="10" s="1"/>
  <c r="H866" i="10" a="1"/>
  <c r="H866" i="10" s="1"/>
  <c r="H867" i="10" a="1"/>
  <c r="H867" i="10" s="1"/>
  <c r="H868" i="10" a="1"/>
  <c r="H868" i="10" s="1"/>
  <c r="H869" i="10" a="1"/>
  <c r="H869" i="10" s="1"/>
  <c r="H870" i="10" a="1"/>
  <c r="H870" i="10" s="1"/>
  <c r="H871" i="10" a="1"/>
  <c r="H871" i="10" s="1"/>
  <c r="H872" i="10" a="1"/>
  <c r="H872" i="10" s="1"/>
  <c r="H873" i="10" a="1"/>
  <c r="H873" i="10" s="1"/>
  <c r="H874" i="10" a="1"/>
  <c r="H874" i="10" s="1"/>
  <c r="H875" i="10" a="1"/>
  <c r="H875" i="10" s="1"/>
  <c r="H876" i="10" a="1"/>
  <c r="H876" i="10" s="1"/>
  <c r="H877" i="10" a="1"/>
  <c r="H877" i="10" s="1"/>
  <c r="H878" i="10" a="1"/>
  <c r="H878" i="10" s="1"/>
  <c r="H879" i="10" a="1"/>
  <c r="H879" i="10" s="1"/>
  <c r="H880" i="10" a="1"/>
  <c r="H880" i="10" s="1"/>
  <c r="H881" i="10" a="1"/>
  <c r="H881" i="10" s="1"/>
  <c r="H882" i="10" a="1"/>
  <c r="H882" i="10" s="1"/>
  <c r="H883" i="10" a="1"/>
  <c r="H883" i="10" s="1"/>
  <c r="H884" i="10" a="1"/>
  <c r="H884" i="10" s="1"/>
  <c r="H885" i="10" a="1"/>
  <c r="H885" i="10" s="1"/>
  <c r="H886" i="10" a="1"/>
  <c r="H886" i="10" s="1"/>
  <c r="H887" i="10" a="1"/>
  <c r="H887" i="10" s="1"/>
  <c r="H888" i="10" a="1"/>
  <c r="H888" i="10" s="1"/>
  <c r="H889" i="10" a="1"/>
  <c r="H889" i="10" s="1"/>
  <c r="H890" i="10" a="1"/>
  <c r="H890" i="10" s="1"/>
  <c r="H891" i="10" a="1"/>
  <c r="H891" i="10" s="1"/>
  <c r="H892" i="10" a="1"/>
  <c r="H892" i="10" s="1"/>
  <c r="H893" i="10" a="1"/>
  <c r="H893" i="10" s="1"/>
  <c r="H894" i="10" a="1"/>
  <c r="H894" i="10" s="1"/>
  <c r="H895" i="10" a="1"/>
  <c r="H895" i="10" s="1"/>
  <c r="H896" i="10" a="1"/>
  <c r="H896" i="10" s="1"/>
  <c r="H897" i="10" a="1"/>
  <c r="H897" i="10" s="1"/>
  <c r="H898" i="10" a="1"/>
  <c r="H898" i="10" s="1"/>
  <c r="H899" i="10" a="1"/>
  <c r="H899" i="10" s="1"/>
  <c r="H900" i="10" a="1"/>
  <c r="H900" i="10" s="1"/>
  <c r="H901" i="10" a="1"/>
  <c r="H901" i="10" s="1"/>
  <c r="H902" i="10" a="1"/>
  <c r="H902" i="10" s="1"/>
  <c r="H903" i="10" a="1"/>
  <c r="H903" i="10" s="1"/>
  <c r="H904" i="10" a="1"/>
  <c r="H904" i="10" s="1"/>
  <c r="H905" i="10" a="1"/>
  <c r="H905" i="10" s="1"/>
  <c r="H906" i="10" a="1"/>
  <c r="H906" i="10" s="1"/>
  <c r="H907" i="10" a="1"/>
  <c r="H907" i="10" s="1"/>
  <c r="H908" i="10" a="1"/>
  <c r="H908" i="10" s="1"/>
  <c r="H909" i="10" a="1"/>
  <c r="H909" i="10" s="1"/>
  <c r="H910" i="10" a="1"/>
  <c r="H910" i="10" s="1"/>
  <c r="H911" i="10" a="1"/>
  <c r="H911" i="10" s="1"/>
  <c r="H912" i="10" a="1"/>
  <c r="H912" i="10" s="1"/>
  <c r="H913" i="10" a="1"/>
  <c r="H913" i="10" s="1"/>
  <c r="H914" i="10" a="1"/>
  <c r="H914" i="10" s="1"/>
  <c r="H915" i="10" a="1"/>
  <c r="H915" i="10" s="1"/>
  <c r="H916" i="10" a="1"/>
  <c r="H916" i="10" s="1"/>
  <c r="H917" i="10" a="1"/>
  <c r="H917" i="10" s="1"/>
  <c r="H918" i="10" a="1"/>
  <c r="H918" i="10" s="1"/>
  <c r="H919" i="10" a="1"/>
  <c r="H919" i="10" s="1"/>
  <c r="H920" i="10" a="1"/>
  <c r="H920" i="10" s="1"/>
  <c r="H921" i="10" a="1"/>
  <c r="H921" i="10" s="1"/>
  <c r="H922" i="10" a="1"/>
  <c r="H922" i="10" s="1"/>
  <c r="H923" i="10" a="1"/>
  <c r="H923" i="10" s="1"/>
  <c r="H924" i="10" a="1"/>
  <c r="H924" i="10" s="1"/>
  <c r="H925" i="10" a="1"/>
  <c r="H925" i="10" s="1"/>
  <c r="H926" i="10" a="1"/>
  <c r="H926" i="10" s="1"/>
  <c r="H927" i="10" a="1"/>
  <c r="H927" i="10" s="1"/>
  <c r="H928" i="10" a="1"/>
  <c r="H928" i="10" s="1"/>
  <c r="H929" i="10" a="1"/>
  <c r="H929" i="10" s="1"/>
  <c r="H930" i="10" a="1"/>
  <c r="H930" i="10" s="1"/>
  <c r="H931" i="10" a="1"/>
  <c r="H931" i="10" s="1"/>
  <c r="H932" i="10" a="1"/>
  <c r="H932" i="10" s="1"/>
  <c r="H933" i="10" a="1"/>
  <c r="H933" i="10" s="1"/>
  <c r="H934" i="10" a="1"/>
  <c r="H934" i="10" s="1"/>
  <c r="H935" i="10" a="1"/>
  <c r="H935" i="10" s="1"/>
  <c r="H936" i="10" a="1"/>
  <c r="H936" i="10" s="1"/>
  <c r="H937" i="10" a="1"/>
  <c r="H937" i="10" s="1"/>
  <c r="H938" i="10" a="1"/>
  <c r="H938" i="10" s="1"/>
  <c r="H939" i="10" a="1"/>
  <c r="H939" i="10" s="1"/>
  <c r="H940" i="10" a="1"/>
  <c r="H940" i="10" s="1"/>
  <c r="H941" i="10" a="1"/>
  <c r="H941" i="10" s="1"/>
  <c r="H942" i="10" a="1"/>
  <c r="H942" i="10" s="1"/>
  <c r="H943" i="10" a="1"/>
  <c r="H943" i="10" s="1"/>
  <c r="H944" i="10" a="1"/>
  <c r="H944" i="10" s="1"/>
  <c r="H945" i="10" a="1"/>
  <c r="H945" i="10" s="1"/>
  <c r="H946" i="10" a="1"/>
  <c r="H946" i="10" s="1"/>
  <c r="H947" i="10" a="1"/>
  <c r="H947" i="10" s="1"/>
  <c r="H948" i="10" a="1"/>
  <c r="H948" i="10" s="1"/>
  <c r="H949" i="10" a="1"/>
  <c r="H949" i="10" s="1"/>
  <c r="H950" i="10" a="1"/>
  <c r="H950" i="10" s="1"/>
  <c r="H951" i="10" a="1"/>
  <c r="H951" i="10" s="1"/>
  <c r="H952" i="10" a="1"/>
  <c r="H952" i="10" s="1"/>
  <c r="H953" i="10" a="1"/>
  <c r="H953" i="10" s="1"/>
  <c r="H954" i="10" a="1"/>
  <c r="H954" i="10" s="1"/>
  <c r="H955" i="10" a="1"/>
  <c r="H955" i="10" s="1"/>
  <c r="H956" i="10" a="1"/>
  <c r="H956" i="10" s="1"/>
  <c r="H957" i="10" a="1"/>
  <c r="H957" i="10" s="1"/>
  <c r="H958" i="10" a="1"/>
  <c r="H958" i="10" s="1"/>
  <c r="H959" i="10" a="1"/>
  <c r="H959" i="10" s="1"/>
  <c r="H960" i="10" a="1"/>
  <c r="H960" i="10" s="1"/>
  <c r="H961" i="10" a="1"/>
  <c r="H961" i="10" s="1"/>
  <c r="H962" i="10" a="1"/>
  <c r="H962" i="10" s="1"/>
  <c r="H963" i="10" a="1"/>
  <c r="H963" i="10" s="1"/>
  <c r="H964" i="10" a="1"/>
  <c r="H964" i="10" s="1"/>
  <c r="H965" i="10" a="1"/>
  <c r="H965" i="10" s="1"/>
  <c r="H966" i="10" a="1"/>
  <c r="H966" i="10" s="1"/>
  <c r="H967" i="10" a="1"/>
  <c r="H967" i="10" s="1"/>
  <c r="H968" i="10" a="1"/>
  <c r="H968" i="10" s="1"/>
  <c r="H969" i="10" a="1"/>
  <c r="H969" i="10" s="1"/>
  <c r="H970" i="10" a="1"/>
  <c r="H970" i="10" s="1"/>
  <c r="H971" i="10" a="1"/>
  <c r="H971" i="10" s="1"/>
  <c r="H972" i="10" a="1"/>
  <c r="H972" i="10" s="1"/>
  <c r="H973" i="10" a="1"/>
  <c r="H973" i="10" s="1"/>
  <c r="H974" i="10" a="1"/>
  <c r="H974" i="10" s="1"/>
  <c r="H975" i="10" a="1"/>
  <c r="H975" i="10" s="1"/>
  <c r="H976" i="10" a="1"/>
  <c r="H976" i="10" s="1"/>
  <c r="H977" i="10" a="1"/>
  <c r="H977" i="10" s="1"/>
  <c r="H978" i="10" a="1"/>
  <c r="H978" i="10" s="1"/>
  <c r="H979" i="10" a="1"/>
  <c r="H979" i="10" s="1"/>
  <c r="H980" i="10" a="1"/>
  <c r="H980" i="10" s="1"/>
  <c r="H981" i="10" a="1"/>
  <c r="H981" i="10" s="1"/>
  <c r="H982" i="10" a="1"/>
  <c r="H982" i="10" s="1"/>
  <c r="H983" i="10" a="1"/>
  <c r="H983" i="10" s="1"/>
  <c r="H984" i="10" a="1"/>
  <c r="H984" i="10" s="1"/>
  <c r="H985" i="10" a="1"/>
  <c r="H985" i="10" s="1"/>
  <c r="H986" i="10" a="1"/>
  <c r="H986" i="10" s="1"/>
  <c r="H987" i="10" a="1"/>
  <c r="H987" i="10" s="1"/>
  <c r="H988" i="10" a="1"/>
  <c r="H988" i="10" s="1"/>
  <c r="H989" i="10" a="1"/>
  <c r="H989" i="10" s="1"/>
  <c r="H990" i="10" a="1"/>
  <c r="H990" i="10" s="1"/>
  <c r="H991" i="10" a="1"/>
  <c r="H991" i="10" s="1"/>
  <c r="H992" i="10" a="1"/>
  <c r="H992" i="10" s="1"/>
  <c r="H993" i="10" a="1"/>
  <c r="H993" i="10" s="1"/>
  <c r="H994" i="10" a="1"/>
  <c r="H994" i="10" s="1"/>
  <c r="H995" i="10" a="1"/>
  <c r="H995" i="10" s="1"/>
  <c r="H996" i="10" a="1"/>
  <c r="H996" i="10" s="1"/>
  <c r="H997" i="10" a="1"/>
  <c r="H997" i="10" s="1"/>
  <c r="H998" i="10" a="1"/>
  <c r="H998" i="10" s="1"/>
  <c r="H999" i="10" a="1"/>
  <c r="H999" i="10" s="1"/>
  <c r="H1000" i="10" a="1"/>
  <c r="H1000" i="10" s="1"/>
  <c r="H1001" i="10" a="1"/>
  <c r="H1001" i="10" s="1"/>
  <c r="H1002" i="10" a="1"/>
  <c r="H1002" i="10" s="1"/>
  <c r="H1003" i="10" a="1"/>
  <c r="H1003" i="10" s="1"/>
  <c r="H1004" i="10" a="1"/>
  <c r="H1004" i="10" s="1"/>
  <c r="H1005" i="10" a="1"/>
  <c r="H1005" i="10" s="1"/>
  <c r="H1006" i="10" a="1"/>
  <c r="H1006" i="10" s="1"/>
  <c r="H1007" i="10" a="1"/>
  <c r="H1007" i="10" s="1"/>
  <c r="H1008" i="10" a="1"/>
  <c r="H1008" i="10" s="1"/>
  <c r="H1009" i="10" a="1"/>
  <c r="H1009" i="10" s="1"/>
  <c r="H1010" i="10" a="1"/>
  <c r="H1010" i="10" s="1"/>
  <c r="H1011" i="10" a="1"/>
  <c r="H1011" i="10" s="1"/>
  <c r="H1012" i="10" a="1"/>
  <c r="H1012" i="10" s="1"/>
  <c r="H1013" i="10" a="1"/>
  <c r="H1013" i="10" s="1"/>
  <c r="H1014" i="10" a="1"/>
  <c r="H1014" i="10" s="1"/>
  <c r="H1015" i="10" a="1"/>
  <c r="H1015" i="10" s="1"/>
  <c r="H1016" i="10" a="1"/>
  <c r="H1016" i="10" s="1"/>
  <c r="H1017" i="10" a="1"/>
  <c r="H1017" i="10" s="1"/>
  <c r="H1018" i="10" a="1"/>
  <c r="H1018" i="10" s="1"/>
  <c r="H1019" i="10" a="1"/>
  <c r="H1019" i="10" s="1"/>
  <c r="H1020" i="10" a="1"/>
  <c r="H1020" i="10" s="1"/>
  <c r="H1021" i="10" a="1"/>
  <c r="H1021" i="10" s="1"/>
  <c r="H1022" i="10" a="1"/>
  <c r="H1022" i="10" s="1"/>
  <c r="H1023" i="10" a="1"/>
  <c r="H1023" i="10" s="1"/>
  <c r="H1024" i="10" a="1"/>
  <c r="H1024" i="10" s="1"/>
  <c r="H1025" i="10" a="1"/>
  <c r="H1025" i="10" s="1"/>
  <c r="H1026" i="10" a="1"/>
  <c r="H1026" i="10" s="1"/>
  <c r="H1027" i="10" a="1"/>
  <c r="H1027" i="10" s="1"/>
  <c r="H1028" i="10" a="1"/>
  <c r="H1028" i="10" s="1"/>
  <c r="H1029" i="10" a="1"/>
  <c r="H1029" i="10" s="1"/>
  <c r="H1030" i="10" a="1"/>
  <c r="H1030" i="10" s="1"/>
  <c r="H1031" i="10" a="1"/>
  <c r="H1031" i="10" s="1"/>
  <c r="H1032" i="10" a="1"/>
  <c r="H1032" i="10" s="1"/>
  <c r="H1033" i="10" a="1"/>
  <c r="H1033" i="10" s="1"/>
  <c r="H1034" i="10" a="1"/>
  <c r="H1034" i="10" s="1"/>
  <c r="H1035" i="10" a="1"/>
  <c r="H1035" i="10" s="1"/>
  <c r="H1036" i="10" a="1"/>
  <c r="H1036" i="10" s="1"/>
  <c r="H1037" i="10" a="1"/>
  <c r="H1037" i="10" s="1"/>
  <c r="H1038" i="10" a="1"/>
  <c r="H1038" i="10" s="1"/>
  <c r="H1039" i="10" a="1"/>
  <c r="H1039" i="10" s="1"/>
  <c r="H1040" i="10" a="1"/>
  <c r="H1040" i="10" s="1"/>
  <c r="H1041" i="10" a="1"/>
  <c r="H1041" i="10" s="1"/>
  <c r="H1042" i="10" a="1"/>
  <c r="H1042" i="10" s="1"/>
  <c r="H1043" i="10" a="1"/>
  <c r="H1043" i="10" s="1"/>
  <c r="H1044" i="10" a="1"/>
  <c r="H1044" i="10" s="1"/>
  <c r="H1045" i="10" a="1"/>
  <c r="H1045" i="10" s="1"/>
  <c r="H1046" i="10" a="1"/>
  <c r="H1046" i="10" s="1"/>
  <c r="H1047" i="10" a="1"/>
  <c r="H1047" i="10" s="1"/>
  <c r="H1048" i="10" a="1"/>
  <c r="H1048" i="10" s="1"/>
  <c r="H1049" i="10" a="1"/>
  <c r="H1049" i="10" s="1"/>
  <c r="H1050" i="10" a="1"/>
  <c r="H1050" i="10" s="1"/>
  <c r="H1051" i="10" a="1"/>
  <c r="H1051" i="10" s="1"/>
  <c r="H1052" i="10" a="1"/>
  <c r="H1052" i="10" s="1"/>
  <c r="H1053" i="10" a="1"/>
  <c r="H1053" i="10" s="1"/>
  <c r="H1054" i="10" a="1"/>
  <c r="H1054" i="10" s="1"/>
  <c r="H1055" i="10" a="1"/>
  <c r="H1055" i="10" s="1"/>
  <c r="H1056" i="10" a="1"/>
  <c r="H1056" i="10" s="1"/>
  <c r="H1057" i="10" a="1"/>
  <c r="H1057" i="10" s="1"/>
  <c r="H1058" i="10" a="1"/>
  <c r="H1058" i="10" s="1"/>
  <c r="H1059" i="10" a="1"/>
  <c r="H1059" i="10" s="1"/>
  <c r="H1060" i="10" a="1"/>
  <c r="H1060" i="10" s="1"/>
  <c r="H1061" i="10" a="1"/>
  <c r="H1061" i="10" s="1"/>
  <c r="H1062" i="10" a="1"/>
  <c r="H1062" i="10" s="1"/>
  <c r="H1063" i="10" a="1"/>
  <c r="H1063" i="10" s="1"/>
  <c r="H1064" i="10" a="1"/>
  <c r="H1064" i="10" s="1"/>
  <c r="H1065" i="10" a="1"/>
  <c r="H1065" i="10" s="1"/>
  <c r="H1066" i="10" a="1"/>
  <c r="H1066" i="10" s="1"/>
  <c r="H1067" i="10" a="1"/>
  <c r="H1067" i="10" s="1"/>
  <c r="H1068" i="10" a="1"/>
  <c r="H1068" i="10" s="1"/>
  <c r="H1069" i="10" a="1"/>
  <c r="H1069" i="10" s="1"/>
  <c r="H1070" i="10" a="1"/>
  <c r="H1070" i="10" s="1"/>
  <c r="H1071" i="10" a="1"/>
  <c r="H1071" i="10" s="1"/>
  <c r="H1072" i="10" a="1"/>
  <c r="H1072" i="10" s="1"/>
  <c r="H1073" i="10" a="1"/>
  <c r="H1073" i="10" s="1"/>
  <c r="H1074" i="10" a="1"/>
  <c r="H1074" i="10" s="1"/>
  <c r="H1075" i="10" a="1"/>
  <c r="H1075" i="10" s="1"/>
  <c r="H1076" i="10" a="1"/>
  <c r="H1076" i="10" s="1"/>
  <c r="H1077" i="10" a="1"/>
  <c r="H1077" i="10" s="1"/>
  <c r="H1078" i="10" a="1"/>
  <c r="H1078" i="10" s="1"/>
  <c r="H1079" i="10" a="1"/>
  <c r="H1079" i="10" s="1"/>
  <c r="H1080" i="10" a="1"/>
  <c r="H1080" i="10" s="1"/>
  <c r="H1081" i="10" a="1"/>
  <c r="H1081" i="10" s="1"/>
  <c r="H1082" i="10" a="1"/>
  <c r="H1082" i="10" s="1"/>
  <c r="H1083" i="10" a="1"/>
  <c r="H1083" i="10" s="1"/>
  <c r="H1084" i="10" a="1"/>
  <c r="H1084" i="10" s="1"/>
  <c r="H1085" i="10" a="1"/>
  <c r="H1085" i="10" s="1"/>
  <c r="H1086" i="10" a="1"/>
  <c r="H1086" i="10" s="1"/>
  <c r="H1087" i="10" a="1"/>
  <c r="H1087" i="10" s="1"/>
  <c r="H1088" i="10" a="1"/>
  <c r="H1088" i="10" s="1"/>
  <c r="H1089" i="10" a="1"/>
  <c r="H1089" i="10" s="1"/>
  <c r="H1090" i="10" a="1"/>
  <c r="H1090" i="10" s="1"/>
  <c r="H1091" i="10" a="1"/>
  <c r="H1091" i="10" s="1"/>
  <c r="H1092" i="10" a="1"/>
  <c r="H1092" i="10" s="1"/>
  <c r="H1093" i="10" a="1"/>
  <c r="H1093" i="10" s="1"/>
  <c r="H1094" i="10" a="1"/>
  <c r="H1094" i="10" s="1"/>
  <c r="H1095" i="10" a="1"/>
  <c r="H1095" i="10" s="1"/>
  <c r="H1096" i="10" a="1"/>
  <c r="H1096" i="10" s="1"/>
  <c r="H1097" i="10" a="1"/>
  <c r="H1097" i="10" s="1"/>
  <c r="H1098" i="10" a="1"/>
  <c r="H1098" i="10" s="1"/>
  <c r="H1099" i="10" a="1"/>
  <c r="H1099" i="10" s="1"/>
  <c r="H1100" i="10" a="1"/>
  <c r="H1100" i="10" s="1"/>
  <c r="H1101" i="10" a="1"/>
  <c r="H1101" i="10" s="1"/>
  <c r="H1102" i="10" a="1"/>
  <c r="H1102" i="10" s="1"/>
  <c r="H1103" i="10" a="1"/>
  <c r="H1103" i="10" s="1"/>
  <c r="H1104" i="10" a="1"/>
  <c r="H1104" i="10" s="1"/>
  <c r="H1105" i="10" a="1"/>
  <c r="H1105" i="10" s="1"/>
  <c r="H1106" i="10" a="1"/>
  <c r="H1106" i="10" s="1"/>
  <c r="H1107" i="10" a="1"/>
  <c r="H1107" i="10" s="1"/>
  <c r="H1108" i="10" a="1"/>
  <c r="H1108" i="10" s="1"/>
  <c r="H1109" i="10" a="1"/>
  <c r="H1109" i="10" s="1"/>
  <c r="H1110" i="10" a="1"/>
  <c r="H1110" i="10" s="1"/>
  <c r="H1111" i="10" a="1"/>
  <c r="H1111" i="10" s="1"/>
  <c r="H1112" i="10" a="1"/>
  <c r="H1112" i="10" s="1"/>
  <c r="H1113" i="10" a="1"/>
  <c r="H1113" i="10" s="1"/>
  <c r="H1114" i="10" a="1"/>
  <c r="H1114" i="10" s="1"/>
  <c r="H1115" i="10" a="1"/>
  <c r="H1115" i="10" s="1"/>
  <c r="H1116" i="10" a="1"/>
  <c r="H1116" i="10" s="1"/>
  <c r="H1117" i="10" a="1"/>
  <c r="H1117" i="10" s="1"/>
  <c r="H1118" i="10" a="1"/>
  <c r="H1118" i="10" s="1"/>
  <c r="H1119" i="10" a="1"/>
  <c r="H1119" i="10" s="1"/>
  <c r="H1120" i="10" a="1"/>
  <c r="H1120" i="10" s="1"/>
  <c r="H1121" i="10" a="1"/>
  <c r="H1121" i="10" s="1"/>
  <c r="H1122" i="10" a="1"/>
  <c r="H1122" i="10" s="1"/>
  <c r="H1123" i="10" a="1"/>
  <c r="H1123" i="10" s="1"/>
  <c r="H1124" i="10" a="1"/>
  <c r="H1124" i="10" s="1"/>
  <c r="H1125" i="10" a="1"/>
  <c r="H1125" i="10" s="1"/>
  <c r="H1126" i="10" a="1"/>
  <c r="H1126" i="10" s="1"/>
  <c r="H1127" i="10" a="1"/>
  <c r="H1127" i="10" s="1"/>
  <c r="H1128" i="10" a="1"/>
  <c r="H1128" i="10" s="1"/>
  <c r="H1129" i="10" a="1"/>
  <c r="H1129" i="10" s="1"/>
  <c r="H1130" i="10" a="1"/>
  <c r="H1130" i="10" s="1"/>
  <c r="H1131" i="10" a="1"/>
  <c r="H1131" i="10" s="1"/>
  <c r="H1132" i="10" a="1"/>
  <c r="H1132" i="10" s="1"/>
  <c r="H1133" i="10" a="1"/>
  <c r="H1133" i="10" s="1"/>
  <c r="H1134" i="10" a="1"/>
  <c r="H1134" i="10" s="1"/>
  <c r="H1135" i="10" a="1"/>
  <c r="H1135" i="10" s="1"/>
  <c r="H1136" i="10" a="1"/>
  <c r="H1136" i="10" s="1"/>
  <c r="H1137" i="10" a="1"/>
  <c r="H1137" i="10" s="1"/>
  <c r="H1138" i="10" a="1"/>
  <c r="H1138" i="10" s="1"/>
  <c r="H1139" i="10" a="1"/>
  <c r="H1139" i="10" s="1"/>
  <c r="H1140" i="10" a="1"/>
  <c r="H1140" i="10" s="1"/>
  <c r="H1141" i="10" a="1"/>
  <c r="H1141" i="10" s="1"/>
  <c r="H1142" i="10" a="1"/>
  <c r="H1142" i="10" s="1"/>
  <c r="H1143" i="10" a="1"/>
  <c r="H1143" i="10" s="1"/>
  <c r="H1144" i="10" a="1"/>
  <c r="H1144" i="10" s="1"/>
  <c r="H1145" i="10" a="1"/>
  <c r="H1145" i="10" s="1"/>
  <c r="H1146" i="10" a="1"/>
  <c r="H1146" i="10" s="1"/>
  <c r="H1147" i="10" a="1"/>
  <c r="H1147" i="10" s="1"/>
  <c r="H1148" i="10" a="1"/>
  <c r="H1148" i="10" s="1"/>
  <c r="H1149" i="10" a="1"/>
  <c r="H1149" i="10" s="1"/>
  <c r="H1150" i="10" a="1"/>
  <c r="H1150" i="10" s="1"/>
  <c r="H1151" i="10" a="1"/>
  <c r="H1151" i="10" s="1"/>
  <c r="H1152" i="10" a="1"/>
  <c r="H1152" i="10" s="1"/>
  <c r="H1153" i="10" a="1"/>
  <c r="H1153" i="10" s="1"/>
  <c r="H1154" i="10" a="1"/>
  <c r="H1154" i="10" s="1"/>
  <c r="H1155" i="10" a="1"/>
  <c r="H1155" i="10" s="1"/>
  <c r="H1156" i="10" a="1"/>
  <c r="H1156" i="10" s="1"/>
  <c r="H1157" i="10" a="1"/>
  <c r="H1157" i="10" s="1"/>
  <c r="H1158" i="10" a="1"/>
  <c r="H1158" i="10" s="1"/>
  <c r="H1159" i="10" a="1"/>
  <c r="H1159" i="10" s="1"/>
  <c r="H1160" i="10" a="1"/>
  <c r="H1160" i="10" s="1"/>
  <c r="H1161" i="10" a="1"/>
  <c r="H1161" i="10" s="1"/>
  <c r="H1162" i="10" a="1"/>
  <c r="H1162" i="10" s="1"/>
  <c r="H1163" i="10" a="1"/>
  <c r="H1163" i="10" s="1"/>
  <c r="H1164" i="10" a="1"/>
  <c r="H1164" i="10" s="1"/>
  <c r="H1165" i="10" a="1"/>
  <c r="H1165" i="10" s="1"/>
  <c r="H1166" i="10" a="1"/>
  <c r="H1166" i="10" s="1"/>
  <c r="H1167" i="10" a="1"/>
  <c r="H1167" i="10" s="1"/>
  <c r="H1168" i="10" a="1"/>
  <c r="H1168" i="10" s="1"/>
  <c r="H1169" i="10" a="1"/>
  <c r="H1169" i="10" s="1"/>
  <c r="H1170" i="10" a="1"/>
  <c r="H1170" i="10" s="1"/>
  <c r="H1171" i="10" a="1"/>
  <c r="H1171" i="10" s="1"/>
  <c r="H1172" i="10" a="1"/>
  <c r="H1172" i="10" s="1"/>
  <c r="H1173" i="10" a="1"/>
  <c r="H1173" i="10" s="1"/>
  <c r="H1174" i="10" a="1"/>
  <c r="H1174" i="10" s="1"/>
  <c r="H1175" i="10" a="1"/>
  <c r="H1175" i="10" s="1"/>
  <c r="H1176" i="10" a="1"/>
  <c r="H1176" i="10" s="1"/>
  <c r="H1177" i="10" a="1"/>
  <c r="H1177" i="10" s="1"/>
  <c r="H1178" i="10" a="1"/>
  <c r="H1178" i="10" s="1"/>
  <c r="H1179" i="10" a="1"/>
  <c r="H1179" i="10" s="1"/>
  <c r="H1180" i="10" a="1"/>
  <c r="H1180" i="10" s="1"/>
  <c r="H1181" i="10" a="1"/>
  <c r="H1181" i="10" s="1"/>
  <c r="H1182" i="10" a="1"/>
  <c r="H1182" i="10" s="1"/>
  <c r="H1183" i="10" a="1"/>
  <c r="H1183" i="10" s="1"/>
  <c r="H1184" i="10" a="1"/>
  <c r="H1184" i="10" s="1"/>
  <c r="H1185" i="10" a="1"/>
  <c r="H1185" i="10" s="1"/>
  <c r="H1186" i="10" a="1"/>
  <c r="H1186" i="10" s="1"/>
  <c r="H1187" i="10" a="1"/>
  <c r="H1187" i="10" s="1"/>
  <c r="H1188" i="10" a="1"/>
  <c r="H1188" i="10" s="1"/>
  <c r="H1189" i="10" a="1"/>
  <c r="H1189" i="10" s="1"/>
  <c r="H1190" i="10" a="1"/>
  <c r="H1190" i="10" s="1"/>
  <c r="H1191" i="10" a="1"/>
  <c r="H1191" i="10" s="1"/>
  <c r="H1192" i="10" a="1"/>
  <c r="H1192" i="10" s="1"/>
  <c r="H1193" i="10" a="1"/>
  <c r="H1193" i="10" s="1"/>
  <c r="H1194" i="10" a="1"/>
  <c r="H1194" i="10" s="1"/>
  <c r="H1195" i="10" a="1"/>
  <c r="H1195" i="10" s="1"/>
  <c r="H1196" i="10" a="1"/>
  <c r="H1196" i="10" s="1"/>
  <c r="H1197" i="10" a="1"/>
  <c r="H1197" i="10" s="1"/>
  <c r="H1198" i="10" a="1"/>
  <c r="H1198" i="10" s="1"/>
  <c r="H1199" i="10" a="1"/>
  <c r="H1199" i="10" s="1"/>
  <c r="H1200" i="10" a="1"/>
  <c r="H1200" i="10" s="1"/>
  <c r="H1201" i="10" a="1"/>
  <c r="H1201" i="10" s="1"/>
  <c r="H1202" i="10" a="1"/>
  <c r="H1202" i="10" s="1"/>
  <c r="H1203" i="10" a="1"/>
  <c r="H1203" i="10" s="1"/>
  <c r="H1204" i="10" a="1"/>
  <c r="H1204" i="10" s="1"/>
  <c r="H1205" i="10" a="1"/>
  <c r="H1205" i="10" s="1"/>
  <c r="H1206" i="10" a="1"/>
  <c r="H1206" i="10" s="1"/>
  <c r="H1207" i="10" a="1"/>
  <c r="H1207" i="10" s="1"/>
  <c r="H1208" i="10" a="1"/>
  <c r="H1208" i="10" s="1"/>
  <c r="H1209" i="10" a="1"/>
  <c r="H1209" i="10" s="1"/>
  <c r="H1210" i="10" a="1"/>
  <c r="H1210" i="10" s="1"/>
  <c r="H1211" i="10" a="1"/>
  <c r="H1211" i="10" s="1"/>
  <c r="H1212" i="10" a="1"/>
  <c r="H1212" i="10" s="1"/>
  <c r="H1213" i="10" a="1"/>
  <c r="H1213" i="10" s="1"/>
  <c r="H1214" i="10" a="1"/>
  <c r="H1214" i="10" s="1"/>
  <c r="H1215" i="10" a="1"/>
  <c r="H1215" i="10" s="1"/>
  <c r="H1216" i="10" a="1"/>
  <c r="H1216" i="10" s="1"/>
  <c r="H1217" i="10" a="1"/>
  <c r="H1217" i="10" s="1"/>
  <c r="H1218" i="10" a="1"/>
  <c r="H1218" i="10" s="1"/>
  <c r="H1219" i="10" a="1"/>
  <c r="H1219" i="10" s="1"/>
  <c r="H1220" i="10" a="1"/>
  <c r="H1220" i="10" s="1"/>
  <c r="H1221" i="10" a="1"/>
  <c r="H1221" i="10" s="1"/>
  <c r="H1222" i="10" a="1"/>
  <c r="H1222" i="10" s="1"/>
  <c r="H1223" i="10" a="1"/>
  <c r="H1223" i="10" s="1"/>
  <c r="H1224" i="10" a="1"/>
  <c r="H1224" i="10" s="1"/>
  <c r="H1225" i="10" a="1"/>
  <c r="H1225" i="10" s="1"/>
  <c r="H1226" i="10" a="1"/>
  <c r="H1226" i="10" s="1"/>
  <c r="H1227" i="10" a="1"/>
  <c r="H1227" i="10" s="1"/>
  <c r="H1228" i="10" a="1"/>
  <c r="H1228" i="10" s="1"/>
  <c r="H1229" i="10" a="1"/>
  <c r="H1229" i="10" s="1"/>
  <c r="H1230" i="10" a="1"/>
  <c r="H1230" i="10" s="1"/>
  <c r="H1231" i="10" a="1"/>
  <c r="H1231" i="10" s="1"/>
  <c r="H1232" i="10" a="1"/>
  <c r="H1232" i="10" s="1"/>
  <c r="H1233" i="10" a="1"/>
  <c r="H1233" i="10" s="1"/>
  <c r="H1234" i="10" a="1"/>
  <c r="H1234" i="10" s="1"/>
  <c r="H1235" i="10" a="1"/>
  <c r="H1235" i="10" s="1"/>
  <c r="H1236" i="10" a="1"/>
  <c r="H1236" i="10" s="1"/>
  <c r="H1237" i="10" a="1"/>
  <c r="H1237" i="10" s="1"/>
  <c r="H1238" i="10" a="1"/>
  <c r="H1238" i="10" s="1"/>
  <c r="H1239" i="10" a="1"/>
  <c r="H1239" i="10" s="1"/>
  <c r="H1240" i="10" a="1"/>
  <c r="H1240" i="10" s="1"/>
  <c r="H1241" i="10" a="1"/>
  <c r="H1241" i="10" s="1"/>
  <c r="H1242" i="10" a="1"/>
  <c r="H1242" i="10" s="1"/>
  <c r="H1243" i="10" a="1"/>
  <c r="H1243" i="10" s="1"/>
  <c r="H1244" i="10" a="1"/>
  <c r="H1244" i="10" s="1"/>
  <c r="H1245" i="10" a="1"/>
  <c r="H1245" i="10" s="1"/>
  <c r="H1246" i="10" a="1"/>
  <c r="H1246" i="10" s="1"/>
  <c r="H1247" i="10" a="1"/>
  <c r="H1247" i="10" s="1"/>
  <c r="H1248" i="10" a="1"/>
  <c r="H1248" i="10" s="1"/>
  <c r="H1249" i="10" a="1"/>
  <c r="H1249" i="10" s="1"/>
  <c r="H1250" i="10" a="1"/>
  <c r="H1250" i="10" s="1"/>
  <c r="H1251" i="10" a="1"/>
  <c r="H1251" i="10" s="1"/>
  <c r="H1252" i="10" a="1"/>
  <c r="H1252" i="10" s="1"/>
  <c r="H1253" i="10" a="1"/>
  <c r="H1253" i="10" s="1"/>
  <c r="H1254" i="10" a="1"/>
  <c r="H1254" i="10" s="1"/>
  <c r="H1255" i="10" a="1"/>
  <c r="H1255" i="10" s="1"/>
  <c r="H1256" i="10" a="1"/>
  <c r="H1256" i="10" s="1"/>
  <c r="H1257" i="10" a="1"/>
  <c r="H1257" i="10" s="1"/>
  <c r="H1258" i="10" a="1"/>
  <c r="H1258" i="10" s="1"/>
  <c r="H1259" i="10" a="1"/>
  <c r="H1259" i="10" s="1"/>
  <c r="H1260" i="10" a="1"/>
  <c r="H1260" i="10" s="1"/>
  <c r="H1261" i="10" a="1"/>
  <c r="H1261" i="10" s="1"/>
  <c r="H1262" i="10" a="1"/>
  <c r="H1262" i="10" s="1"/>
  <c r="H1263" i="10" a="1"/>
  <c r="H1263" i="10" s="1"/>
  <c r="H1264" i="10" a="1"/>
  <c r="H1264" i="10" s="1"/>
  <c r="H1265" i="10" a="1"/>
  <c r="H1265" i="10" s="1"/>
  <c r="H1266" i="10" a="1"/>
  <c r="H1266" i="10" s="1"/>
  <c r="H1267" i="10" a="1"/>
  <c r="H1267" i="10" s="1"/>
  <c r="H1268" i="10" a="1"/>
  <c r="H1268" i="10" s="1"/>
  <c r="H1269" i="10" a="1"/>
  <c r="H1269" i="10" s="1"/>
  <c r="H1270" i="10" a="1"/>
  <c r="H1270" i="10" s="1"/>
  <c r="H1271" i="10" a="1"/>
  <c r="H1271" i="10" s="1"/>
  <c r="H1272" i="10" a="1"/>
  <c r="H1272" i="10" s="1"/>
  <c r="H1273" i="10" a="1"/>
  <c r="H1273" i="10" s="1"/>
  <c r="H1274" i="10" a="1"/>
  <c r="H1274" i="10" s="1"/>
  <c r="H1275" i="10" a="1"/>
  <c r="H1275" i="10" s="1"/>
  <c r="H1276" i="10" a="1"/>
  <c r="H1276" i="10" s="1"/>
  <c r="H1277" i="10" a="1"/>
  <c r="H1277" i="10" s="1"/>
  <c r="H1278" i="10" a="1"/>
  <c r="H1278" i="10" s="1"/>
  <c r="H1279" i="10" a="1"/>
  <c r="H1279" i="10" s="1"/>
  <c r="H1280" i="10" a="1"/>
  <c r="H1280" i="10" s="1"/>
  <c r="H1281" i="10" a="1"/>
  <c r="H1281" i="10" s="1"/>
  <c r="H1282" i="10" a="1"/>
  <c r="H1282" i="10" s="1"/>
  <c r="H1283" i="10" a="1"/>
  <c r="H1283" i="10" s="1"/>
  <c r="H1284" i="10" a="1"/>
  <c r="H1284" i="10" s="1"/>
  <c r="H1285" i="10" a="1"/>
  <c r="H1285" i="10" s="1"/>
  <c r="H1286" i="10" a="1"/>
  <c r="H1286" i="10" s="1"/>
  <c r="H1287" i="10" a="1"/>
  <c r="H1287" i="10" s="1"/>
  <c r="H1288" i="10" a="1"/>
  <c r="H1288" i="10" s="1"/>
  <c r="H1289" i="10" a="1"/>
  <c r="H1289" i="10" s="1"/>
  <c r="H1290" i="10" a="1"/>
  <c r="H1290" i="10" s="1"/>
  <c r="H1291" i="10" a="1"/>
  <c r="H1291" i="10" s="1"/>
  <c r="H1292" i="10" a="1"/>
  <c r="H1292" i="10" s="1"/>
  <c r="H1293" i="10" a="1"/>
  <c r="H1293" i="10" s="1"/>
  <c r="H1294" i="10" a="1"/>
  <c r="H1294" i="10" s="1"/>
  <c r="H1295" i="10" a="1"/>
  <c r="H1295" i="10" s="1"/>
  <c r="H1296" i="10" a="1"/>
  <c r="H1296" i="10" s="1"/>
  <c r="H1297" i="10" a="1"/>
  <c r="H1297" i="10" s="1"/>
  <c r="H1298" i="10" a="1"/>
  <c r="H1298" i="10" s="1"/>
  <c r="H1299" i="10" a="1"/>
  <c r="H1299" i="10" s="1"/>
  <c r="H1300" i="10" a="1"/>
  <c r="H1300" i="10" s="1"/>
  <c r="H1301" i="10" a="1"/>
  <c r="H1301" i="10" s="1"/>
  <c r="H1302" i="10" a="1"/>
  <c r="H1302" i="10" s="1"/>
  <c r="H1303" i="10" a="1"/>
  <c r="H1303" i="10" s="1"/>
  <c r="H1304" i="10" a="1"/>
  <c r="H1304" i="10" s="1"/>
  <c r="H1305" i="10" a="1"/>
  <c r="H1305" i="10" s="1"/>
  <c r="H1306" i="10" a="1"/>
  <c r="H1306" i="10" s="1"/>
  <c r="H1307" i="10" a="1"/>
  <c r="H1307" i="10" s="1"/>
  <c r="H1308" i="10" a="1"/>
  <c r="H1308" i="10" s="1"/>
  <c r="H1309" i="10" a="1"/>
  <c r="H1309" i="10" s="1"/>
  <c r="H1310" i="10" a="1"/>
  <c r="H1310" i="10" s="1"/>
  <c r="H1311" i="10" a="1"/>
  <c r="H1311" i="10" s="1"/>
  <c r="H1312" i="10" a="1"/>
  <c r="H1312" i="10" s="1"/>
  <c r="H1313" i="10" a="1"/>
  <c r="H1313" i="10" s="1"/>
  <c r="H1314" i="10" a="1"/>
  <c r="H1314" i="10" s="1"/>
  <c r="H1315" i="10" a="1"/>
  <c r="H1315" i="10" s="1"/>
  <c r="H1316" i="10" a="1"/>
  <c r="H1316" i="10" s="1"/>
  <c r="H1317" i="10" a="1"/>
  <c r="H1317" i="10" s="1"/>
  <c r="H1318" i="10" a="1"/>
  <c r="H1318" i="10" s="1"/>
  <c r="H1319" i="10" a="1"/>
  <c r="H1319" i="10" s="1"/>
  <c r="H1320" i="10" a="1"/>
  <c r="H1320" i="10" s="1"/>
  <c r="H1321" i="10" a="1"/>
  <c r="H1321" i="10" s="1"/>
  <c r="H1322" i="10" a="1"/>
  <c r="H1322" i="10" s="1"/>
  <c r="H1323" i="10" a="1"/>
  <c r="H1323" i="10" s="1"/>
  <c r="H1324" i="10" a="1"/>
  <c r="H1324" i="10" s="1"/>
  <c r="H1325" i="10" a="1"/>
  <c r="H1325" i="10" s="1"/>
  <c r="H1326" i="10" a="1"/>
  <c r="H1326" i="10" s="1"/>
  <c r="H1327" i="10" a="1"/>
  <c r="H1327" i="10" s="1"/>
  <c r="H1328" i="10" a="1"/>
  <c r="H1328" i="10" s="1"/>
  <c r="H1329" i="10" a="1"/>
  <c r="H1329" i="10" s="1"/>
  <c r="H1330" i="10" a="1"/>
  <c r="H1330" i="10" s="1"/>
  <c r="H1331" i="10" a="1"/>
  <c r="H1331" i="10" s="1"/>
  <c r="H1332" i="10" a="1"/>
  <c r="H1332" i="10" s="1"/>
  <c r="H1333" i="10" a="1"/>
  <c r="H1333" i="10" s="1"/>
  <c r="H1334" i="10" a="1"/>
  <c r="H1334" i="10" s="1"/>
  <c r="H1335" i="10" a="1"/>
  <c r="H1335" i="10" s="1"/>
  <c r="H1336" i="10" a="1"/>
  <c r="H1336" i="10" s="1"/>
  <c r="H1337" i="10" a="1"/>
  <c r="H1337" i="10" s="1"/>
  <c r="H1338" i="10" a="1"/>
  <c r="H1338" i="10" s="1"/>
  <c r="H1339" i="10" a="1"/>
  <c r="H1339" i="10" s="1"/>
  <c r="H1340" i="10" a="1"/>
  <c r="H1340" i="10" s="1"/>
  <c r="H1341" i="10" a="1"/>
  <c r="H1341" i="10" s="1"/>
  <c r="H1342" i="10" a="1"/>
  <c r="H1342" i="10" s="1"/>
  <c r="H1343" i="10" a="1"/>
  <c r="H1343" i="10" s="1"/>
  <c r="H1344" i="10" a="1"/>
  <c r="H1344" i="10" s="1"/>
  <c r="H1345" i="10" a="1"/>
  <c r="H1345" i="10" s="1"/>
  <c r="H1346" i="10" a="1"/>
  <c r="H1346" i="10" s="1"/>
  <c r="H1347" i="10" a="1"/>
  <c r="H1347" i="10" s="1"/>
  <c r="H1348" i="10" a="1"/>
  <c r="H1348" i="10" s="1"/>
  <c r="H1349" i="10" a="1"/>
  <c r="H1349" i="10" s="1"/>
  <c r="H1350" i="10" a="1"/>
  <c r="H1350" i="10" s="1"/>
  <c r="H1351" i="10" a="1"/>
  <c r="H1351" i="10" s="1"/>
  <c r="H1352" i="10" a="1"/>
  <c r="H1352" i="10" s="1"/>
  <c r="H1353" i="10" a="1"/>
  <c r="H1353" i="10" s="1"/>
  <c r="H1354" i="10" a="1"/>
  <c r="H1354" i="10" s="1"/>
  <c r="H1355" i="10" a="1"/>
  <c r="H1355" i="10" s="1"/>
  <c r="H1356" i="10" a="1"/>
  <c r="H1356" i="10" s="1"/>
  <c r="H1357" i="10" a="1"/>
  <c r="H1357" i="10" s="1"/>
  <c r="H1358" i="10" a="1"/>
  <c r="H1358" i="10" s="1"/>
  <c r="H1359" i="10" a="1"/>
  <c r="H1359" i="10" s="1"/>
  <c r="H1360" i="10" a="1"/>
  <c r="H1360" i="10" s="1"/>
  <c r="H1361" i="10" a="1"/>
  <c r="H1361" i="10" s="1"/>
  <c r="H1362" i="10" a="1"/>
  <c r="H1362" i="10" s="1"/>
  <c r="H1363" i="10" a="1"/>
  <c r="H1363" i="10" s="1"/>
  <c r="H1364" i="10" a="1"/>
  <c r="H1364" i="10" s="1"/>
  <c r="H1365" i="10" a="1"/>
  <c r="H1365" i="10" s="1"/>
  <c r="H1366" i="10" a="1"/>
  <c r="H1366" i="10" s="1"/>
  <c r="H1367" i="10" a="1"/>
  <c r="H1367" i="10" s="1"/>
  <c r="H1368" i="10" a="1"/>
  <c r="H1368" i="10" s="1"/>
  <c r="H1369" i="10" a="1"/>
  <c r="H1369" i="10" s="1"/>
  <c r="H1370" i="10" a="1"/>
  <c r="H1370" i="10" s="1"/>
  <c r="H1371" i="10" a="1"/>
  <c r="H1371" i="10" s="1"/>
  <c r="H1372" i="10" a="1"/>
  <c r="H1372" i="10" s="1"/>
  <c r="H1373" i="10" a="1"/>
  <c r="H1373" i="10" s="1"/>
  <c r="H1374" i="10" a="1"/>
  <c r="H1374" i="10" s="1"/>
  <c r="H1375" i="10" a="1"/>
  <c r="H1375" i="10" s="1"/>
  <c r="H1376" i="10" a="1"/>
  <c r="H1376" i="10" s="1"/>
  <c r="H1377" i="10" a="1"/>
  <c r="H1377" i="10" s="1"/>
  <c r="H1378" i="10" a="1"/>
  <c r="H1378" i="10" s="1"/>
  <c r="H1379" i="10" a="1"/>
  <c r="H1379" i="10" s="1"/>
  <c r="H1380" i="10" a="1"/>
  <c r="H1380" i="10" s="1"/>
  <c r="H1381" i="10" a="1"/>
  <c r="H1381" i="10" s="1"/>
  <c r="H1382" i="10" a="1"/>
  <c r="H1382" i="10" s="1"/>
  <c r="H1383" i="10" a="1"/>
  <c r="H1383" i="10" s="1"/>
  <c r="H1384" i="10" a="1"/>
  <c r="H1384" i="10" s="1"/>
  <c r="H1385" i="10" a="1"/>
  <c r="H1385" i="10" s="1"/>
  <c r="H1386" i="10" a="1"/>
  <c r="H1386" i="10" s="1"/>
  <c r="H1387" i="10" a="1"/>
  <c r="H1387" i="10" s="1"/>
  <c r="H1388" i="10" a="1"/>
  <c r="H1388" i="10" s="1"/>
  <c r="H1389" i="10" a="1"/>
  <c r="H1389" i="10" s="1"/>
  <c r="H1390" i="10" a="1"/>
  <c r="H1390" i="10" s="1"/>
  <c r="H1391" i="10" a="1"/>
  <c r="H1391" i="10" s="1"/>
  <c r="H1392" i="10" a="1"/>
  <c r="H1392" i="10" s="1"/>
  <c r="H1393" i="10" a="1"/>
  <c r="H1393" i="10" s="1"/>
  <c r="H1394" i="10" a="1"/>
  <c r="H1394" i="10" s="1"/>
  <c r="H1395" i="10" a="1"/>
  <c r="H1395" i="10" s="1"/>
  <c r="H1396" i="10" a="1"/>
  <c r="H1396" i="10" s="1"/>
  <c r="H1397" i="10" a="1"/>
  <c r="H1397" i="10" s="1"/>
  <c r="H1398" i="10" a="1"/>
  <c r="H1398" i="10" s="1"/>
  <c r="H1399" i="10" a="1"/>
  <c r="H1399" i="10" s="1"/>
  <c r="H1400" i="10" a="1"/>
  <c r="H1400" i="10" s="1"/>
  <c r="H1401" i="10" a="1"/>
  <c r="H1401" i="10" s="1"/>
  <c r="H1402" i="10" a="1"/>
  <c r="H1402" i="10" s="1"/>
  <c r="H1403" i="10" a="1"/>
  <c r="H1403" i="10" s="1"/>
  <c r="H1404" i="10" a="1"/>
  <c r="H1404" i="10" s="1"/>
  <c r="H1405" i="10" a="1"/>
  <c r="H1405" i="10" s="1"/>
  <c r="H1406" i="10" a="1"/>
  <c r="H1406" i="10" s="1"/>
  <c r="H1407" i="10" a="1"/>
  <c r="H1407" i="10" s="1"/>
  <c r="H1408" i="10" a="1"/>
  <c r="H1408" i="10" s="1"/>
  <c r="H1409" i="10" a="1"/>
  <c r="H1409" i="10" s="1"/>
  <c r="H1410" i="10" a="1"/>
  <c r="H1410" i="10" s="1"/>
  <c r="H1411" i="10" a="1"/>
  <c r="H1411" i="10" s="1"/>
  <c r="H1412" i="10" a="1"/>
  <c r="H1412" i="10" s="1"/>
  <c r="H1413" i="10" a="1"/>
  <c r="H1413" i="10" s="1"/>
  <c r="H1414" i="10" a="1"/>
  <c r="H1414" i="10" s="1"/>
  <c r="H1415" i="10" a="1"/>
  <c r="H1415" i="10" s="1"/>
  <c r="H1416" i="10" a="1"/>
  <c r="H1416" i="10" s="1"/>
  <c r="H1417" i="10" a="1"/>
  <c r="H1417" i="10" s="1"/>
  <c r="H1418" i="10" a="1"/>
  <c r="H1418" i="10" s="1"/>
  <c r="H1419" i="10" a="1"/>
  <c r="H1419" i="10" s="1"/>
  <c r="H1420" i="10" a="1"/>
  <c r="H1420" i="10" s="1"/>
  <c r="H1421" i="10" a="1"/>
  <c r="H1421" i="10" s="1"/>
  <c r="H1422" i="10" a="1"/>
  <c r="H1422" i="10" s="1"/>
  <c r="H1423" i="10" a="1"/>
  <c r="H1423" i="10" s="1"/>
  <c r="H1424" i="10" a="1"/>
  <c r="H1424" i="10" s="1"/>
  <c r="H1425" i="10" a="1"/>
  <c r="H1425" i="10" s="1"/>
  <c r="H1426" i="10" a="1"/>
  <c r="H1426" i="10" s="1"/>
  <c r="H1427" i="10" a="1"/>
  <c r="H1427" i="10" s="1"/>
  <c r="H1428" i="10" a="1"/>
  <c r="H1428" i="10" s="1"/>
  <c r="H1429" i="10" a="1"/>
  <c r="H1429" i="10" s="1"/>
  <c r="H1430" i="10" a="1"/>
  <c r="H1430" i="10" s="1"/>
  <c r="H1431" i="10" a="1"/>
  <c r="H1431" i="10" s="1"/>
  <c r="H1432" i="10" a="1"/>
  <c r="H1432" i="10" s="1"/>
  <c r="H1433" i="10" a="1"/>
  <c r="H1433" i="10" s="1"/>
  <c r="H1434" i="10" a="1"/>
  <c r="H1434" i="10" s="1"/>
  <c r="H1435" i="10" a="1"/>
  <c r="H1435" i="10" s="1"/>
  <c r="H1436" i="10" a="1"/>
  <c r="H1436" i="10" s="1"/>
  <c r="H1437" i="10" a="1"/>
  <c r="H1437" i="10" s="1"/>
  <c r="H1438" i="10" a="1"/>
  <c r="H1438" i="10" s="1"/>
  <c r="H1439" i="10" a="1"/>
  <c r="H1439" i="10" s="1"/>
  <c r="H1440" i="10" a="1"/>
  <c r="H1440" i="10" s="1"/>
  <c r="H1441" i="10" a="1"/>
  <c r="H1441" i="10" s="1"/>
  <c r="H1442" i="10" a="1"/>
  <c r="H1442" i="10" s="1"/>
  <c r="H1443" i="10" a="1"/>
  <c r="H1443" i="10" s="1"/>
  <c r="H1444" i="10" a="1"/>
  <c r="H1444" i="10" s="1"/>
  <c r="H1445" i="10" a="1"/>
  <c r="H1445" i="10" s="1"/>
  <c r="H1446" i="10" a="1"/>
  <c r="H1446" i="10" s="1"/>
  <c r="H1447" i="10" a="1"/>
  <c r="H1447" i="10" s="1"/>
  <c r="H1448" i="10" a="1"/>
  <c r="H1448" i="10" s="1"/>
  <c r="H1449" i="10" a="1"/>
  <c r="H1449" i="10" s="1"/>
  <c r="H1450" i="10" a="1"/>
  <c r="H1450" i="10" s="1"/>
  <c r="H1451" i="10" a="1"/>
  <c r="H1451" i="10" s="1"/>
  <c r="H1452" i="10" a="1"/>
  <c r="H1452" i="10" s="1"/>
  <c r="H1453" i="10" a="1"/>
  <c r="H1453" i="10" s="1"/>
  <c r="H1454" i="10" a="1"/>
  <c r="H1454" i="10" s="1"/>
  <c r="H1455" i="10" a="1"/>
  <c r="H1455" i="10" s="1"/>
  <c r="H1456" i="10" a="1"/>
  <c r="H1456" i="10" s="1"/>
  <c r="H1457" i="10" a="1"/>
  <c r="H1457" i="10" s="1"/>
  <c r="H1458" i="10" a="1"/>
  <c r="H1458" i="10" s="1"/>
  <c r="H1459" i="10" a="1"/>
  <c r="H1459" i="10" s="1"/>
  <c r="H1460" i="10" a="1"/>
  <c r="H1460" i="10" s="1"/>
  <c r="H1461" i="10" a="1"/>
  <c r="H1461" i="10" s="1"/>
  <c r="H1462" i="10" a="1"/>
  <c r="H1462" i="10" s="1"/>
  <c r="H1463" i="10" a="1"/>
  <c r="H1463" i="10" s="1"/>
  <c r="H1464" i="10" a="1"/>
  <c r="H1464" i="10" s="1"/>
  <c r="H1465" i="10" a="1"/>
  <c r="H1465" i="10" s="1"/>
  <c r="H1466" i="10" a="1"/>
  <c r="H1466" i="10" s="1"/>
  <c r="H1467" i="10" a="1"/>
  <c r="H1467" i="10" s="1"/>
  <c r="H1468" i="10" a="1"/>
  <c r="H1468" i="10" s="1"/>
  <c r="H1469" i="10" a="1"/>
  <c r="H1469" i="10" s="1"/>
  <c r="H1470" i="10" a="1"/>
  <c r="H1470" i="10" s="1"/>
  <c r="H1471" i="10" a="1"/>
  <c r="H1471" i="10" s="1"/>
  <c r="H1472" i="10" a="1"/>
  <c r="H1472" i="10" s="1"/>
  <c r="H1473" i="10" a="1"/>
  <c r="H1473" i="10" s="1"/>
  <c r="H1474" i="10" a="1"/>
  <c r="H1474" i="10" s="1"/>
  <c r="H1475" i="10" a="1"/>
  <c r="H1475" i="10" s="1"/>
  <c r="H1476" i="10" a="1"/>
  <c r="H1476" i="10" s="1"/>
  <c r="H1477" i="10" a="1"/>
  <c r="H1477" i="10" s="1"/>
  <c r="H1478" i="10" a="1"/>
  <c r="H1478" i="10" s="1"/>
  <c r="H1479" i="10" a="1"/>
  <c r="H1479" i="10" s="1"/>
  <c r="H1480" i="10" a="1"/>
  <c r="H1480" i="10" s="1"/>
  <c r="H1481" i="10" a="1"/>
  <c r="H1481" i="10" s="1"/>
  <c r="H1482" i="10" a="1"/>
  <c r="H1482" i="10" s="1"/>
  <c r="H1483" i="10" a="1"/>
  <c r="H1483" i="10" s="1"/>
  <c r="H1484" i="10" a="1"/>
  <c r="H1484" i="10" s="1"/>
  <c r="H1485" i="10" a="1"/>
  <c r="H1485" i="10" s="1"/>
  <c r="H1486" i="10" a="1"/>
  <c r="H1486" i="10" s="1"/>
  <c r="H1487" i="10" a="1"/>
  <c r="H1487" i="10" s="1"/>
  <c r="H1488" i="10" a="1"/>
  <c r="H1488" i="10" s="1"/>
  <c r="H1489" i="10" a="1"/>
  <c r="H1489" i="10" s="1"/>
  <c r="H1490" i="10" a="1"/>
  <c r="H1490" i="10" s="1"/>
  <c r="H1491" i="10" a="1"/>
  <c r="H1491" i="10" s="1"/>
  <c r="H1492" i="10" a="1"/>
  <c r="H1492" i="10" s="1"/>
  <c r="H1493" i="10" a="1"/>
  <c r="H1493" i="10" s="1"/>
  <c r="H1494" i="10" a="1"/>
  <c r="H1494" i="10" s="1"/>
  <c r="H1495" i="10" a="1"/>
  <c r="H1495" i="10" s="1"/>
  <c r="H1496" i="10" a="1"/>
  <c r="H1496" i="10" s="1"/>
  <c r="H1497" i="10" a="1"/>
  <c r="H1497" i="10" s="1"/>
  <c r="H1498" i="10" a="1"/>
  <c r="H1498" i="10" s="1"/>
  <c r="H1499" i="10" a="1"/>
  <c r="H1499" i="10" s="1"/>
  <c r="H1500" i="10" a="1"/>
  <c r="H1500" i="10" s="1"/>
  <c r="H1501" i="10" a="1"/>
  <c r="H1501" i="10" s="1"/>
  <c r="H1502" i="10" a="1"/>
  <c r="H1502" i="10" s="1"/>
  <c r="H1503" i="10" a="1"/>
  <c r="H1503" i="10" s="1"/>
  <c r="H1504" i="10" a="1"/>
  <c r="H1504" i="10" s="1"/>
  <c r="H1505" i="10" a="1"/>
  <c r="H1505" i="10" s="1"/>
  <c r="H1506" i="10" a="1"/>
  <c r="H1506" i="10" s="1"/>
  <c r="H1507" i="10" a="1"/>
  <c r="H1507" i="10" s="1"/>
  <c r="H1508" i="10" a="1"/>
  <c r="H1508" i="10" s="1"/>
  <c r="H1509" i="10" a="1"/>
  <c r="H1509" i="10" s="1"/>
  <c r="H1510" i="10" a="1"/>
  <c r="H1510" i="10" s="1"/>
  <c r="H1511" i="10" a="1"/>
  <c r="H1511" i="10" s="1"/>
  <c r="H1512" i="10" a="1"/>
  <c r="H1512" i="10" s="1"/>
  <c r="H1513" i="10" a="1"/>
  <c r="H1513" i="10" s="1"/>
  <c r="H1514" i="10" a="1"/>
  <c r="H1514" i="10" s="1"/>
  <c r="H1515" i="10" a="1"/>
  <c r="H1515" i="10" s="1"/>
  <c r="H1516" i="10" a="1"/>
  <c r="H1516" i="10" s="1"/>
  <c r="H1517" i="10" a="1"/>
  <c r="H1517" i="10" s="1"/>
  <c r="H1518" i="10" a="1"/>
  <c r="H1518" i="10" s="1"/>
  <c r="H1519" i="10" a="1"/>
  <c r="H1519" i="10" s="1"/>
  <c r="H1520" i="10" a="1"/>
  <c r="H1520" i="10" s="1"/>
  <c r="H1521" i="10" a="1"/>
  <c r="H1521" i="10" s="1"/>
  <c r="H1522" i="10" a="1"/>
  <c r="H1522" i="10" s="1"/>
  <c r="H1523" i="10" a="1"/>
  <c r="H1523" i="10" s="1"/>
  <c r="H1524" i="10" a="1"/>
  <c r="H1524" i="10" s="1"/>
  <c r="H1525" i="10" a="1"/>
  <c r="H1525" i="10" s="1"/>
  <c r="H1526" i="10" a="1"/>
  <c r="H1526" i="10" s="1"/>
  <c r="H1527" i="10" a="1"/>
  <c r="H1527" i="10" s="1"/>
  <c r="H1528" i="10" a="1"/>
  <c r="H1528" i="10" s="1"/>
  <c r="H1529" i="10" a="1"/>
  <c r="H1529" i="10" s="1"/>
  <c r="H1530" i="10" a="1"/>
  <c r="H1530" i="10" s="1"/>
  <c r="H1531" i="10" a="1"/>
  <c r="H1531" i="10" s="1"/>
  <c r="H1532" i="10" a="1"/>
  <c r="H1532" i="10" s="1"/>
  <c r="H1533" i="10" a="1"/>
  <c r="H1533" i="10" s="1"/>
  <c r="H1534" i="10" a="1"/>
  <c r="H1534" i="10" s="1"/>
  <c r="H1535" i="10" a="1"/>
  <c r="H1535" i="10" s="1"/>
  <c r="H1536" i="10" a="1"/>
  <c r="H1536" i="10" s="1"/>
  <c r="H1537" i="10" a="1"/>
  <c r="H1537" i="10" s="1"/>
  <c r="H1538" i="10" a="1"/>
  <c r="H1538" i="10" s="1"/>
  <c r="H1539" i="10" a="1"/>
  <c r="H1539" i="10" s="1"/>
  <c r="H1540" i="10" a="1"/>
  <c r="H1540" i="10" s="1"/>
  <c r="H1541" i="10" a="1"/>
  <c r="H1541" i="10" s="1"/>
  <c r="H1542" i="10" a="1"/>
  <c r="H1542" i="10" s="1"/>
  <c r="H1543" i="10" a="1"/>
  <c r="H1543" i="10" s="1"/>
  <c r="H1544" i="10" a="1"/>
  <c r="H1544" i="10" s="1"/>
  <c r="H1545" i="10" a="1"/>
  <c r="H1545" i="10" s="1"/>
  <c r="H1546" i="10" a="1"/>
  <c r="H1546" i="10" s="1"/>
  <c r="H1547" i="10" a="1"/>
  <c r="H1547" i="10" s="1"/>
  <c r="H1548" i="10" a="1"/>
  <c r="H1548" i="10" s="1"/>
  <c r="H1549" i="10" a="1"/>
  <c r="H1549" i="10" s="1"/>
  <c r="H1550" i="10" a="1"/>
  <c r="H1550" i="10" s="1"/>
  <c r="H1551" i="10" a="1"/>
  <c r="H1551" i="10" s="1"/>
  <c r="H1552" i="10" a="1"/>
  <c r="H1552" i="10" s="1"/>
  <c r="H1553" i="10" a="1"/>
  <c r="H1553" i="10" s="1"/>
  <c r="H1554" i="10" a="1"/>
  <c r="H1554" i="10" s="1"/>
  <c r="H1555" i="10" a="1"/>
  <c r="H1555" i="10" s="1"/>
  <c r="H1556" i="10" a="1"/>
  <c r="H1556" i="10" s="1"/>
  <c r="H1557" i="10" a="1"/>
  <c r="H1557" i="10" s="1"/>
  <c r="H1558" i="10" a="1"/>
  <c r="H1558" i="10" s="1"/>
  <c r="H1559" i="10" a="1"/>
  <c r="H1559" i="10" s="1"/>
  <c r="H1560" i="10" a="1"/>
  <c r="H1560" i="10" s="1"/>
  <c r="H1561" i="10" a="1"/>
  <c r="H1561" i="10" s="1"/>
  <c r="H1562" i="10" a="1"/>
  <c r="H1562" i="10" s="1"/>
  <c r="H1563" i="10" a="1"/>
  <c r="H1563" i="10" s="1"/>
  <c r="H1564" i="10" a="1"/>
  <c r="H1564" i="10" s="1"/>
  <c r="H1565" i="10" a="1"/>
  <c r="H1565" i="10" s="1"/>
  <c r="H1566" i="10" a="1"/>
  <c r="H1566" i="10" s="1"/>
  <c r="H1567" i="10" a="1"/>
  <c r="H1567" i="10" s="1"/>
  <c r="H1568" i="10" a="1"/>
  <c r="H1568" i="10" s="1"/>
  <c r="H1569" i="10" a="1"/>
  <c r="H1569" i="10" s="1"/>
  <c r="H1570" i="10" a="1"/>
  <c r="H1570" i="10" s="1"/>
  <c r="H1571" i="10" a="1"/>
  <c r="H1571" i="10" s="1"/>
  <c r="H1572" i="10" a="1"/>
  <c r="H1572" i="10" s="1"/>
  <c r="H1573" i="10" a="1"/>
  <c r="H1573" i="10" s="1"/>
  <c r="H1574" i="10" a="1"/>
  <c r="H1574" i="10" s="1"/>
  <c r="H1575" i="10" a="1"/>
  <c r="H1575" i="10" s="1"/>
  <c r="H1576" i="10" a="1"/>
  <c r="H1576" i="10" s="1"/>
  <c r="H1577" i="10" a="1"/>
  <c r="H1577" i="10" s="1"/>
  <c r="H1578" i="10" a="1"/>
  <c r="H1578" i="10" s="1"/>
  <c r="H1579" i="10" a="1"/>
  <c r="H1579" i="10" s="1"/>
  <c r="H1580" i="10" a="1"/>
  <c r="H1580" i="10" s="1"/>
  <c r="H1581" i="10" a="1"/>
  <c r="H1581" i="10" s="1"/>
  <c r="H1582" i="10" a="1"/>
  <c r="H1582" i="10" s="1"/>
  <c r="H1583" i="10" a="1"/>
  <c r="H1583" i="10" s="1"/>
  <c r="H1584" i="10" a="1"/>
  <c r="H1584" i="10" s="1"/>
  <c r="H1585" i="10" a="1"/>
  <c r="H1585" i="10" s="1"/>
  <c r="H1586" i="10" a="1"/>
  <c r="H1586" i="10" s="1"/>
  <c r="H1587" i="10" a="1"/>
  <c r="H1587" i="10" s="1"/>
  <c r="H1588" i="10" a="1"/>
  <c r="H1588" i="10" s="1"/>
  <c r="H1589" i="10" a="1"/>
  <c r="H1589" i="10" s="1"/>
  <c r="H1590" i="10" a="1"/>
  <c r="H1590" i="10" s="1"/>
  <c r="H1591" i="10" a="1"/>
  <c r="H1591" i="10" s="1"/>
  <c r="H1592" i="10" a="1"/>
  <c r="H1592" i="10" s="1"/>
  <c r="H1593" i="10" a="1"/>
  <c r="H1593" i="10" s="1"/>
  <c r="H1594" i="10" a="1"/>
  <c r="H1594" i="10" s="1"/>
  <c r="H1595" i="10" a="1"/>
  <c r="H1595" i="10" s="1"/>
  <c r="H1596" i="10" a="1"/>
  <c r="H1596" i="10" s="1"/>
  <c r="H1597" i="10" a="1"/>
  <c r="H1597" i="10" s="1"/>
  <c r="H1598" i="10" a="1"/>
  <c r="H1598" i="10" s="1"/>
  <c r="H1599" i="10" a="1"/>
  <c r="H1599" i="10" s="1"/>
  <c r="H1600" i="10" a="1"/>
  <c r="H1600" i="10" s="1"/>
  <c r="H1601" i="10" a="1"/>
  <c r="H1601" i="10" s="1"/>
  <c r="H1602" i="10" a="1"/>
  <c r="H1602" i="10" s="1"/>
  <c r="H1603" i="10" a="1"/>
  <c r="H1603" i="10" s="1"/>
  <c r="H1604" i="10" a="1"/>
  <c r="H1604" i="10" s="1"/>
  <c r="H1605" i="10" a="1"/>
  <c r="H1605" i="10" s="1"/>
  <c r="H1606" i="10" a="1"/>
  <c r="H1606" i="10" s="1"/>
  <c r="H1607" i="10" a="1"/>
  <c r="H1607" i="10" s="1"/>
  <c r="H1608" i="10" a="1"/>
  <c r="H1608" i="10" s="1"/>
  <c r="H1609" i="10" a="1"/>
  <c r="H1609" i="10" s="1"/>
  <c r="H1610" i="10" a="1"/>
  <c r="H1610" i="10" s="1"/>
  <c r="H1611" i="10" a="1"/>
  <c r="H1611" i="10" s="1"/>
  <c r="H1612" i="10" a="1"/>
  <c r="H1612" i="10" s="1"/>
  <c r="H1613" i="10" a="1"/>
  <c r="H1613" i="10" s="1"/>
  <c r="H1614" i="10" a="1"/>
  <c r="H1614" i="10" s="1"/>
  <c r="H1615" i="10" a="1"/>
  <c r="H1615" i="10" s="1"/>
  <c r="H1616" i="10" a="1"/>
  <c r="H1616" i="10" s="1"/>
  <c r="H1617" i="10" a="1"/>
  <c r="H1617" i="10" s="1"/>
  <c r="H1618" i="10" a="1"/>
  <c r="H1618" i="10" s="1"/>
  <c r="H1619" i="10" a="1"/>
  <c r="H1619" i="10" s="1"/>
  <c r="H1620" i="10" a="1"/>
  <c r="H1620" i="10" s="1"/>
  <c r="H1621" i="10" a="1"/>
  <c r="H1621" i="10" s="1"/>
  <c r="H1622" i="10" a="1"/>
  <c r="H1622" i="10" s="1"/>
  <c r="H1623" i="10" a="1"/>
  <c r="H1623" i="10" s="1"/>
  <c r="H1624" i="10" a="1"/>
  <c r="H1624" i="10" s="1"/>
  <c r="H1625" i="10" a="1"/>
  <c r="H1625" i="10" s="1"/>
  <c r="H1626" i="10" a="1"/>
  <c r="H1626" i="10" s="1"/>
  <c r="H1627" i="10" a="1"/>
  <c r="H1627" i="10" s="1"/>
  <c r="H1628" i="10" a="1"/>
  <c r="H1628" i="10" s="1"/>
  <c r="H1629" i="10" a="1"/>
  <c r="H1629" i="10" s="1"/>
  <c r="H1630" i="10" a="1"/>
  <c r="H1630" i="10" s="1"/>
  <c r="H1631" i="10" a="1"/>
  <c r="H1631" i="10" s="1"/>
  <c r="H1632" i="10" a="1"/>
  <c r="H1632" i="10" s="1"/>
  <c r="H1633" i="10" a="1"/>
  <c r="H1633" i="10" s="1"/>
  <c r="H1634" i="10" a="1"/>
  <c r="H1634" i="10" s="1"/>
  <c r="H1635" i="10" a="1"/>
  <c r="H1635" i="10" s="1"/>
  <c r="H1636" i="10" a="1"/>
  <c r="H1636" i="10" s="1"/>
  <c r="H1637" i="10" a="1"/>
  <c r="H1637" i="10" s="1"/>
  <c r="H1638" i="10" a="1"/>
  <c r="H1638" i="10" s="1"/>
  <c r="H1639" i="10" a="1"/>
  <c r="H1639" i="10" s="1"/>
  <c r="H1640" i="10" a="1"/>
  <c r="H1640" i="10" s="1"/>
  <c r="H1641" i="10" a="1"/>
  <c r="H1641" i="10" s="1"/>
  <c r="H1642" i="10" a="1"/>
  <c r="H1642" i="10" s="1"/>
  <c r="H1643" i="10" a="1"/>
  <c r="H1643" i="10" s="1"/>
  <c r="H1644" i="10" a="1"/>
  <c r="H1644" i="10" s="1"/>
  <c r="H1645" i="10" a="1"/>
  <c r="H1645" i="10" s="1"/>
  <c r="H1646" i="10" a="1"/>
  <c r="H1646" i="10" s="1"/>
  <c r="H1647" i="10" a="1"/>
  <c r="H1647" i="10" s="1"/>
  <c r="H1648" i="10" a="1"/>
  <c r="H1648" i="10" s="1"/>
  <c r="H1649" i="10" a="1"/>
  <c r="H1649" i="10" s="1"/>
  <c r="H1650" i="10" a="1"/>
  <c r="H1650" i="10" s="1"/>
  <c r="H1651" i="10" a="1"/>
  <c r="H1651" i="10" s="1"/>
  <c r="H1652" i="10" a="1"/>
  <c r="H1652" i="10" s="1"/>
  <c r="H1653" i="10" a="1"/>
  <c r="H1653" i="10" s="1"/>
  <c r="H1654" i="10" a="1"/>
  <c r="H1654" i="10" s="1"/>
  <c r="H1655" i="10" a="1"/>
  <c r="H1655" i="10" s="1"/>
  <c r="H1656" i="10" a="1"/>
  <c r="H1656" i="10" s="1"/>
  <c r="H1657" i="10" a="1"/>
  <c r="H1657" i="10" s="1"/>
  <c r="H1658" i="10" a="1"/>
  <c r="H1658" i="10" s="1"/>
  <c r="H1659" i="10" a="1"/>
  <c r="H1659" i="10" s="1"/>
  <c r="H1660" i="10" a="1"/>
  <c r="H1660" i="10" s="1"/>
  <c r="H1661" i="10" a="1"/>
  <c r="H1661" i="10" s="1"/>
  <c r="H1662" i="10" a="1"/>
  <c r="H1662" i="10" s="1"/>
  <c r="H1663" i="10" a="1"/>
  <c r="H1663" i="10" s="1"/>
  <c r="H1664" i="10" a="1"/>
  <c r="H1664" i="10" s="1"/>
  <c r="H1665" i="10" a="1"/>
  <c r="H1665" i="10" s="1"/>
  <c r="H1666" i="10" a="1"/>
  <c r="H1666" i="10" s="1"/>
  <c r="H1667" i="10" a="1"/>
  <c r="H1667" i="10" s="1"/>
  <c r="H1668" i="10" a="1"/>
  <c r="H1668" i="10" s="1"/>
  <c r="H1669" i="10" a="1"/>
  <c r="H1669" i="10" s="1"/>
  <c r="H1670" i="10" a="1"/>
  <c r="H1670" i="10" s="1"/>
  <c r="H1671" i="10" a="1"/>
  <c r="H1671" i="10" s="1"/>
  <c r="H1672" i="10" a="1"/>
  <c r="H1672" i="10" s="1"/>
  <c r="H1673" i="10" a="1"/>
  <c r="H1673" i="10" s="1"/>
  <c r="H1674" i="10" a="1"/>
  <c r="H1674" i="10" s="1"/>
  <c r="H1675" i="10" a="1"/>
  <c r="H1675" i="10" s="1"/>
  <c r="H1676" i="10" a="1"/>
  <c r="H1676" i="10" s="1"/>
  <c r="H1677" i="10" a="1"/>
  <c r="H1677" i="10" s="1"/>
  <c r="H1678" i="10" a="1"/>
  <c r="H1678" i="10" s="1"/>
  <c r="H1679" i="10" a="1"/>
  <c r="H1679" i="10" s="1"/>
  <c r="H1680" i="10" a="1"/>
  <c r="H1680" i="10" s="1"/>
  <c r="H1681" i="10" a="1"/>
  <c r="H1681" i="10" s="1"/>
  <c r="H1682" i="10" a="1"/>
  <c r="H1682" i="10" s="1"/>
  <c r="H1683" i="10" a="1"/>
  <c r="H1683" i="10" s="1"/>
  <c r="H1684" i="10" a="1"/>
  <c r="H1684" i="10" s="1"/>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284" i="10"/>
  <c r="L285" i="10"/>
  <c r="L286" i="10"/>
  <c r="L287" i="10"/>
  <c r="L288" i="10"/>
  <c r="L289" i="10"/>
  <c r="L290" i="10"/>
  <c r="L291" i="10"/>
  <c r="L292" i="10"/>
  <c r="L293" i="10"/>
  <c r="L294" i="10"/>
  <c r="L295" i="10"/>
  <c r="L296" i="10"/>
  <c r="L297" i="10"/>
  <c r="L298" i="10"/>
  <c r="L299" i="10"/>
  <c r="L300" i="10"/>
  <c r="L301" i="10"/>
  <c r="L302" i="10"/>
  <c r="L303" i="10"/>
  <c r="L304" i="10"/>
  <c r="L305" i="10"/>
  <c r="L306" i="10"/>
  <c r="L307" i="10"/>
  <c r="L308" i="10"/>
  <c r="L309" i="10"/>
  <c r="L310" i="10"/>
  <c r="L311" i="10"/>
  <c r="L312" i="10"/>
  <c r="L313" i="10"/>
  <c r="L314" i="10"/>
  <c r="L315" i="10"/>
  <c r="L316" i="10"/>
  <c r="L317" i="10"/>
  <c r="L318" i="10"/>
  <c r="L319" i="10"/>
  <c r="L320" i="10"/>
  <c r="L321" i="10"/>
  <c r="L322" i="10"/>
  <c r="L323" i="10"/>
  <c r="L324" i="10"/>
  <c r="L325" i="10"/>
  <c r="L326" i="10"/>
  <c r="L327" i="10"/>
  <c r="L328" i="10"/>
  <c r="L329" i="10"/>
  <c r="L330" i="10"/>
  <c r="L331" i="10"/>
  <c r="L332" i="10"/>
  <c r="L333" i="10"/>
  <c r="L334" i="10"/>
  <c r="L335" i="10"/>
  <c r="L336" i="10"/>
  <c r="L337" i="10"/>
  <c r="L338" i="10"/>
  <c r="L339" i="10"/>
  <c r="L340" i="10"/>
  <c r="L341" i="10"/>
  <c r="L342" i="10"/>
  <c r="L343" i="10"/>
  <c r="L344" i="10"/>
  <c r="L345" i="10"/>
  <c r="L346" i="10"/>
  <c r="L347" i="10"/>
  <c r="L348" i="10"/>
  <c r="L349" i="10"/>
  <c r="L350" i="10"/>
  <c r="L351" i="10"/>
  <c r="L352" i="10"/>
  <c r="L353" i="10"/>
  <c r="L354" i="10"/>
  <c r="L355" i="10"/>
  <c r="L356" i="10"/>
  <c r="L357" i="10"/>
  <c r="L358" i="10"/>
  <c r="L359" i="10"/>
  <c r="L360" i="10"/>
  <c r="L361" i="10"/>
  <c r="L362" i="10"/>
  <c r="L363" i="10"/>
  <c r="L364" i="10"/>
  <c r="L365" i="10"/>
  <c r="L366" i="10"/>
  <c r="L367" i="10"/>
  <c r="L368" i="10"/>
  <c r="L369" i="10"/>
  <c r="L370" i="10"/>
  <c r="L371" i="10"/>
  <c r="L372" i="10"/>
  <c r="L373" i="10"/>
  <c r="L374" i="10"/>
  <c r="L375" i="10"/>
  <c r="L376" i="10"/>
  <c r="L377" i="10"/>
  <c r="L378" i="10"/>
  <c r="L379" i="10"/>
  <c r="L380" i="10"/>
  <c r="L381" i="10"/>
  <c r="L382" i="10"/>
  <c r="L383" i="10"/>
  <c r="L384" i="10"/>
  <c r="L385" i="10"/>
  <c r="L386" i="10"/>
  <c r="L387" i="10"/>
  <c r="L388" i="10"/>
  <c r="L389" i="10"/>
  <c r="L390" i="10"/>
  <c r="L391" i="10"/>
  <c r="L392" i="10"/>
  <c r="L393" i="10"/>
  <c r="L394" i="10"/>
  <c r="L395" i="10"/>
  <c r="L396" i="10"/>
  <c r="L397" i="10"/>
  <c r="L398" i="10"/>
  <c r="L399" i="10"/>
  <c r="L400" i="10"/>
  <c r="L401" i="10"/>
  <c r="L402" i="10"/>
  <c r="L403" i="10"/>
  <c r="L404" i="10"/>
  <c r="L405" i="10"/>
  <c r="L406" i="10"/>
  <c r="L407" i="10"/>
  <c r="L408" i="10"/>
  <c r="L409" i="10"/>
  <c r="L410" i="10"/>
  <c r="L411" i="10"/>
  <c r="L412" i="10"/>
  <c r="L413" i="10"/>
  <c r="L414" i="10"/>
  <c r="L415" i="10"/>
  <c r="L416" i="10"/>
  <c r="L417" i="10"/>
  <c r="L418" i="10"/>
  <c r="L419" i="10"/>
  <c r="L420" i="10"/>
  <c r="L421" i="10"/>
  <c r="L422" i="10"/>
  <c r="L423" i="10"/>
  <c r="L424" i="10"/>
  <c r="L425" i="10"/>
  <c r="L426" i="10"/>
  <c r="L427" i="10"/>
  <c r="L428" i="10"/>
  <c r="L429" i="10"/>
  <c r="L430" i="10"/>
  <c r="L431" i="10"/>
  <c r="L432" i="10"/>
  <c r="L433" i="10"/>
  <c r="L434" i="10"/>
  <c r="L435" i="10"/>
  <c r="L436" i="10"/>
  <c r="L437" i="10"/>
  <c r="L438" i="10"/>
  <c r="L439" i="10"/>
  <c r="L440" i="10"/>
  <c r="L441" i="10"/>
  <c r="L442" i="10"/>
  <c r="L443" i="10"/>
  <c r="L444" i="10"/>
  <c r="L445" i="10"/>
  <c r="L446" i="10"/>
  <c r="L447" i="10"/>
  <c r="L448" i="10"/>
  <c r="L449" i="10"/>
  <c r="L450" i="10"/>
  <c r="L451" i="10"/>
  <c r="L452" i="10"/>
  <c r="L453" i="10"/>
  <c r="L454" i="10"/>
  <c r="L455" i="10"/>
  <c r="L456" i="10"/>
  <c r="L457" i="10"/>
  <c r="L458" i="10"/>
  <c r="L459" i="10"/>
  <c r="L460" i="10"/>
  <c r="L461" i="10"/>
  <c r="L462" i="10"/>
  <c r="L463" i="10"/>
  <c r="L464" i="10"/>
  <c r="L465" i="10"/>
  <c r="L466" i="10"/>
  <c r="L467" i="10"/>
  <c r="L468" i="10"/>
  <c r="L469" i="10"/>
  <c r="L470" i="10"/>
  <c r="L471" i="10"/>
  <c r="L472" i="10"/>
  <c r="L473" i="10"/>
  <c r="L474" i="10"/>
  <c r="L475" i="10"/>
  <c r="L476" i="10"/>
  <c r="L477" i="10"/>
  <c r="L478" i="10"/>
  <c r="L479" i="10"/>
  <c r="L480" i="10"/>
  <c r="L481" i="10"/>
  <c r="L482" i="10"/>
  <c r="L483" i="10"/>
  <c r="L484" i="10"/>
  <c r="L485" i="10"/>
  <c r="L486" i="10"/>
  <c r="L487" i="10"/>
  <c r="L488" i="10"/>
  <c r="L489" i="10"/>
  <c r="L490" i="10"/>
  <c r="L491" i="10"/>
  <c r="L492" i="10"/>
  <c r="L493" i="10"/>
  <c r="L494" i="10"/>
  <c r="L495" i="10"/>
  <c r="L496" i="10"/>
  <c r="L497" i="10"/>
  <c r="L498" i="10"/>
  <c r="L499" i="10"/>
  <c r="L500" i="10"/>
  <c r="L501" i="10"/>
  <c r="L502" i="10"/>
  <c r="L503" i="10"/>
  <c r="L504" i="10"/>
  <c r="L505" i="10"/>
  <c r="L506" i="10"/>
  <c r="L507" i="10"/>
  <c r="L508" i="10"/>
  <c r="L509" i="10"/>
  <c r="L510" i="10"/>
  <c r="L511" i="10"/>
  <c r="L512" i="10"/>
  <c r="L513" i="10"/>
  <c r="L514" i="10"/>
  <c r="L515" i="10"/>
  <c r="L516" i="10"/>
  <c r="L517" i="10"/>
  <c r="L518" i="10"/>
  <c r="L519" i="10"/>
  <c r="L520" i="10"/>
  <c r="L521" i="10"/>
  <c r="L522" i="10"/>
  <c r="L523" i="10"/>
  <c r="L524" i="10"/>
  <c r="L525" i="10"/>
  <c r="L526" i="10"/>
  <c r="L527" i="10"/>
  <c r="L528" i="10"/>
  <c r="L529" i="10"/>
  <c r="L530" i="10"/>
  <c r="L531" i="10"/>
  <c r="L532" i="10"/>
  <c r="L533" i="10"/>
  <c r="L534" i="10"/>
  <c r="L535" i="10"/>
  <c r="L536" i="10"/>
  <c r="L537" i="10"/>
  <c r="L538" i="10"/>
  <c r="L539" i="10"/>
  <c r="L540" i="10"/>
  <c r="L541" i="10"/>
  <c r="L542" i="10"/>
  <c r="L543" i="10"/>
  <c r="L544" i="10"/>
  <c r="L545" i="10"/>
  <c r="L546" i="10"/>
  <c r="L547" i="10"/>
  <c r="L548" i="10"/>
  <c r="L549" i="10"/>
  <c r="L550" i="10"/>
  <c r="L551" i="10"/>
  <c r="L552" i="10"/>
  <c r="L553" i="10"/>
  <c r="L554" i="10"/>
  <c r="L555" i="10"/>
  <c r="L556" i="10"/>
  <c r="L557" i="10"/>
  <c r="L558" i="10"/>
  <c r="L559" i="10"/>
  <c r="L560" i="10"/>
  <c r="L561" i="10"/>
  <c r="L562" i="10"/>
  <c r="L563" i="10"/>
  <c r="L564" i="10"/>
  <c r="L565" i="10"/>
  <c r="L566" i="10"/>
  <c r="L567" i="10"/>
  <c r="L568" i="10"/>
  <c r="L569" i="10"/>
  <c r="L570" i="10"/>
  <c r="L571" i="10"/>
  <c r="L572" i="10"/>
  <c r="L573" i="10"/>
  <c r="L574" i="10"/>
  <c r="L575" i="10"/>
  <c r="L576" i="10"/>
  <c r="L577" i="10"/>
  <c r="L578" i="10"/>
  <c r="L579" i="10"/>
  <c r="L580" i="10"/>
  <c r="L581" i="10"/>
  <c r="L582" i="10"/>
  <c r="L583" i="10"/>
  <c r="L584" i="10"/>
  <c r="L585" i="10"/>
  <c r="L586" i="10"/>
  <c r="L587" i="10"/>
  <c r="L588" i="10"/>
  <c r="L589" i="10"/>
  <c r="L590" i="10"/>
  <c r="L591" i="10"/>
  <c r="L592" i="10"/>
  <c r="L593" i="10"/>
  <c r="L594" i="10"/>
  <c r="L595" i="10"/>
  <c r="L596" i="10"/>
  <c r="L597" i="10"/>
  <c r="L598" i="10"/>
  <c r="L599" i="10"/>
  <c r="L600" i="10"/>
  <c r="L601" i="10"/>
  <c r="L602" i="10"/>
  <c r="L603" i="10"/>
  <c r="L604" i="10"/>
  <c r="L605" i="10"/>
  <c r="L606" i="10"/>
  <c r="L607" i="10"/>
  <c r="L608" i="10"/>
  <c r="L609" i="10"/>
  <c r="L610" i="10"/>
  <c r="L611" i="10"/>
  <c r="L612" i="10"/>
  <c r="L613" i="10"/>
  <c r="L614" i="10"/>
  <c r="L615" i="10"/>
  <c r="L616" i="10"/>
  <c r="L617" i="10"/>
  <c r="L618" i="10"/>
  <c r="L619" i="10"/>
  <c r="L620" i="10"/>
  <c r="L621" i="10"/>
  <c r="L622" i="10"/>
  <c r="L623" i="10"/>
  <c r="L624" i="10"/>
  <c r="L625" i="10"/>
  <c r="L626" i="10"/>
  <c r="L627" i="10"/>
  <c r="L628" i="10"/>
  <c r="L629" i="10"/>
  <c r="L630" i="10"/>
  <c r="L631" i="10"/>
  <c r="L632" i="10"/>
  <c r="L633" i="10"/>
  <c r="L634" i="10"/>
  <c r="L635" i="10"/>
  <c r="L636" i="10"/>
  <c r="L637" i="10"/>
  <c r="L638" i="10"/>
  <c r="L639" i="10"/>
  <c r="L640" i="10"/>
  <c r="L641" i="10"/>
  <c r="L642" i="10"/>
  <c r="L643" i="10"/>
  <c r="L644" i="10"/>
  <c r="L645" i="10"/>
  <c r="L646" i="10"/>
  <c r="L647" i="10"/>
  <c r="L648" i="10"/>
  <c r="L649" i="10"/>
  <c r="L650" i="10"/>
  <c r="L651" i="10"/>
  <c r="L652" i="10"/>
  <c r="L653" i="10"/>
  <c r="L654" i="10"/>
  <c r="L655" i="10"/>
  <c r="L656" i="10"/>
  <c r="L657" i="10"/>
  <c r="L658" i="10"/>
  <c r="L659" i="10"/>
  <c r="L660" i="10"/>
  <c r="L661" i="10"/>
  <c r="L662" i="10"/>
  <c r="L663" i="10"/>
  <c r="L664" i="10"/>
  <c r="L665" i="10"/>
  <c r="L666" i="10"/>
  <c r="L667" i="10"/>
  <c r="L668" i="10"/>
  <c r="L669" i="10"/>
  <c r="L670" i="10"/>
  <c r="L671" i="10"/>
  <c r="L672" i="10"/>
  <c r="L673" i="10"/>
  <c r="L674" i="10"/>
  <c r="L675" i="10"/>
  <c r="L676" i="10"/>
  <c r="L677" i="10"/>
  <c r="L678" i="10"/>
  <c r="L679" i="10"/>
  <c r="L680" i="10"/>
  <c r="L681" i="10"/>
  <c r="L682" i="10"/>
  <c r="L683" i="10"/>
  <c r="L684" i="10"/>
  <c r="L685" i="10"/>
  <c r="L686" i="10"/>
  <c r="L687" i="10"/>
  <c r="L688" i="10"/>
  <c r="L689" i="10"/>
  <c r="L690" i="10"/>
  <c r="L691" i="10"/>
  <c r="L692" i="10"/>
  <c r="L693" i="10"/>
  <c r="L694" i="10"/>
  <c r="L695" i="10"/>
  <c r="L696" i="10"/>
  <c r="L697" i="10"/>
  <c r="L698" i="10"/>
  <c r="L699" i="10"/>
  <c r="L700" i="10"/>
  <c r="L701" i="10"/>
  <c r="L702" i="10"/>
  <c r="L703" i="10"/>
  <c r="L704" i="10"/>
  <c r="L705" i="10"/>
  <c r="L706" i="10"/>
  <c r="L707" i="10"/>
  <c r="L708" i="10"/>
  <c r="L709" i="10"/>
  <c r="L710" i="10"/>
  <c r="L711" i="10"/>
  <c r="L712" i="10"/>
  <c r="L713" i="10"/>
  <c r="L714" i="10"/>
  <c r="L715" i="10"/>
  <c r="L716" i="10"/>
  <c r="L717" i="10"/>
  <c r="L718" i="10"/>
  <c r="L719" i="10"/>
  <c r="L720" i="10"/>
  <c r="L721" i="10"/>
  <c r="L722" i="10"/>
  <c r="L723" i="10"/>
  <c r="L724" i="10"/>
  <c r="L725" i="10"/>
  <c r="L726" i="10"/>
  <c r="L727" i="10"/>
  <c r="L728" i="10"/>
  <c r="L729" i="10"/>
  <c r="L730" i="10"/>
  <c r="L731" i="10"/>
  <c r="L732" i="10"/>
  <c r="L733" i="10"/>
  <c r="L734" i="10"/>
  <c r="L735" i="10"/>
  <c r="L736" i="10"/>
  <c r="L737" i="10"/>
  <c r="L738" i="10"/>
  <c r="L739" i="10"/>
  <c r="L740" i="10"/>
  <c r="L741" i="10"/>
  <c r="L742" i="10"/>
  <c r="L743" i="10"/>
  <c r="L744" i="10"/>
  <c r="L745" i="10"/>
  <c r="L746" i="10"/>
  <c r="L747" i="10"/>
  <c r="L748" i="10"/>
  <c r="L749" i="10"/>
  <c r="L750" i="10"/>
  <c r="L751" i="10"/>
  <c r="L752" i="10"/>
  <c r="L753" i="10"/>
  <c r="L754" i="10"/>
  <c r="L755" i="10"/>
  <c r="L756" i="10"/>
  <c r="L757" i="10"/>
  <c r="L758" i="10"/>
  <c r="L759" i="10"/>
  <c r="L760" i="10"/>
  <c r="L761" i="10"/>
  <c r="L762" i="10"/>
  <c r="L763" i="10"/>
  <c r="L764" i="10"/>
  <c r="L765" i="10"/>
  <c r="L766" i="10"/>
  <c r="L767" i="10"/>
  <c r="L768" i="10"/>
  <c r="L769" i="10"/>
  <c r="L770" i="10"/>
  <c r="L771" i="10"/>
  <c r="L772" i="10"/>
  <c r="L773" i="10"/>
  <c r="L774" i="10"/>
  <c r="L775" i="10"/>
  <c r="L776" i="10"/>
  <c r="L777" i="10"/>
  <c r="L778" i="10"/>
  <c r="L779" i="10"/>
  <c r="L780" i="10"/>
  <c r="L781" i="10"/>
  <c r="L782" i="10"/>
  <c r="L783" i="10"/>
  <c r="L784" i="10"/>
  <c r="L785" i="10"/>
  <c r="L786" i="10"/>
  <c r="L787" i="10"/>
  <c r="L788" i="10"/>
  <c r="L789" i="10"/>
  <c r="L790" i="10"/>
  <c r="L791" i="10"/>
  <c r="L792" i="10"/>
  <c r="L793" i="10"/>
  <c r="L794" i="10"/>
  <c r="L795" i="10"/>
  <c r="L796" i="10"/>
  <c r="L797" i="10"/>
  <c r="L798" i="10"/>
  <c r="L799" i="10"/>
  <c r="L800" i="10"/>
  <c r="L801" i="10"/>
  <c r="L802" i="10"/>
  <c r="L803" i="10"/>
  <c r="L804" i="10"/>
  <c r="L805" i="10"/>
  <c r="L806" i="10"/>
  <c r="L807" i="10"/>
  <c r="L808" i="10"/>
  <c r="L809" i="10"/>
  <c r="L810" i="10"/>
  <c r="L811" i="10"/>
  <c r="L812" i="10"/>
  <c r="L813" i="10"/>
  <c r="L814" i="10"/>
  <c r="L815" i="10"/>
  <c r="L816" i="10"/>
  <c r="L817" i="10"/>
  <c r="L818" i="10"/>
  <c r="L819" i="10"/>
  <c r="L820" i="10"/>
  <c r="L821" i="10"/>
  <c r="L822" i="10"/>
  <c r="L823" i="10"/>
  <c r="L824" i="10"/>
  <c r="L825" i="10"/>
  <c r="L826" i="10"/>
  <c r="L827" i="10"/>
  <c r="L828" i="10"/>
  <c r="L829" i="10"/>
  <c r="L830" i="10"/>
  <c r="L831" i="10"/>
  <c r="L832" i="10"/>
  <c r="L833" i="10"/>
  <c r="L834" i="10"/>
  <c r="L835" i="10"/>
  <c r="L836" i="10"/>
  <c r="L837" i="10"/>
  <c r="L838" i="10"/>
  <c r="L839" i="10"/>
  <c r="L840" i="10"/>
  <c r="L841" i="10"/>
  <c r="L842" i="10"/>
  <c r="L843" i="10"/>
  <c r="L844" i="10"/>
  <c r="L845" i="10"/>
  <c r="L846" i="10"/>
  <c r="L847" i="10"/>
  <c r="L848" i="10"/>
  <c r="L849" i="10"/>
  <c r="L850" i="10"/>
  <c r="L851" i="10"/>
  <c r="L852" i="10"/>
  <c r="L853" i="10"/>
  <c r="L854" i="10"/>
  <c r="L855" i="10"/>
  <c r="L856" i="10"/>
  <c r="L857" i="10"/>
  <c r="L858" i="10"/>
  <c r="L859" i="10"/>
  <c r="L860" i="10"/>
  <c r="L861" i="10"/>
  <c r="L862" i="10"/>
  <c r="L863" i="10"/>
  <c r="L864" i="10"/>
  <c r="L865" i="10"/>
  <c r="L866" i="10"/>
  <c r="L867" i="10"/>
  <c r="L868" i="10"/>
  <c r="L869" i="10"/>
  <c r="L870" i="10"/>
  <c r="L871" i="10"/>
  <c r="L872" i="10"/>
  <c r="L873" i="10"/>
  <c r="L874" i="10"/>
  <c r="L875" i="10"/>
  <c r="L876" i="10"/>
  <c r="L877" i="10"/>
  <c r="L878" i="10"/>
  <c r="L879" i="10"/>
  <c r="L880" i="10"/>
  <c r="L881" i="10"/>
  <c r="L882" i="10"/>
  <c r="L883" i="10"/>
  <c r="L884" i="10"/>
  <c r="L885" i="10"/>
  <c r="L886" i="10"/>
  <c r="L887" i="10"/>
  <c r="L888" i="10"/>
  <c r="L889" i="10"/>
  <c r="L890" i="10"/>
  <c r="L891" i="10"/>
  <c r="L892" i="10"/>
  <c r="L893" i="10"/>
  <c r="L894" i="10"/>
  <c r="L895" i="10"/>
  <c r="L896" i="10"/>
  <c r="L897" i="10"/>
  <c r="L898" i="10"/>
  <c r="L899" i="10"/>
  <c r="L900" i="10"/>
  <c r="L901" i="10"/>
  <c r="L902" i="10"/>
  <c r="L903" i="10"/>
  <c r="L904" i="10"/>
  <c r="L905" i="10"/>
  <c r="L906" i="10"/>
  <c r="L907" i="10"/>
  <c r="L908" i="10"/>
  <c r="L909" i="10"/>
  <c r="L910" i="10"/>
  <c r="L911" i="10"/>
  <c r="L912" i="10"/>
  <c r="L913" i="10"/>
  <c r="L914" i="10"/>
  <c r="L915" i="10"/>
  <c r="L916" i="10"/>
  <c r="L917" i="10"/>
  <c r="L918" i="10"/>
  <c r="L919" i="10"/>
  <c r="L920" i="10"/>
  <c r="L921" i="10"/>
  <c r="L922" i="10"/>
  <c r="L923" i="10"/>
  <c r="L924" i="10"/>
  <c r="L925" i="10"/>
  <c r="L926" i="10"/>
  <c r="L927" i="10"/>
  <c r="L928" i="10"/>
  <c r="L929" i="10"/>
  <c r="L930" i="10"/>
  <c r="L931" i="10"/>
  <c r="L932" i="10"/>
  <c r="L933" i="10"/>
  <c r="L934" i="10"/>
  <c r="L935" i="10"/>
  <c r="L936" i="10"/>
  <c r="L937" i="10"/>
  <c r="L938" i="10"/>
  <c r="L939" i="10"/>
  <c r="L940" i="10"/>
  <c r="L941" i="10"/>
  <c r="L942" i="10"/>
  <c r="L943" i="10"/>
  <c r="L944" i="10"/>
  <c r="L945" i="10"/>
  <c r="L946" i="10"/>
  <c r="L947" i="10"/>
  <c r="L948" i="10"/>
  <c r="L949" i="10"/>
  <c r="L950" i="10"/>
  <c r="L951" i="10"/>
  <c r="L952" i="10"/>
  <c r="L953" i="10"/>
  <c r="L954" i="10"/>
  <c r="L955" i="10"/>
  <c r="L956" i="10"/>
  <c r="L957" i="10"/>
  <c r="L958" i="10"/>
  <c r="L959" i="10"/>
  <c r="L960" i="10"/>
  <c r="L961" i="10"/>
  <c r="L962" i="10"/>
  <c r="L963" i="10"/>
  <c r="L964" i="10"/>
  <c r="L965" i="10"/>
  <c r="L966" i="10"/>
  <c r="L967" i="10"/>
  <c r="L968" i="10"/>
  <c r="L969" i="10"/>
  <c r="L970" i="10"/>
  <c r="L971" i="10"/>
  <c r="L972" i="10"/>
  <c r="L973" i="10"/>
  <c r="L974" i="10"/>
  <c r="L975" i="10"/>
  <c r="L976" i="10"/>
  <c r="L977" i="10"/>
  <c r="L978" i="10"/>
  <c r="L979" i="10"/>
  <c r="L980" i="10"/>
  <c r="L981" i="10"/>
  <c r="L982" i="10"/>
  <c r="L983" i="10"/>
  <c r="L984" i="10"/>
  <c r="L985" i="10"/>
  <c r="L986" i="10"/>
  <c r="L987" i="10"/>
  <c r="L988" i="10"/>
  <c r="L989" i="10"/>
  <c r="L990" i="10"/>
  <c r="L991" i="10"/>
  <c r="L992" i="10"/>
  <c r="L993" i="10"/>
  <c r="L994" i="10"/>
  <c r="L995" i="10"/>
  <c r="L996" i="10"/>
  <c r="L997" i="10"/>
  <c r="L998" i="10"/>
  <c r="L999" i="10"/>
  <c r="L1000" i="10"/>
  <c r="L1001" i="10"/>
  <c r="L1002" i="10"/>
  <c r="L1003" i="10"/>
  <c r="L1004" i="10"/>
  <c r="L1005" i="10"/>
  <c r="L1006" i="10"/>
  <c r="L1007" i="10"/>
  <c r="L1008" i="10"/>
  <c r="L1009" i="10"/>
  <c r="L1010" i="10"/>
  <c r="L1011" i="10"/>
  <c r="L1012" i="10"/>
  <c r="L1013" i="10"/>
  <c r="L1014" i="10"/>
  <c r="L1015" i="10"/>
  <c r="L1016" i="10"/>
  <c r="L1017" i="10"/>
  <c r="L1018" i="10"/>
  <c r="L1019" i="10"/>
  <c r="L1020" i="10"/>
  <c r="L1021" i="10"/>
  <c r="L1022" i="10"/>
  <c r="L1023" i="10"/>
  <c r="L1024" i="10"/>
  <c r="L1025" i="10"/>
  <c r="L1026" i="10"/>
  <c r="L1027" i="10"/>
  <c r="L1028" i="10"/>
  <c r="L1029" i="10"/>
  <c r="L1030" i="10"/>
  <c r="L1031" i="10"/>
  <c r="L1032" i="10"/>
  <c r="L1033" i="10"/>
  <c r="L1034" i="10"/>
  <c r="L1035" i="10"/>
  <c r="L1036" i="10"/>
  <c r="L1037" i="10"/>
  <c r="L1038" i="10"/>
  <c r="L1039" i="10"/>
  <c r="L1040" i="10"/>
  <c r="L1041" i="10"/>
  <c r="L1042" i="10"/>
  <c r="L1043" i="10"/>
  <c r="L1044" i="10"/>
  <c r="L1045" i="10"/>
  <c r="L1046" i="10"/>
  <c r="L1047" i="10"/>
  <c r="L1048" i="10"/>
  <c r="L1049" i="10"/>
  <c r="L1050" i="10"/>
  <c r="L1051" i="10"/>
  <c r="L1052" i="10"/>
  <c r="L1053" i="10"/>
  <c r="L1054" i="10"/>
  <c r="L1055" i="10"/>
  <c r="L1056" i="10"/>
  <c r="L1057" i="10"/>
  <c r="L1058" i="10"/>
  <c r="L1059" i="10"/>
  <c r="L1060" i="10"/>
  <c r="L1061" i="10"/>
  <c r="L1062" i="10"/>
  <c r="L1063" i="10"/>
  <c r="L1064" i="10"/>
  <c r="L1065" i="10"/>
  <c r="L1066" i="10"/>
  <c r="L1067" i="10"/>
  <c r="L1068" i="10"/>
  <c r="L1069" i="10"/>
  <c r="L1070" i="10"/>
  <c r="L1071" i="10"/>
  <c r="L1072" i="10"/>
  <c r="L1073" i="10"/>
  <c r="L1074" i="10"/>
  <c r="L1075" i="10"/>
  <c r="L1076" i="10"/>
  <c r="L1077" i="10"/>
  <c r="L1078" i="10"/>
  <c r="L1079" i="10"/>
  <c r="L1080" i="10"/>
  <c r="L1081" i="10"/>
  <c r="L1082" i="10"/>
  <c r="L1083" i="10"/>
  <c r="L1084" i="10"/>
  <c r="L1085" i="10"/>
  <c r="L1086" i="10"/>
  <c r="L1087" i="10"/>
  <c r="L1088" i="10"/>
  <c r="L1089" i="10"/>
  <c r="L1090" i="10"/>
  <c r="L1091" i="10"/>
  <c r="L1092" i="10"/>
  <c r="L1093" i="10"/>
  <c r="L1094" i="10"/>
  <c r="L1095" i="10"/>
  <c r="L1096" i="10"/>
  <c r="L1097" i="10"/>
  <c r="L1098" i="10"/>
  <c r="L1099" i="10"/>
  <c r="L1100" i="10"/>
  <c r="L1101" i="10"/>
  <c r="L1102" i="10"/>
  <c r="L1103" i="10"/>
  <c r="L1104" i="10"/>
  <c r="L1105" i="10"/>
  <c r="L1106" i="10"/>
  <c r="L1107" i="10"/>
  <c r="L1108" i="10"/>
  <c r="L1109" i="10"/>
  <c r="L1110" i="10"/>
  <c r="L1111" i="10"/>
  <c r="L1112" i="10"/>
  <c r="L1113" i="10"/>
  <c r="L1114" i="10"/>
  <c r="L1115" i="10"/>
  <c r="L1116" i="10"/>
  <c r="L1117" i="10"/>
  <c r="L1118" i="10"/>
  <c r="L1119" i="10"/>
  <c r="L1120" i="10"/>
  <c r="L1121" i="10"/>
  <c r="L1122" i="10"/>
  <c r="L1123" i="10"/>
  <c r="L1124" i="10"/>
  <c r="L1125" i="10"/>
  <c r="L1126" i="10"/>
  <c r="L1127" i="10"/>
  <c r="L1128" i="10"/>
  <c r="L1129" i="10"/>
  <c r="L1130" i="10"/>
  <c r="L1131" i="10"/>
  <c r="L1132" i="10"/>
  <c r="L1133" i="10"/>
  <c r="L1134" i="10"/>
  <c r="L1135" i="10"/>
  <c r="L1136" i="10"/>
  <c r="L1137" i="10"/>
  <c r="L1138" i="10"/>
  <c r="L1139" i="10"/>
  <c r="L1140" i="10"/>
  <c r="L1141" i="10"/>
  <c r="L1142" i="10"/>
  <c r="L1143" i="10"/>
  <c r="L1144" i="10"/>
  <c r="L1145" i="10"/>
  <c r="L1146" i="10"/>
  <c r="L1147" i="10"/>
  <c r="L1148" i="10"/>
  <c r="L1149" i="10"/>
  <c r="L1150" i="10"/>
  <c r="L1151" i="10"/>
  <c r="L1152" i="10"/>
  <c r="L1153" i="10"/>
  <c r="L1154" i="10"/>
  <c r="L1155" i="10"/>
  <c r="L1156" i="10"/>
  <c r="L1157" i="10"/>
  <c r="L1158" i="10"/>
  <c r="L1159" i="10"/>
  <c r="L1160" i="10"/>
  <c r="L1161" i="10"/>
  <c r="L1162" i="10"/>
  <c r="L1163" i="10"/>
  <c r="L1164" i="10"/>
  <c r="L1165" i="10"/>
  <c r="L1166" i="10"/>
  <c r="L1167" i="10"/>
  <c r="L1168" i="10"/>
  <c r="L1169" i="10"/>
  <c r="L1170" i="10"/>
  <c r="L1171" i="10"/>
  <c r="L1172" i="10"/>
  <c r="L1173" i="10"/>
  <c r="L1174" i="10"/>
  <c r="L1175" i="10"/>
  <c r="L1176" i="10"/>
  <c r="L1177" i="10"/>
  <c r="L1178" i="10"/>
  <c r="L1179" i="10"/>
  <c r="L1180" i="10"/>
  <c r="L1181" i="10"/>
  <c r="L1182" i="10"/>
  <c r="L1183" i="10"/>
  <c r="L1184" i="10"/>
  <c r="L1185" i="10"/>
  <c r="L1186" i="10"/>
  <c r="L1187" i="10"/>
  <c r="L1188" i="10"/>
  <c r="L1189" i="10"/>
  <c r="L1190" i="10"/>
  <c r="L1191" i="10"/>
  <c r="L1192" i="10"/>
  <c r="L1193" i="10"/>
  <c r="L1194" i="10"/>
  <c r="L1195" i="10"/>
  <c r="L1196" i="10"/>
  <c r="L1197" i="10"/>
  <c r="L1198" i="10"/>
  <c r="L1199" i="10"/>
  <c r="L1200" i="10"/>
  <c r="L1201" i="10"/>
  <c r="L1202" i="10"/>
  <c r="L1203" i="10"/>
  <c r="L1204" i="10"/>
  <c r="L1205" i="10"/>
  <c r="L1206" i="10"/>
  <c r="L1207" i="10"/>
  <c r="L1208" i="10"/>
  <c r="L1209" i="10"/>
  <c r="L1210" i="10"/>
  <c r="L1211" i="10"/>
  <c r="L1212" i="10"/>
  <c r="L1213" i="10"/>
  <c r="L1214" i="10"/>
  <c r="L1215" i="10"/>
  <c r="L1216" i="10"/>
  <c r="L1217" i="10"/>
  <c r="L1218" i="10"/>
  <c r="L1219" i="10"/>
  <c r="L1220" i="10"/>
  <c r="L1221" i="10"/>
  <c r="L1222" i="10"/>
  <c r="L1223" i="10"/>
  <c r="L1224" i="10"/>
  <c r="L1225" i="10"/>
  <c r="L1226" i="10"/>
  <c r="L1227" i="10"/>
  <c r="L1228" i="10"/>
  <c r="L1229" i="10"/>
  <c r="L1230" i="10"/>
  <c r="L1231" i="10"/>
  <c r="L1232" i="10"/>
  <c r="L1233" i="10"/>
  <c r="L1234" i="10"/>
  <c r="L1235" i="10"/>
  <c r="L1236" i="10"/>
  <c r="L1237" i="10"/>
  <c r="L1238" i="10"/>
  <c r="L1239" i="10"/>
  <c r="L1240" i="10"/>
  <c r="L1241" i="10"/>
  <c r="L1242" i="10"/>
  <c r="L1243" i="10"/>
  <c r="L1244" i="10"/>
  <c r="L1245" i="10"/>
  <c r="L1246" i="10"/>
  <c r="L1247" i="10"/>
  <c r="L1248" i="10"/>
  <c r="L1249" i="10"/>
  <c r="L1250" i="10"/>
  <c r="L1251" i="10"/>
  <c r="L1252" i="10"/>
  <c r="L1253" i="10"/>
  <c r="L1254" i="10"/>
  <c r="L1255" i="10"/>
  <c r="L1256" i="10"/>
  <c r="L1257" i="10"/>
  <c r="L1258" i="10"/>
  <c r="L1259" i="10"/>
  <c r="L1260" i="10"/>
  <c r="L1261" i="10"/>
  <c r="L1262" i="10"/>
  <c r="L1263" i="10"/>
  <c r="L1264" i="10"/>
  <c r="L1265" i="10"/>
  <c r="L1266" i="10"/>
  <c r="L1267" i="10"/>
  <c r="L1268" i="10"/>
  <c r="L1269" i="10"/>
  <c r="L1270" i="10"/>
  <c r="L1271" i="10"/>
  <c r="L1272" i="10"/>
  <c r="L1273" i="10"/>
  <c r="L1274" i="10"/>
  <c r="L1275" i="10"/>
  <c r="L1276" i="10"/>
  <c r="L1277" i="10"/>
  <c r="L1278" i="10"/>
  <c r="L1279" i="10"/>
  <c r="L1280" i="10"/>
  <c r="L1281" i="10"/>
  <c r="L1282" i="10"/>
  <c r="L1283" i="10"/>
  <c r="L1284" i="10"/>
  <c r="L1285" i="10"/>
  <c r="L1286" i="10"/>
  <c r="L1287" i="10"/>
  <c r="L1288" i="10"/>
  <c r="L1289" i="10"/>
  <c r="L1290" i="10"/>
  <c r="L1291" i="10"/>
  <c r="L1292" i="10"/>
  <c r="L1293" i="10"/>
  <c r="L1294" i="10"/>
  <c r="L1295" i="10"/>
  <c r="L1296" i="10"/>
  <c r="L1297" i="10"/>
  <c r="L1298" i="10"/>
  <c r="L1299" i="10"/>
  <c r="L1300" i="10"/>
  <c r="L1301" i="10"/>
  <c r="L1302" i="10"/>
  <c r="L1303" i="10"/>
  <c r="L1304" i="10"/>
  <c r="L1305" i="10"/>
  <c r="L1306" i="10"/>
  <c r="L1307" i="10"/>
  <c r="L1308" i="10"/>
  <c r="L1309" i="10"/>
  <c r="L1310" i="10"/>
  <c r="L1311" i="10"/>
  <c r="L1312" i="10"/>
  <c r="L1313" i="10"/>
  <c r="L1314" i="10"/>
  <c r="L1315" i="10"/>
  <c r="L1316" i="10"/>
  <c r="L1317" i="10"/>
  <c r="L1318" i="10"/>
  <c r="L1319" i="10"/>
  <c r="L1320" i="10"/>
  <c r="L1321" i="10"/>
  <c r="L1322" i="10"/>
  <c r="L1323" i="10"/>
  <c r="L1324" i="10"/>
  <c r="L1325" i="10"/>
  <c r="L1326" i="10"/>
  <c r="L1327" i="10"/>
  <c r="L1328" i="10"/>
  <c r="L1329" i="10"/>
  <c r="L1330" i="10"/>
  <c r="L1331" i="10"/>
  <c r="L1332" i="10"/>
  <c r="L1333" i="10"/>
  <c r="L1334" i="10"/>
  <c r="L1335" i="10"/>
  <c r="L1336" i="10"/>
  <c r="L1337" i="10"/>
  <c r="L1338" i="10"/>
  <c r="L1339" i="10"/>
  <c r="L1340" i="10"/>
  <c r="L1341" i="10"/>
  <c r="L1342" i="10"/>
  <c r="L1343" i="10"/>
  <c r="L1344" i="10"/>
  <c r="L1345" i="10"/>
  <c r="L1346" i="10"/>
  <c r="L1347" i="10"/>
  <c r="L1348" i="10"/>
  <c r="L1349" i="10"/>
  <c r="L1350" i="10"/>
  <c r="L1351" i="10"/>
  <c r="L1352" i="10"/>
  <c r="L1353" i="10"/>
  <c r="L1354" i="10"/>
  <c r="L1355" i="10"/>
  <c r="L1356" i="10"/>
  <c r="L1357" i="10"/>
  <c r="L1358" i="10"/>
  <c r="L1359" i="10"/>
  <c r="L1360" i="10"/>
  <c r="L1361" i="10"/>
  <c r="L1362" i="10"/>
  <c r="L1363" i="10"/>
  <c r="L1364" i="10"/>
  <c r="L1365" i="10"/>
  <c r="L1366" i="10"/>
  <c r="L1367" i="10"/>
  <c r="L1368" i="10"/>
  <c r="L1369" i="10"/>
  <c r="L1370" i="10"/>
  <c r="L1371" i="10"/>
  <c r="L1372" i="10"/>
  <c r="L1373" i="10"/>
  <c r="L1374" i="10"/>
  <c r="L1375" i="10"/>
  <c r="L1376" i="10"/>
  <c r="L1377" i="10"/>
  <c r="L1378" i="10"/>
  <c r="L1379" i="10"/>
  <c r="L1380" i="10"/>
  <c r="L1381" i="10"/>
  <c r="L1382" i="10"/>
  <c r="L1383" i="10"/>
  <c r="L1384" i="10"/>
  <c r="L1385" i="10"/>
  <c r="L1386" i="10"/>
  <c r="L1387" i="10"/>
  <c r="L1388" i="10"/>
  <c r="L1389" i="10"/>
  <c r="L1390" i="10"/>
  <c r="L1391" i="10"/>
  <c r="L1392" i="10"/>
  <c r="L1393" i="10"/>
  <c r="L1394" i="10"/>
  <c r="L1395" i="10"/>
  <c r="L1396" i="10"/>
  <c r="L1397" i="10"/>
  <c r="L1398" i="10"/>
  <c r="L1399" i="10"/>
  <c r="L1400" i="10"/>
  <c r="L1401" i="10"/>
  <c r="L1402" i="10"/>
  <c r="L1403" i="10"/>
  <c r="L1404" i="10"/>
  <c r="L1405" i="10"/>
  <c r="L1406" i="10"/>
  <c r="L1407" i="10"/>
  <c r="L1408" i="10"/>
  <c r="L1409" i="10"/>
  <c r="L1410" i="10"/>
  <c r="L1411" i="10"/>
  <c r="L1412" i="10"/>
  <c r="L1413" i="10"/>
  <c r="L1414" i="10"/>
  <c r="L1415" i="10"/>
  <c r="L1416" i="10"/>
  <c r="L1417" i="10"/>
  <c r="L1418" i="10"/>
  <c r="L1419" i="10"/>
  <c r="L1420" i="10"/>
  <c r="L1421" i="10"/>
  <c r="L1422" i="10"/>
  <c r="L1423" i="10"/>
  <c r="L1424" i="10"/>
  <c r="L1425" i="10"/>
  <c r="L1426" i="10"/>
  <c r="L1427" i="10"/>
  <c r="L1428" i="10"/>
  <c r="L1429" i="10"/>
  <c r="L1430" i="10"/>
  <c r="L1431" i="10"/>
  <c r="L1432" i="10"/>
  <c r="L1433" i="10"/>
  <c r="L1434" i="10"/>
  <c r="L1435" i="10"/>
  <c r="L1436" i="10"/>
  <c r="L1437" i="10"/>
  <c r="L1438" i="10"/>
  <c r="L1439" i="10"/>
  <c r="L1440" i="10"/>
  <c r="L1441" i="10"/>
  <c r="L1442" i="10"/>
  <c r="L1443" i="10"/>
  <c r="L1444" i="10"/>
  <c r="L1445" i="10"/>
  <c r="L1446" i="10"/>
  <c r="L1447" i="10"/>
  <c r="L1448" i="10"/>
  <c r="L1449" i="10"/>
  <c r="L1450" i="10"/>
  <c r="L1451" i="10"/>
  <c r="L1452" i="10"/>
  <c r="L1453" i="10"/>
  <c r="L1454" i="10"/>
  <c r="L1455" i="10"/>
  <c r="L1456" i="10"/>
  <c r="L1457" i="10"/>
  <c r="L1458" i="10"/>
  <c r="L1459" i="10"/>
  <c r="L1460" i="10"/>
  <c r="L1461" i="10"/>
  <c r="L1462" i="10"/>
  <c r="L1463" i="10"/>
  <c r="L1464" i="10"/>
  <c r="L1465" i="10"/>
  <c r="L1466" i="10"/>
  <c r="L1467" i="10"/>
  <c r="L1468" i="10"/>
  <c r="L1469" i="10"/>
  <c r="L1470" i="10"/>
  <c r="L1471" i="10"/>
  <c r="L1472" i="10"/>
  <c r="L1473" i="10"/>
  <c r="L1474" i="10"/>
  <c r="L1475" i="10"/>
  <c r="L1476" i="10"/>
  <c r="L1477" i="10"/>
  <c r="L1478" i="10"/>
  <c r="L1479" i="10"/>
  <c r="L1480" i="10"/>
  <c r="L1481" i="10"/>
  <c r="L1482" i="10"/>
  <c r="L1483" i="10"/>
  <c r="L1484" i="10"/>
  <c r="L1485" i="10"/>
  <c r="L1486" i="10"/>
  <c r="L1487" i="10"/>
  <c r="L1488" i="10"/>
  <c r="L1489" i="10"/>
  <c r="L1490" i="10"/>
  <c r="L1491" i="10"/>
  <c r="L1492" i="10"/>
  <c r="L1493" i="10"/>
  <c r="L1494" i="10"/>
  <c r="L1495" i="10"/>
  <c r="L1496" i="10"/>
  <c r="L1497" i="10"/>
  <c r="L1498" i="10"/>
  <c r="L1499" i="10"/>
  <c r="L1500" i="10"/>
  <c r="L1501" i="10"/>
  <c r="L1502" i="10"/>
  <c r="L1503" i="10"/>
  <c r="L1504" i="10"/>
  <c r="L1505" i="10"/>
  <c r="L1506" i="10"/>
  <c r="L1507" i="10"/>
  <c r="L1508" i="10"/>
  <c r="L1509" i="10"/>
  <c r="L1510" i="10"/>
  <c r="L1511" i="10"/>
  <c r="L1512" i="10"/>
  <c r="L1513" i="10"/>
  <c r="L1514" i="10"/>
  <c r="L1515" i="10"/>
  <c r="L1516" i="10"/>
  <c r="L1517" i="10"/>
  <c r="L1518" i="10"/>
  <c r="L1519" i="10"/>
  <c r="L1520" i="10"/>
  <c r="L1521" i="10"/>
  <c r="L1522" i="10"/>
  <c r="L1523" i="10"/>
  <c r="L1524" i="10"/>
  <c r="L1525" i="10"/>
  <c r="L1526" i="10"/>
  <c r="L1527" i="10"/>
  <c r="L1528" i="10"/>
  <c r="L1529" i="10"/>
  <c r="L1530" i="10"/>
  <c r="L1531" i="10"/>
  <c r="L1532" i="10"/>
  <c r="L1533" i="10"/>
  <c r="L1534" i="10"/>
  <c r="L1535" i="10"/>
  <c r="L1536" i="10"/>
  <c r="L1537" i="10"/>
  <c r="L1538" i="10"/>
  <c r="L1539" i="10"/>
  <c r="L1540" i="10"/>
  <c r="L1541" i="10"/>
  <c r="L1542" i="10"/>
  <c r="L1543" i="10"/>
  <c r="L1544" i="10"/>
  <c r="L1545" i="10"/>
  <c r="L1546" i="10"/>
  <c r="L1547" i="10"/>
  <c r="L1548" i="10"/>
  <c r="L1549" i="10"/>
  <c r="L1550" i="10"/>
  <c r="L1551" i="10"/>
  <c r="L1552" i="10"/>
  <c r="L1553" i="10"/>
  <c r="L1554" i="10"/>
  <c r="L1555" i="10"/>
  <c r="L1556" i="10"/>
  <c r="L1557" i="10"/>
  <c r="L1558" i="10"/>
  <c r="L1559" i="10"/>
  <c r="L1560" i="10"/>
  <c r="L1561" i="10"/>
  <c r="L1562" i="10"/>
  <c r="L1563" i="10"/>
  <c r="L1564" i="10"/>
  <c r="L1565" i="10"/>
  <c r="L1566" i="10"/>
  <c r="L1567" i="10"/>
  <c r="L1568" i="10"/>
  <c r="L1569" i="10"/>
  <c r="L1570" i="10"/>
  <c r="L1571" i="10"/>
  <c r="L1572" i="10"/>
  <c r="L1573" i="10"/>
  <c r="L1574" i="10"/>
  <c r="L1575" i="10"/>
  <c r="L1576" i="10"/>
  <c r="L1577" i="10"/>
  <c r="L1578" i="10"/>
  <c r="L1579" i="10"/>
  <c r="L1580" i="10"/>
  <c r="L1581" i="10"/>
  <c r="L1582" i="10"/>
  <c r="L1583" i="10"/>
  <c r="L1584" i="10"/>
  <c r="L1585" i="10"/>
  <c r="L1586" i="10"/>
  <c r="L1587" i="10"/>
  <c r="L1588" i="10"/>
  <c r="L1589" i="10"/>
  <c r="L1590" i="10"/>
  <c r="L1591" i="10"/>
  <c r="L1592" i="10"/>
  <c r="L1593" i="10"/>
  <c r="L1594" i="10"/>
  <c r="L1595" i="10"/>
  <c r="L1596" i="10"/>
  <c r="L1597" i="10"/>
  <c r="L1598" i="10"/>
  <c r="L1599" i="10"/>
  <c r="L1600" i="10"/>
  <c r="L1601" i="10"/>
  <c r="L1602" i="10"/>
  <c r="L1603" i="10"/>
  <c r="L1604" i="10"/>
  <c r="L1605" i="10"/>
  <c r="L1606" i="10"/>
  <c r="L1607" i="10"/>
  <c r="L1608" i="10"/>
  <c r="L1609" i="10"/>
  <c r="L1610" i="10"/>
  <c r="L1611" i="10"/>
  <c r="L1612" i="10"/>
  <c r="L1613" i="10"/>
  <c r="L1614" i="10"/>
  <c r="L1615" i="10"/>
  <c r="L1616" i="10"/>
  <c r="L1617" i="10"/>
  <c r="L1618" i="10"/>
  <c r="L1619" i="10"/>
  <c r="L1620" i="10"/>
  <c r="L1621" i="10"/>
  <c r="L1622" i="10"/>
  <c r="L1623" i="10"/>
  <c r="L1624" i="10"/>
  <c r="L1625" i="10"/>
  <c r="L1626" i="10"/>
  <c r="L1627" i="10"/>
  <c r="L1628" i="10"/>
  <c r="L1629" i="10"/>
  <c r="L1630" i="10"/>
  <c r="L1631" i="10"/>
  <c r="L1632" i="10"/>
  <c r="L1633" i="10"/>
  <c r="L1634" i="10"/>
  <c r="L1635" i="10"/>
  <c r="L1636" i="10"/>
  <c r="L1637" i="10"/>
  <c r="L1638" i="10"/>
  <c r="L1639" i="10"/>
  <c r="L1640" i="10"/>
  <c r="L1641" i="10"/>
  <c r="L1642" i="10"/>
  <c r="L1643" i="10"/>
  <c r="L1644" i="10"/>
  <c r="L1645" i="10"/>
  <c r="L1646" i="10"/>
  <c r="L1647" i="10"/>
  <c r="L1648" i="10"/>
  <c r="L1649" i="10"/>
  <c r="L1650" i="10"/>
  <c r="L1651" i="10"/>
  <c r="L1652" i="10"/>
  <c r="L1653" i="10"/>
  <c r="L1654" i="10"/>
  <c r="L1655" i="10"/>
  <c r="L1656" i="10"/>
  <c r="L1657" i="10"/>
  <c r="L1658" i="10"/>
  <c r="L1659" i="10"/>
  <c r="L1660" i="10"/>
  <c r="L1661" i="10"/>
  <c r="L1662" i="10"/>
  <c r="L1663" i="10"/>
  <c r="L1664" i="10"/>
  <c r="L1665" i="10"/>
  <c r="L1666" i="10"/>
  <c r="L1667" i="10"/>
  <c r="L1668" i="10"/>
  <c r="L1669" i="10"/>
  <c r="L1670" i="10"/>
  <c r="L1671" i="10"/>
  <c r="L1672" i="10"/>
  <c r="L1673" i="10"/>
  <c r="L1674" i="10"/>
  <c r="L1675" i="10"/>
  <c r="L1676" i="10"/>
  <c r="L1677" i="10"/>
  <c r="L1678" i="10"/>
  <c r="L1679" i="10"/>
  <c r="L1680" i="10"/>
  <c r="L1681" i="10"/>
  <c r="L1682" i="10"/>
  <c r="L1683" i="10"/>
  <c r="L1684" i="10"/>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R63" i="10"/>
  <c r="R64" i="10"/>
  <c r="R65" i="10"/>
  <c r="R66" i="10"/>
  <c r="R67" i="10"/>
  <c r="R68" i="10"/>
  <c r="R69" i="10"/>
  <c r="R70" i="10"/>
  <c r="R71" i="10"/>
  <c r="R72" i="10"/>
  <c r="R73" i="10"/>
  <c r="R74" i="10"/>
  <c r="R75" i="10"/>
  <c r="R76" i="10"/>
  <c r="R77" i="10"/>
  <c r="R78" i="10"/>
  <c r="R79" i="10"/>
  <c r="R80" i="10"/>
  <c r="R81" i="10"/>
  <c r="R82" i="10"/>
  <c r="R83" i="10"/>
  <c r="R84" i="10"/>
  <c r="R85" i="10"/>
  <c r="R86" i="10"/>
  <c r="R87" i="10"/>
  <c r="R88" i="10"/>
  <c r="R89" i="10"/>
  <c r="R90" i="10"/>
  <c r="R91" i="10"/>
  <c r="R92" i="10"/>
  <c r="R93" i="10"/>
  <c r="R94" i="10"/>
  <c r="R95" i="10"/>
  <c r="R96" i="10"/>
  <c r="R97" i="10"/>
  <c r="R98" i="10"/>
  <c r="R99" i="10"/>
  <c r="R100" i="10"/>
  <c r="R101" i="10"/>
  <c r="R102" i="10"/>
  <c r="R103" i="10"/>
  <c r="R104" i="10"/>
  <c r="R105" i="10"/>
  <c r="R106" i="10"/>
  <c r="R107" i="10"/>
  <c r="R108" i="10"/>
  <c r="R109" i="10"/>
  <c r="R110" i="10"/>
  <c r="R111" i="10"/>
  <c r="R112" i="10"/>
  <c r="R113" i="10"/>
  <c r="R114" i="10"/>
  <c r="R115" i="10"/>
  <c r="R116" i="10"/>
  <c r="R117" i="10"/>
  <c r="R118" i="10"/>
  <c r="R119" i="10"/>
  <c r="R120" i="10"/>
  <c r="R121" i="10"/>
  <c r="R122" i="10"/>
  <c r="R123" i="10"/>
  <c r="R124" i="10"/>
  <c r="R125" i="10"/>
  <c r="R126" i="10"/>
  <c r="R127" i="10"/>
  <c r="R128" i="10"/>
  <c r="R129" i="10"/>
  <c r="R130" i="10"/>
  <c r="R131" i="10"/>
  <c r="R132" i="10"/>
  <c r="R133" i="10"/>
  <c r="R134" i="10"/>
  <c r="R135" i="10"/>
  <c r="R136" i="10"/>
  <c r="R137" i="10"/>
  <c r="R138" i="10"/>
  <c r="R139" i="10"/>
  <c r="R140" i="10"/>
  <c r="R141" i="10"/>
  <c r="R142" i="10"/>
  <c r="R143" i="10"/>
  <c r="R144" i="10"/>
  <c r="R145" i="10"/>
  <c r="R146" i="10"/>
  <c r="R147" i="10"/>
  <c r="R148" i="10"/>
  <c r="R149" i="10"/>
  <c r="R150" i="10"/>
  <c r="R151" i="10"/>
  <c r="R152" i="10"/>
  <c r="R153" i="10"/>
  <c r="R154" i="10"/>
  <c r="R155" i="10"/>
  <c r="R156" i="10"/>
  <c r="R157" i="10"/>
  <c r="R158" i="10"/>
  <c r="R159" i="10"/>
  <c r="R160" i="10"/>
  <c r="R161" i="10"/>
  <c r="R162" i="10"/>
  <c r="R163" i="10"/>
  <c r="R164" i="10"/>
  <c r="R165" i="10"/>
  <c r="R166" i="10"/>
  <c r="R167" i="10"/>
  <c r="R168" i="10"/>
  <c r="R169" i="10"/>
  <c r="R170" i="10"/>
  <c r="R171" i="10"/>
  <c r="R172" i="10"/>
  <c r="R173" i="10"/>
  <c r="R174" i="10"/>
  <c r="R175" i="10"/>
  <c r="R176" i="10"/>
  <c r="R177" i="10"/>
  <c r="R178" i="10"/>
  <c r="R179" i="10"/>
  <c r="R180" i="10"/>
  <c r="R181" i="10"/>
  <c r="R182" i="10"/>
  <c r="R183" i="10"/>
  <c r="R184" i="10"/>
  <c r="R185" i="10"/>
  <c r="R186" i="10"/>
  <c r="R187" i="10"/>
  <c r="R188" i="10"/>
  <c r="R189" i="10"/>
  <c r="R190" i="10"/>
  <c r="R191" i="10"/>
  <c r="R192" i="10"/>
  <c r="R193" i="10"/>
  <c r="R194" i="10"/>
  <c r="R195" i="10"/>
  <c r="R196" i="10"/>
  <c r="R197" i="10"/>
  <c r="R198" i="10"/>
  <c r="R199" i="10"/>
  <c r="R200" i="10"/>
  <c r="R201" i="10"/>
  <c r="R202" i="10"/>
  <c r="R203" i="10"/>
  <c r="R204" i="10"/>
  <c r="R205" i="10"/>
  <c r="R206" i="10"/>
  <c r="R207" i="10"/>
  <c r="R208" i="10"/>
  <c r="R209" i="10"/>
  <c r="R210" i="10"/>
  <c r="R211" i="10"/>
  <c r="R212" i="10"/>
  <c r="R213" i="10"/>
  <c r="R214" i="10"/>
  <c r="R215" i="10"/>
  <c r="R216" i="10"/>
  <c r="R217" i="10"/>
  <c r="R218" i="10"/>
  <c r="R219" i="10"/>
  <c r="R220" i="10"/>
  <c r="R221" i="10"/>
  <c r="R222" i="10"/>
  <c r="R223" i="10"/>
  <c r="R224" i="10"/>
  <c r="R225" i="10"/>
  <c r="R226" i="10"/>
  <c r="R227" i="10"/>
  <c r="R228" i="10"/>
  <c r="R229" i="10"/>
  <c r="R230" i="10"/>
  <c r="R231" i="10"/>
  <c r="R232" i="10"/>
  <c r="R233" i="10"/>
  <c r="R234" i="10"/>
  <c r="R235" i="10"/>
  <c r="R236" i="10"/>
  <c r="R237" i="10"/>
  <c r="R238" i="10"/>
  <c r="R239" i="10"/>
  <c r="R240" i="10"/>
  <c r="R241" i="10"/>
  <c r="R242" i="10"/>
  <c r="R243" i="10"/>
  <c r="R244" i="10"/>
  <c r="R245" i="10"/>
  <c r="R246" i="10"/>
  <c r="R247" i="10"/>
  <c r="R248" i="10"/>
  <c r="R249" i="10"/>
  <c r="R250" i="10"/>
  <c r="R251" i="10"/>
  <c r="R252" i="10"/>
  <c r="R253" i="10"/>
  <c r="R254" i="10"/>
  <c r="R255" i="10"/>
  <c r="R256" i="10"/>
  <c r="R257" i="10"/>
  <c r="R258" i="10"/>
  <c r="R259" i="10"/>
  <c r="R260" i="10"/>
  <c r="R261" i="10"/>
  <c r="R262" i="10"/>
  <c r="R263" i="10"/>
  <c r="R264" i="10"/>
  <c r="R265" i="10"/>
  <c r="R266" i="10"/>
  <c r="R267" i="10"/>
  <c r="R268" i="10"/>
  <c r="R269" i="10"/>
  <c r="R270" i="10"/>
  <c r="R271" i="10"/>
  <c r="R272" i="10"/>
  <c r="R273" i="10"/>
  <c r="R274" i="10"/>
  <c r="R275" i="10"/>
  <c r="R276" i="10"/>
  <c r="R277" i="10"/>
  <c r="R278" i="10"/>
  <c r="R279" i="10"/>
  <c r="R280" i="10"/>
  <c r="R281" i="10"/>
  <c r="R282" i="10"/>
  <c r="R283" i="10"/>
  <c r="R284" i="10"/>
  <c r="R285" i="10"/>
  <c r="R286" i="10"/>
  <c r="R287" i="10"/>
  <c r="R288" i="10"/>
  <c r="R289" i="10"/>
  <c r="R290" i="10"/>
  <c r="R291" i="10"/>
  <c r="R292" i="10"/>
  <c r="R293" i="10"/>
  <c r="R294" i="10"/>
  <c r="R295" i="10"/>
  <c r="R296" i="10"/>
  <c r="R297" i="10"/>
  <c r="R298" i="10"/>
  <c r="R299" i="10"/>
  <c r="R300" i="10"/>
  <c r="R301" i="10"/>
  <c r="R302" i="10"/>
  <c r="R303" i="10"/>
  <c r="R304" i="10"/>
  <c r="R305" i="10"/>
  <c r="R306" i="10"/>
  <c r="R307" i="10"/>
  <c r="R308" i="10"/>
  <c r="R309" i="10"/>
  <c r="R310" i="10"/>
  <c r="R311" i="10"/>
  <c r="R312" i="10"/>
  <c r="R313" i="10"/>
  <c r="R314" i="10"/>
  <c r="R315" i="10"/>
  <c r="R316" i="10"/>
  <c r="R317" i="10"/>
  <c r="R318" i="10"/>
  <c r="R319" i="10"/>
  <c r="R320" i="10"/>
  <c r="R321" i="10"/>
  <c r="R322" i="10"/>
  <c r="R323" i="10"/>
  <c r="R324" i="10"/>
  <c r="R325" i="10"/>
  <c r="R326" i="10"/>
  <c r="R327" i="10"/>
  <c r="R328" i="10"/>
  <c r="R329" i="10"/>
  <c r="R330" i="10"/>
  <c r="R331" i="10"/>
  <c r="R332" i="10"/>
  <c r="R333" i="10"/>
  <c r="R334" i="10"/>
  <c r="R335" i="10"/>
  <c r="R336" i="10"/>
  <c r="R337" i="10"/>
  <c r="R338" i="10"/>
  <c r="R339" i="10"/>
  <c r="R340" i="10"/>
  <c r="R341" i="10"/>
  <c r="R342" i="10"/>
  <c r="R343" i="10"/>
  <c r="R344" i="10"/>
  <c r="R345" i="10"/>
  <c r="R346" i="10"/>
  <c r="R347" i="10"/>
  <c r="R348" i="10"/>
  <c r="R349" i="10"/>
  <c r="R350" i="10"/>
  <c r="R351" i="10"/>
  <c r="R352" i="10"/>
  <c r="R353" i="10"/>
  <c r="R354" i="10"/>
  <c r="R355" i="10"/>
  <c r="R356" i="10"/>
  <c r="R357" i="10"/>
  <c r="R358" i="10"/>
  <c r="R359" i="10"/>
  <c r="R360" i="10"/>
  <c r="R361" i="10"/>
  <c r="R362" i="10"/>
  <c r="R363" i="10"/>
  <c r="R364" i="10"/>
  <c r="R365" i="10"/>
  <c r="R366" i="10"/>
  <c r="R367" i="10"/>
  <c r="R368" i="10"/>
  <c r="R369" i="10"/>
  <c r="R370" i="10"/>
  <c r="R371" i="10"/>
  <c r="R372" i="10"/>
  <c r="R373" i="10"/>
  <c r="R374" i="10"/>
  <c r="R375" i="10"/>
  <c r="R376" i="10"/>
  <c r="R377" i="10"/>
  <c r="R378" i="10"/>
  <c r="R379" i="10"/>
  <c r="R380" i="10"/>
  <c r="R381" i="10"/>
  <c r="R382" i="10"/>
  <c r="R383" i="10"/>
  <c r="R384" i="10"/>
  <c r="R385" i="10"/>
  <c r="R386" i="10"/>
  <c r="R387" i="10"/>
  <c r="R388" i="10"/>
  <c r="R389" i="10"/>
  <c r="R390" i="10"/>
  <c r="R391" i="10"/>
  <c r="R392" i="10"/>
  <c r="R393" i="10"/>
  <c r="R394" i="10"/>
  <c r="R395" i="10"/>
  <c r="R396" i="10"/>
  <c r="R397" i="10"/>
  <c r="R398" i="10"/>
  <c r="R399" i="10"/>
  <c r="R400" i="10"/>
  <c r="R401" i="10"/>
  <c r="R402" i="10"/>
  <c r="R403" i="10"/>
  <c r="R404" i="10"/>
  <c r="R405" i="10"/>
  <c r="R406" i="10"/>
  <c r="R407" i="10"/>
  <c r="R408" i="10"/>
  <c r="R409" i="10"/>
  <c r="R410" i="10"/>
  <c r="R411" i="10"/>
  <c r="R412" i="10"/>
  <c r="R413" i="10"/>
  <c r="R414" i="10"/>
  <c r="R415" i="10"/>
  <c r="R416" i="10"/>
  <c r="R417" i="10"/>
  <c r="R418" i="10"/>
  <c r="R419" i="10"/>
  <c r="R420" i="10"/>
  <c r="R421" i="10"/>
  <c r="R422" i="10"/>
  <c r="R423" i="10"/>
  <c r="R424" i="10"/>
  <c r="R425" i="10"/>
  <c r="R426" i="10"/>
  <c r="R427" i="10"/>
  <c r="R428" i="10"/>
  <c r="R429" i="10"/>
  <c r="R430" i="10"/>
  <c r="R431" i="10"/>
  <c r="R432" i="10"/>
  <c r="R433" i="10"/>
  <c r="R434" i="10"/>
  <c r="R435" i="10"/>
  <c r="R436" i="10"/>
  <c r="R437" i="10"/>
  <c r="R438" i="10"/>
  <c r="R439" i="10"/>
  <c r="R440" i="10"/>
  <c r="R441" i="10"/>
  <c r="R442" i="10"/>
  <c r="R443" i="10"/>
  <c r="R444" i="10"/>
  <c r="R445" i="10"/>
  <c r="R446" i="10"/>
  <c r="R447" i="10"/>
  <c r="R448" i="10"/>
  <c r="R449" i="10"/>
  <c r="R450" i="10"/>
  <c r="R451" i="10"/>
  <c r="R452" i="10"/>
  <c r="R453" i="10"/>
  <c r="R454" i="10"/>
  <c r="R455" i="10"/>
  <c r="R456" i="10"/>
  <c r="R457" i="10"/>
  <c r="R458" i="10"/>
  <c r="R459" i="10"/>
  <c r="R460" i="10"/>
  <c r="R461" i="10"/>
  <c r="R462" i="10"/>
  <c r="R463" i="10"/>
  <c r="R464" i="10"/>
  <c r="R465" i="10"/>
  <c r="R466" i="10"/>
  <c r="R467" i="10"/>
  <c r="R468" i="10"/>
  <c r="R469" i="10"/>
  <c r="R470" i="10"/>
  <c r="R471" i="10"/>
  <c r="R472" i="10"/>
  <c r="R473" i="10"/>
  <c r="R474" i="10"/>
  <c r="R475" i="10"/>
  <c r="R476" i="10"/>
  <c r="R477" i="10"/>
  <c r="R478" i="10"/>
  <c r="R479" i="10"/>
  <c r="R480" i="10"/>
  <c r="R481" i="10"/>
  <c r="R482" i="10"/>
  <c r="R483" i="10"/>
  <c r="R484" i="10"/>
  <c r="R485" i="10"/>
  <c r="R486" i="10"/>
  <c r="R487" i="10"/>
  <c r="R488" i="10"/>
  <c r="R489" i="10"/>
  <c r="R490" i="10"/>
  <c r="R491" i="10"/>
  <c r="R492" i="10"/>
  <c r="R493" i="10"/>
  <c r="R494" i="10"/>
  <c r="R495" i="10"/>
  <c r="R496" i="10"/>
  <c r="R497" i="10"/>
  <c r="R498" i="10"/>
  <c r="R499" i="10"/>
  <c r="R500" i="10"/>
  <c r="R501" i="10"/>
  <c r="R502" i="10"/>
  <c r="R503" i="10"/>
  <c r="R504" i="10"/>
  <c r="R505" i="10"/>
  <c r="R506" i="10"/>
  <c r="R507" i="10"/>
  <c r="R508" i="10"/>
  <c r="R509" i="10"/>
  <c r="R510" i="10"/>
  <c r="R511" i="10"/>
  <c r="R512" i="10"/>
  <c r="R513" i="10"/>
  <c r="R514" i="10"/>
  <c r="R515" i="10"/>
  <c r="R516" i="10"/>
  <c r="R517" i="10"/>
  <c r="R518" i="10"/>
  <c r="R519" i="10"/>
  <c r="R520" i="10"/>
  <c r="R521" i="10"/>
  <c r="R522" i="10"/>
  <c r="R523" i="10"/>
  <c r="R524" i="10"/>
  <c r="R525" i="10"/>
  <c r="R526" i="10"/>
  <c r="R527" i="10"/>
  <c r="R528" i="10"/>
  <c r="R529" i="10"/>
  <c r="R530" i="10"/>
  <c r="R531" i="10"/>
  <c r="R532" i="10"/>
  <c r="R533" i="10"/>
  <c r="R534" i="10"/>
  <c r="R535" i="10"/>
  <c r="R536" i="10"/>
  <c r="R537" i="10"/>
  <c r="R538" i="10"/>
  <c r="R539" i="10"/>
  <c r="R540" i="10"/>
  <c r="R541" i="10"/>
  <c r="R542" i="10"/>
  <c r="R543" i="10"/>
  <c r="R544" i="10"/>
  <c r="R545" i="10"/>
  <c r="R546" i="10"/>
  <c r="R547" i="10"/>
  <c r="R548" i="10"/>
  <c r="R549" i="10"/>
  <c r="R550" i="10"/>
  <c r="R551" i="10"/>
  <c r="R552" i="10"/>
  <c r="R553" i="10"/>
  <c r="R554" i="10"/>
  <c r="R555" i="10"/>
  <c r="R556" i="10"/>
  <c r="R557" i="10"/>
  <c r="R558" i="10"/>
  <c r="R559" i="10"/>
  <c r="R560" i="10"/>
  <c r="R561" i="10"/>
  <c r="R562" i="10"/>
  <c r="R563" i="10"/>
  <c r="R564" i="10"/>
  <c r="R565" i="10"/>
  <c r="R566" i="10"/>
  <c r="R567" i="10"/>
  <c r="R568" i="10"/>
  <c r="R569" i="10"/>
  <c r="R570" i="10"/>
  <c r="R571" i="10"/>
  <c r="R572" i="10"/>
  <c r="R573" i="10"/>
  <c r="R574" i="10"/>
  <c r="R575" i="10"/>
  <c r="R576" i="10"/>
  <c r="R577" i="10"/>
  <c r="R578" i="10"/>
  <c r="R579" i="10"/>
  <c r="R580" i="10"/>
  <c r="R581" i="10"/>
  <c r="R582" i="10"/>
  <c r="R583" i="10"/>
  <c r="R584" i="10"/>
  <c r="R585" i="10"/>
  <c r="R586" i="10"/>
  <c r="R587" i="10"/>
  <c r="R588" i="10"/>
  <c r="R589" i="10"/>
  <c r="R590" i="10"/>
  <c r="R591" i="10"/>
  <c r="R592" i="10"/>
  <c r="R593" i="10"/>
  <c r="R594" i="10"/>
  <c r="R595" i="10"/>
  <c r="R596" i="10"/>
  <c r="R597" i="10"/>
  <c r="R598" i="10"/>
  <c r="R599" i="10"/>
  <c r="R600" i="10"/>
  <c r="R601" i="10"/>
  <c r="R602" i="10"/>
  <c r="R603" i="10"/>
  <c r="R604" i="10"/>
  <c r="R605" i="10"/>
  <c r="R606" i="10"/>
  <c r="R607" i="10"/>
  <c r="R608" i="10"/>
  <c r="R609" i="10"/>
  <c r="R610" i="10"/>
  <c r="R611" i="10"/>
  <c r="R612" i="10"/>
  <c r="R613" i="10"/>
  <c r="R614" i="10"/>
  <c r="R615" i="10"/>
  <c r="R616" i="10"/>
  <c r="R617" i="10"/>
  <c r="R618" i="10"/>
  <c r="R619" i="10"/>
  <c r="R620" i="10"/>
  <c r="R621" i="10"/>
  <c r="R622" i="10"/>
  <c r="R623" i="10"/>
  <c r="R624" i="10"/>
  <c r="R625" i="10"/>
  <c r="R626" i="10"/>
  <c r="R627" i="10"/>
  <c r="R628" i="10"/>
  <c r="R629" i="10"/>
  <c r="R630" i="10"/>
  <c r="R631" i="10"/>
  <c r="R632" i="10"/>
  <c r="R633" i="10"/>
  <c r="R634" i="10"/>
  <c r="R635" i="10"/>
  <c r="R636" i="10"/>
  <c r="R637" i="10"/>
  <c r="R638" i="10"/>
  <c r="R639" i="10"/>
  <c r="R640" i="10"/>
  <c r="R641" i="10"/>
  <c r="R642" i="10"/>
  <c r="R643" i="10"/>
  <c r="R644" i="10"/>
  <c r="R645" i="10"/>
  <c r="R646" i="10"/>
  <c r="R647" i="10"/>
  <c r="R648" i="10"/>
  <c r="R649" i="10"/>
  <c r="R650" i="10"/>
  <c r="R651" i="10"/>
  <c r="R652" i="10"/>
  <c r="R653" i="10"/>
  <c r="R654" i="10"/>
  <c r="R655" i="10"/>
  <c r="R656" i="10"/>
  <c r="R657" i="10"/>
  <c r="R658" i="10"/>
  <c r="R659" i="10"/>
  <c r="R660" i="10"/>
  <c r="R661" i="10"/>
  <c r="R662" i="10"/>
  <c r="R663" i="10"/>
  <c r="R664" i="10"/>
  <c r="R665" i="10"/>
  <c r="R666" i="10"/>
  <c r="R667" i="10"/>
  <c r="R668" i="10"/>
  <c r="R669" i="10"/>
  <c r="R670" i="10"/>
  <c r="R671" i="10"/>
  <c r="R672" i="10"/>
  <c r="R673" i="10"/>
  <c r="R674" i="10"/>
  <c r="R675" i="10"/>
  <c r="R676" i="10"/>
  <c r="R677" i="10"/>
  <c r="R678" i="10"/>
  <c r="R679" i="10"/>
  <c r="R680" i="10"/>
  <c r="R681" i="10"/>
  <c r="R682" i="10"/>
  <c r="R683" i="10"/>
  <c r="R684" i="10"/>
  <c r="R685" i="10"/>
  <c r="R686" i="10"/>
  <c r="R687" i="10"/>
  <c r="R688" i="10"/>
  <c r="R689" i="10"/>
  <c r="R690" i="10"/>
  <c r="R691" i="10"/>
  <c r="R692" i="10"/>
  <c r="R693" i="10"/>
  <c r="R694" i="10"/>
  <c r="R695" i="10"/>
  <c r="R696" i="10"/>
  <c r="R697" i="10"/>
  <c r="R698" i="10"/>
  <c r="R699" i="10"/>
  <c r="R700" i="10"/>
  <c r="R701" i="10"/>
  <c r="R702" i="10"/>
  <c r="R703" i="10"/>
  <c r="R704" i="10"/>
  <c r="R705" i="10"/>
  <c r="R706" i="10"/>
  <c r="R707" i="10"/>
  <c r="R708" i="10"/>
  <c r="R709" i="10"/>
  <c r="R710" i="10"/>
  <c r="R711" i="10"/>
  <c r="R712" i="10"/>
  <c r="R713" i="10"/>
  <c r="R714" i="10"/>
  <c r="R715" i="10"/>
  <c r="R716" i="10"/>
  <c r="R717" i="10"/>
  <c r="R718" i="10"/>
  <c r="R719" i="10"/>
  <c r="R720" i="10"/>
  <c r="R721" i="10"/>
  <c r="R722" i="10"/>
  <c r="R723" i="10"/>
  <c r="R724" i="10"/>
  <c r="R725" i="10"/>
  <c r="R726" i="10"/>
  <c r="R727" i="10"/>
  <c r="R728" i="10"/>
  <c r="R729" i="10"/>
  <c r="R730" i="10"/>
  <c r="R731" i="10"/>
  <c r="R732" i="10"/>
  <c r="R733" i="10"/>
  <c r="R734" i="10"/>
  <c r="R735" i="10"/>
  <c r="R736" i="10"/>
  <c r="R737" i="10"/>
  <c r="R738" i="10"/>
  <c r="R739" i="10"/>
  <c r="R740" i="10"/>
  <c r="R741" i="10"/>
  <c r="R742" i="10"/>
  <c r="R743" i="10"/>
  <c r="R744" i="10"/>
  <c r="R745" i="10"/>
  <c r="R746" i="10"/>
  <c r="R747" i="10"/>
  <c r="R748" i="10"/>
  <c r="R749" i="10"/>
  <c r="R750" i="10"/>
  <c r="R751" i="10"/>
  <c r="R752" i="10"/>
  <c r="R753" i="10"/>
  <c r="R754" i="10"/>
  <c r="R755" i="10"/>
  <c r="R756" i="10"/>
  <c r="R757" i="10"/>
  <c r="R758" i="10"/>
  <c r="R759" i="10"/>
  <c r="R760" i="10"/>
  <c r="R761" i="10"/>
  <c r="R762" i="10"/>
  <c r="R763" i="10"/>
  <c r="R764" i="10"/>
  <c r="R765" i="10"/>
  <c r="R766" i="10"/>
  <c r="R767" i="10"/>
  <c r="R768" i="10"/>
  <c r="R769" i="10"/>
  <c r="R770" i="10"/>
  <c r="R771" i="10"/>
  <c r="R772" i="10"/>
  <c r="R773" i="10"/>
  <c r="R774" i="10"/>
  <c r="R775" i="10"/>
  <c r="R776" i="10"/>
  <c r="R777" i="10"/>
  <c r="R778" i="10"/>
  <c r="R779" i="10"/>
  <c r="R780" i="10"/>
  <c r="R781" i="10"/>
  <c r="R782" i="10"/>
  <c r="R783" i="10"/>
  <c r="R784" i="10"/>
  <c r="R785" i="10"/>
  <c r="R786" i="10"/>
  <c r="R787" i="10"/>
  <c r="R788" i="10"/>
  <c r="R789" i="10"/>
  <c r="R790" i="10"/>
  <c r="R791" i="10"/>
  <c r="R792" i="10"/>
  <c r="R793" i="10"/>
  <c r="R794" i="10"/>
  <c r="R795" i="10"/>
  <c r="R796" i="10"/>
  <c r="R797" i="10"/>
  <c r="R798" i="10"/>
  <c r="R799" i="10"/>
  <c r="R800" i="10"/>
  <c r="R801" i="10"/>
  <c r="R802" i="10"/>
  <c r="R803" i="10"/>
  <c r="R804" i="10"/>
  <c r="R805" i="10"/>
  <c r="R806" i="10"/>
  <c r="R807" i="10"/>
  <c r="R808" i="10"/>
  <c r="R809" i="10"/>
  <c r="R810" i="10"/>
  <c r="R811" i="10"/>
  <c r="R812" i="10"/>
  <c r="R813" i="10"/>
  <c r="R814" i="10"/>
  <c r="R815" i="10"/>
  <c r="R816" i="10"/>
  <c r="R817" i="10"/>
  <c r="R818" i="10"/>
  <c r="R819" i="10"/>
  <c r="R820" i="10"/>
  <c r="R821" i="10"/>
  <c r="R822" i="10"/>
  <c r="R823" i="10"/>
  <c r="R824" i="10"/>
  <c r="R825" i="10"/>
  <c r="R826" i="10"/>
  <c r="R827" i="10"/>
  <c r="R828" i="10"/>
  <c r="R829" i="10"/>
  <c r="R830" i="10"/>
  <c r="R831" i="10"/>
  <c r="R832" i="10"/>
  <c r="R833" i="10"/>
  <c r="R834" i="10"/>
  <c r="R835" i="10"/>
  <c r="R836" i="10"/>
  <c r="R837" i="10"/>
  <c r="R838" i="10"/>
  <c r="R839" i="10"/>
  <c r="R840" i="10"/>
  <c r="R841" i="10"/>
  <c r="R842" i="10"/>
  <c r="R843" i="10"/>
  <c r="R844" i="10"/>
  <c r="R845" i="10"/>
  <c r="R846" i="10"/>
  <c r="R847" i="10"/>
  <c r="R848" i="10"/>
  <c r="R849" i="10"/>
  <c r="R850" i="10"/>
  <c r="R851" i="10"/>
  <c r="R852" i="10"/>
  <c r="R853" i="10"/>
  <c r="R854" i="10"/>
  <c r="R855" i="10"/>
  <c r="R856" i="10"/>
  <c r="R857" i="10"/>
  <c r="R858" i="10"/>
  <c r="R859" i="10"/>
  <c r="R860" i="10"/>
  <c r="R861" i="10"/>
  <c r="R862" i="10"/>
  <c r="R863" i="10"/>
  <c r="R864" i="10"/>
  <c r="R865" i="10"/>
  <c r="R866" i="10"/>
  <c r="R867" i="10"/>
  <c r="R868" i="10"/>
  <c r="R869" i="10"/>
  <c r="R870" i="10"/>
  <c r="R871" i="10"/>
  <c r="R872" i="10"/>
  <c r="R873" i="10"/>
  <c r="R874" i="10"/>
  <c r="R875" i="10"/>
  <c r="R876" i="10"/>
  <c r="R877" i="10"/>
  <c r="R878" i="10"/>
  <c r="R879" i="10"/>
  <c r="R880" i="10"/>
  <c r="R881" i="10"/>
  <c r="R882" i="10"/>
  <c r="R883" i="10"/>
  <c r="R884" i="10"/>
  <c r="R885" i="10"/>
  <c r="R886" i="10"/>
  <c r="R887" i="10"/>
  <c r="R888" i="10"/>
  <c r="R889" i="10"/>
  <c r="R890" i="10"/>
  <c r="R891" i="10"/>
  <c r="R892" i="10"/>
  <c r="R893" i="10"/>
  <c r="R894" i="10"/>
  <c r="R895" i="10"/>
  <c r="R896" i="10"/>
  <c r="R897" i="10"/>
  <c r="R898" i="10"/>
  <c r="R899" i="10"/>
  <c r="R900" i="10"/>
  <c r="R901" i="10"/>
  <c r="R902" i="10"/>
  <c r="R903" i="10"/>
  <c r="R904" i="10"/>
  <c r="R905" i="10"/>
  <c r="R906" i="10"/>
  <c r="R907" i="10"/>
  <c r="R908" i="10"/>
  <c r="R909" i="10"/>
  <c r="R910" i="10"/>
  <c r="R911" i="10"/>
  <c r="R912" i="10"/>
  <c r="R913" i="10"/>
  <c r="R914" i="10"/>
  <c r="R915" i="10"/>
  <c r="R916" i="10"/>
  <c r="R917" i="10"/>
  <c r="R918" i="10"/>
  <c r="R919" i="10"/>
  <c r="R920" i="10"/>
  <c r="R921" i="10"/>
  <c r="R922" i="10"/>
  <c r="R923" i="10"/>
  <c r="R924" i="10"/>
  <c r="R925" i="10"/>
  <c r="R926" i="10"/>
  <c r="R927" i="10"/>
  <c r="R928" i="10"/>
  <c r="R929" i="10"/>
  <c r="R930" i="10"/>
  <c r="R931" i="10"/>
  <c r="R932" i="10"/>
  <c r="R933" i="10"/>
  <c r="R934" i="10"/>
  <c r="R935" i="10"/>
  <c r="R936" i="10"/>
  <c r="R937" i="10"/>
  <c r="R938" i="10"/>
  <c r="R939" i="10"/>
  <c r="R940" i="10"/>
  <c r="R941" i="10"/>
  <c r="R942" i="10"/>
  <c r="R943" i="10"/>
  <c r="R944" i="10"/>
  <c r="R945" i="10"/>
  <c r="R946" i="10"/>
  <c r="R947" i="10"/>
  <c r="R948" i="10"/>
  <c r="R949" i="10"/>
  <c r="R950" i="10"/>
  <c r="R951" i="10"/>
  <c r="R952" i="10"/>
  <c r="R953" i="10"/>
  <c r="R954" i="10"/>
  <c r="R955" i="10"/>
  <c r="R956" i="10"/>
  <c r="R957" i="10"/>
  <c r="R958" i="10"/>
  <c r="R959" i="10"/>
  <c r="R960" i="10"/>
  <c r="R961" i="10"/>
  <c r="R962" i="10"/>
  <c r="R963" i="10"/>
  <c r="R964" i="10"/>
  <c r="R965" i="10"/>
  <c r="R966" i="10"/>
  <c r="R967" i="10"/>
  <c r="R968" i="10"/>
  <c r="R969" i="10"/>
  <c r="R970" i="10"/>
  <c r="R971" i="10"/>
  <c r="R972" i="10"/>
  <c r="R973" i="10"/>
  <c r="R974" i="10"/>
  <c r="R975" i="10"/>
  <c r="R976" i="10"/>
  <c r="R977" i="10"/>
  <c r="R978" i="10"/>
  <c r="R979" i="10"/>
  <c r="R980" i="10"/>
  <c r="R981" i="10"/>
  <c r="R982" i="10"/>
  <c r="R983" i="10"/>
  <c r="R984" i="10"/>
  <c r="R985" i="10"/>
  <c r="R986" i="10"/>
  <c r="R987" i="10"/>
  <c r="R988" i="10"/>
  <c r="R989" i="10"/>
  <c r="R990" i="10"/>
  <c r="R991" i="10"/>
  <c r="R992" i="10"/>
  <c r="R993" i="10"/>
  <c r="R994" i="10"/>
  <c r="R995" i="10"/>
  <c r="R996" i="10"/>
  <c r="R997" i="10"/>
  <c r="R998" i="10"/>
  <c r="R999" i="10"/>
  <c r="R1000" i="10"/>
  <c r="R1001" i="10"/>
  <c r="R1002" i="10"/>
  <c r="R1003" i="10"/>
  <c r="R1004" i="10"/>
  <c r="R1005" i="10"/>
  <c r="R1006" i="10"/>
  <c r="R1007" i="10"/>
  <c r="R1008" i="10"/>
  <c r="R1009" i="10"/>
  <c r="R1010" i="10"/>
  <c r="R1011" i="10"/>
  <c r="R1012" i="10"/>
  <c r="R1013" i="10"/>
  <c r="R1014" i="10"/>
  <c r="R1015" i="10"/>
  <c r="R1016" i="10"/>
  <c r="R1017" i="10"/>
  <c r="R1018" i="10"/>
  <c r="R1019" i="10"/>
  <c r="R1020" i="10"/>
  <c r="R1021" i="10"/>
  <c r="R1022" i="10"/>
  <c r="R1023" i="10"/>
  <c r="R1024" i="10"/>
  <c r="R1025" i="10"/>
  <c r="R1026" i="10"/>
  <c r="R1027" i="10"/>
  <c r="R1028" i="10"/>
  <c r="R1029" i="10"/>
  <c r="R1030" i="10"/>
  <c r="R1031" i="10"/>
  <c r="R1032" i="10"/>
  <c r="R1033" i="10"/>
  <c r="R1034" i="10"/>
  <c r="R1035" i="10"/>
  <c r="R1036" i="10"/>
  <c r="R1037" i="10"/>
  <c r="R1038" i="10"/>
  <c r="R1039" i="10"/>
  <c r="R1040" i="10"/>
  <c r="R1041" i="10"/>
  <c r="R1042" i="10"/>
  <c r="R1043" i="10"/>
  <c r="R1044" i="10"/>
  <c r="R1045" i="10"/>
  <c r="R1046" i="10"/>
  <c r="R1047" i="10"/>
  <c r="R1048" i="10"/>
  <c r="R1049" i="10"/>
  <c r="R1050" i="10"/>
  <c r="R1051" i="10"/>
  <c r="R1052" i="10"/>
  <c r="R1053" i="10"/>
  <c r="R1054" i="10"/>
  <c r="R1055" i="10"/>
  <c r="R1056" i="10"/>
  <c r="R1057" i="10"/>
  <c r="R1058" i="10"/>
  <c r="R1059" i="10"/>
  <c r="R1060" i="10"/>
  <c r="R1061" i="10"/>
  <c r="R1062" i="10"/>
  <c r="R1063" i="10"/>
  <c r="R1064" i="10"/>
  <c r="R1065" i="10"/>
  <c r="R1066" i="10"/>
  <c r="R1067" i="10"/>
  <c r="R1068" i="10"/>
  <c r="R1069" i="10"/>
  <c r="R1070" i="10"/>
  <c r="R1071" i="10"/>
  <c r="R1072" i="10"/>
  <c r="R1073" i="10"/>
  <c r="R1074" i="10"/>
  <c r="R1075" i="10"/>
  <c r="R1076" i="10"/>
  <c r="R1077" i="10"/>
  <c r="R1078" i="10"/>
  <c r="R1079" i="10"/>
  <c r="R1080" i="10"/>
  <c r="R1081" i="10"/>
  <c r="R1082" i="10"/>
  <c r="R1083" i="10"/>
  <c r="R1084" i="10"/>
  <c r="R1085" i="10"/>
  <c r="R1086" i="10"/>
  <c r="R1087" i="10"/>
  <c r="R1088" i="10"/>
  <c r="R1089" i="10"/>
  <c r="R1090" i="10"/>
  <c r="R1091" i="10"/>
  <c r="R1092" i="10"/>
  <c r="R1093" i="10"/>
  <c r="R1094" i="10"/>
  <c r="R1095" i="10"/>
  <c r="R1096" i="10"/>
  <c r="R1097" i="10"/>
  <c r="R1098" i="10"/>
  <c r="R1099" i="10"/>
  <c r="R1100" i="10"/>
  <c r="R1101" i="10"/>
  <c r="R1102" i="10"/>
  <c r="R1103" i="10"/>
  <c r="R1104" i="10"/>
  <c r="R1105" i="10"/>
  <c r="R1106" i="10"/>
  <c r="R1107" i="10"/>
  <c r="R1108" i="10"/>
  <c r="R1109" i="10"/>
  <c r="R1110" i="10"/>
  <c r="R1111" i="10"/>
  <c r="R1112" i="10"/>
  <c r="R1113" i="10"/>
  <c r="R1114" i="10"/>
  <c r="R1115" i="10"/>
  <c r="R1116" i="10"/>
  <c r="R1117" i="10"/>
  <c r="R1118" i="10"/>
  <c r="R1119" i="10"/>
  <c r="R1120" i="10"/>
  <c r="R1121" i="10"/>
  <c r="R1122" i="10"/>
  <c r="R1123" i="10"/>
  <c r="R1124" i="10"/>
  <c r="R1125" i="10"/>
  <c r="R1126" i="10"/>
  <c r="R1127" i="10"/>
  <c r="R1128" i="10"/>
  <c r="R1129" i="10"/>
  <c r="R1130" i="10"/>
  <c r="R1131" i="10"/>
  <c r="R1132" i="10"/>
  <c r="R1133" i="10"/>
  <c r="R1134" i="10"/>
  <c r="R1135" i="10"/>
  <c r="R1136" i="10"/>
  <c r="R1137" i="10"/>
  <c r="R1138" i="10"/>
  <c r="R1139" i="10"/>
  <c r="R1140" i="10"/>
  <c r="R1141" i="10"/>
  <c r="R1142" i="10"/>
  <c r="R1143" i="10"/>
  <c r="R1144" i="10"/>
  <c r="R1145" i="10"/>
  <c r="R1146" i="10"/>
  <c r="R1147" i="10"/>
  <c r="R1148" i="10"/>
  <c r="R1149" i="10"/>
  <c r="R1150" i="10"/>
  <c r="R1151" i="10"/>
  <c r="R1152" i="10"/>
  <c r="R1153" i="10"/>
  <c r="R1154" i="10"/>
  <c r="R1155" i="10"/>
  <c r="R1156" i="10"/>
  <c r="R1157" i="10"/>
  <c r="R1158" i="10"/>
  <c r="R1159" i="10"/>
  <c r="R1160" i="10"/>
  <c r="R1161" i="10"/>
  <c r="R1162" i="10"/>
  <c r="R1163" i="10"/>
  <c r="R1164" i="10"/>
  <c r="R1165" i="10"/>
  <c r="R1166" i="10"/>
  <c r="R1167" i="10"/>
  <c r="R1168" i="10"/>
  <c r="R1169" i="10"/>
  <c r="R1170" i="10"/>
  <c r="R1171" i="10"/>
  <c r="R1172" i="10"/>
  <c r="R1173" i="10"/>
  <c r="R1174" i="10"/>
  <c r="R1175" i="10"/>
  <c r="R1176" i="10"/>
  <c r="R1177" i="10"/>
  <c r="R1178" i="10"/>
  <c r="R1179" i="10"/>
  <c r="R1180" i="10"/>
  <c r="R1181" i="10"/>
  <c r="R1182" i="10"/>
  <c r="R1183" i="10"/>
  <c r="R1184" i="10"/>
  <c r="R1185" i="10"/>
  <c r="R1186" i="10"/>
  <c r="R1187" i="10"/>
  <c r="R1188" i="10"/>
  <c r="R1189" i="10"/>
  <c r="R1190" i="10"/>
  <c r="R1191" i="10"/>
  <c r="R1192" i="10"/>
  <c r="R1193" i="10"/>
  <c r="R1194" i="10"/>
  <c r="R1195" i="10"/>
  <c r="R1196" i="10"/>
  <c r="R1197" i="10"/>
  <c r="R1198" i="10"/>
  <c r="R1199" i="10"/>
  <c r="R1200" i="10"/>
  <c r="R1201" i="10"/>
  <c r="R1202" i="10"/>
  <c r="R1203" i="10"/>
  <c r="R1204" i="10"/>
  <c r="R1205" i="10"/>
  <c r="R1206" i="10"/>
  <c r="R1207" i="10"/>
  <c r="R1208" i="10"/>
  <c r="R1209" i="10"/>
  <c r="R1210" i="10"/>
  <c r="R1211" i="10"/>
  <c r="R1212" i="10"/>
  <c r="R1213" i="10"/>
  <c r="R1214" i="10"/>
  <c r="R1215" i="10"/>
  <c r="R1216" i="10"/>
  <c r="R1217" i="10"/>
  <c r="R1218" i="10"/>
  <c r="R1219" i="10"/>
  <c r="R1220" i="10"/>
  <c r="R1221" i="10"/>
  <c r="R1222" i="10"/>
  <c r="R1223" i="10"/>
  <c r="R1224" i="10"/>
  <c r="R1225" i="10"/>
  <c r="R1226" i="10"/>
  <c r="R1227" i="10"/>
  <c r="R1228" i="10"/>
  <c r="R1229" i="10"/>
  <c r="R1230" i="10"/>
  <c r="R1231" i="10"/>
  <c r="R1232" i="10"/>
  <c r="R1233" i="10"/>
  <c r="R1234" i="10"/>
  <c r="R1235" i="10"/>
  <c r="R1236" i="10"/>
  <c r="R1237" i="10"/>
  <c r="R1238" i="10"/>
  <c r="R1239" i="10"/>
  <c r="R1240" i="10"/>
  <c r="R1241" i="10"/>
  <c r="R1242" i="10"/>
  <c r="R1243" i="10"/>
  <c r="R1244" i="10"/>
  <c r="R1245" i="10"/>
  <c r="R1246" i="10"/>
  <c r="R1247" i="10"/>
  <c r="R1248" i="10"/>
  <c r="R1249" i="10"/>
  <c r="R1250" i="10"/>
  <c r="R1251" i="10"/>
  <c r="R1252" i="10"/>
  <c r="R1253" i="10"/>
  <c r="R1254" i="10"/>
  <c r="R1255" i="10"/>
  <c r="R1256" i="10"/>
  <c r="R1257" i="10"/>
  <c r="R1258" i="10"/>
  <c r="R1259" i="10"/>
  <c r="R1260" i="10"/>
  <c r="R1261" i="10"/>
  <c r="R1262" i="10"/>
  <c r="R1263" i="10"/>
  <c r="R1264" i="10"/>
  <c r="R1265" i="10"/>
  <c r="R1266" i="10"/>
  <c r="R1267" i="10"/>
  <c r="R1268" i="10"/>
  <c r="R1269" i="10"/>
  <c r="R1270" i="10"/>
  <c r="R1271" i="10"/>
  <c r="R1272" i="10"/>
  <c r="R1273" i="10"/>
  <c r="R1274" i="10"/>
  <c r="R1275" i="10"/>
  <c r="R1276" i="10"/>
  <c r="R1277" i="10"/>
  <c r="R1278" i="10"/>
  <c r="R1279" i="10"/>
  <c r="R1280" i="10"/>
  <c r="R1281" i="10"/>
  <c r="R1282" i="10"/>
  <c r="R1283" i="10"/>
  <c r="R1284" i="10"/>
  <c r="R1285" i="10"/>
  <c r="R1286" i="10"/>
  <c r="R1287" i="10"/>
  <c r="R1288" i="10"/>
  <c r="R1289" i="10"/>
  <c r="R1290" i="10"/>
  <c r="R1291" i="10"/>
  <c r="R1292" i="10"/>
  <c r="R1293" i="10"/>
  <c r="R1294" i="10"/>
  <c r="R1295" i="10"/>
  <c r="R1296" i="10"/>
  <c r="R1297" i="10"/>
  <c r="R1298" i="10"/>
  <c r="R1299" i="10"/>
  <c r="R1300" i="10"/>
  <c r="R1301" i="10"/>
  <c r="R1302" i="10"/>
  <c r="R1303" i="10"/>
  <c r="R1304" i="10"/>
  <c r="R1305" i="10"/>
  <c r="R1306" i="10"/>
  <c r="R1307" i="10"/>
  <c r="R1308" i="10"/>
  <c r="R1309" i="10"/>
  <c r="R1310" i="10"/>
  <c r="R1311" i="10"/>
  <c r="R1312" i="10"/>
  <c r="R1313" i="10"/>
  <c r="R1314" i="10"/>
  <c r="R1315" i="10"/>
  <c r="R1316" i="10"/>
  <c r="R1317" i="10"/>
  <c r="R1318" i="10"/>
  <c r="R1319" i="10"/>
  <c r="R1320" i="10"/>
  <c r="R1321" i="10"/>
  <c r="R1322" i="10"/>
  <c r="R1323" i="10"/>
  <c r="R1324" i="10"/>
  <c r="R1325" i="10"/>
  <c r="R1326" i="10"/>
  <c r="R1327" i="10"/>
  <c r="R1328" i="10"/>
  <c r="R1329" i="10"/>
  <c r="R1330" i="10"/>
  <c r="R1331" i="10"/>
  <c r="R1332" i="10"/>
  <c r="R1333" i="10"/>
  <c r="R1334" i="10"/>
  <c r="R1335" i="10"/>
  <c r="R1336" i="10"/>
  <c r="R1337" i="10"/>
  <c r="R1338" i="10"/>
  <c r="R1339" i="10"/>
  <c r="R1340" i="10"/>
  <c r="R1341" i="10"/>
  <c r="R1342" i="10"/>
  <c r="R1343" i="10"/>
  <c r="R1344" i="10"/>
  <c r="R1345" i="10"/>
  <c r="R1346" i="10"/>
  <c r="R1347" i="10"/>
  <c r="R1348" i="10"/>
  <c r="R1349" i="10"/>
  <c r="R1350" i="10"/>
  <c r="R1351" i="10"/>
  <c r="R1352" i="10"/>
  <c r="R1353" i="10"/>
  <c r="R1354" i="10"/>
  <c r="R1355" i="10"/>
  <c r="R1356" i="10"/>
  <c r="R1357" i="10"/>
  <c r="R1358" i="10"/>
  <c r="R1359" i="10"/>
  <c r="R1360" i="10"/>
  <c r="R1361" i="10"/>
  <c r="R1362" i="10"/>
  <c r="R1363" i="10"/>
  <c r="R1364" i="10"/>
  <c r="R1365" i="10"/>
  <c r="R1366" i="10"/>
  <c r="R1367" i="10"/>
  <c r="R1368" i="10"/>
  <c r="R1369" i="10"/>
  <c r="R1370" i="10"/>
  <c r="R1371" i="10"/>
  <c r="R1372" i="10"/>
  <c r="R1373" i="10"/>
  <c r="R1374" i="10"/>
  <c r="R1375" i="10"/>
  <c r="R1376" i="10"/>
  <c r="R1377" i="10"/>
  <c r="R1378" i="10"/>
  <c r="R1379" i="10"/>
  <c r="R1380" i="10"/>
  <c r="R1381" i="10"/>
  <c r="R1382" i="10"/>
  <c r="R1383" i="10"/>
  <c r="R1384" i="10"/>
  <c r="R1385" i="10"/>
  <c r="R1386" i="10"/>
  <c r="R1387" i="10"/>
  <c r="R1388" i="10"/>
  <c r="R1389" i="10"/>
  <c r="R1390" i="10"/>
  <c r="R1391" i="10"/>
  <c r="R1392" i="10"/>
  <c r="R1393" i="10"/>
  <c r="R1394" i="10"/>
  <c r="R1395" i="10"/>
  <c r="R1396" i="10"/>
  <c r="R1397" i="10"/>
  <c r="R1398" i="10"/>
  <c r="R1399" i="10"/>
  <c r="R1400" i="10"/>
  <c r="R1401" i="10"/>
  <c r="R1402" i="10"/>
  <c r="R1403" i="10"/>
  <c r="R1404" i="10"/>
  <c r="R1405" i="10"/>
  <c r="R1406" i="10"/>
  <c r="R1407" i="10"/>
  <c r="R1408" i="10"/>
  <c r="R1409" i="10"/>
  <c r="R1410" i="10"/>
  <c r="R1411" i="10"/>
  <c r="R1412" i="10"/>
  <c r="R1413" i="10"/>
  <c r="R1414" i="10"/>
  <c r="R1415" i="10"/>
  <c r="R1416" i="10"/>
  <c r="R1417" i="10"/>
  <c r="R1418" i="10"/>
  <c r="R1419" i="10"/>
  <c r="R1420" i="10"/>
  <c r="R1421" i="10"/>
  <c r="R1422" i="10"/>
  <c r="R1423" i="10"/>
  <c r="R1424" i="10"/>
  <c r="R1425" i="10"/>
  <c r="R1426" i="10"/>
  <c r="R1427" i="10"/>
  <c r="R1428" i="10"/>
  <c r="R1429" i="10"/>
  <c r="R1430" i="10"/>
  <c r="R1431" i="10"/>
  <c r="R1432" i="10"/>
  <c r="R1433" i="10"/>
  <c r="R1434" i="10"/>
  <c r="R1435" i="10"/>
  <c r="R1436" i="10"/>
  <c r="R1437" i="10"/>
  <c r="R1438" i="10"/>
  <c r="R1439" i="10"/>
  <c r="R1440" i="10"/>
  <c r="R1441" i="10"/>
  <c r="R1442" i="10"/>
  <c r="R1443" i="10"/>
  <c r="R1444" i="10"/>
  <c r="R1445" i="10"/>
  <c r="R1446" i="10"/>
  <c r="R1447" i="10"/>
  <c r="R1448" i="10"/>
  <c r="R1449" i="10"/>
  <c r="R1450" i="10"/>
  <c r="R1451" i="10"/>
  <c r="R1452" i="10"/>
  <c r="R1453" i="10"/>
  <c r="R1454" i="10"/>
  <c r="R1455" i="10"/>
  <c r="R1456" i="10"/>
  <c r="R1457" i="10"/>
  <c r="R1458" i="10"/>
  <c r="R1459" i="10"/>
  <c r="R1460" i="10"/>
  <c r="R1461" i="10"/>
  <c r="R1462" i="10"/>
  <c r="R1463" i="10"/>
  <c r="R1464" i="10"/>
  <c r="R1465" i="10"/>
  <c r="R1466" i="10"/>
  <c r="R1467" i="10"/>
  <c r="R1468" i="10"/>
  <c r="R1469" i="10"/>
  <c r="R1470" i="10"/>
  <c r="R1471" i="10"/>
  <c r="R1472" i="10"/>
  <c r="R1473" i="10"/>
  <c r="R1474" i="10"/>
  <c r="R1475" i="10"/>
  <c r="R1476" i="10"/>
  <c r="R1477" i="10"/>
  <c r="R1478" i="10"/>
  <c r="R1479" i="10"/>
  <c r="R1480" i="10"/>
  <c r="R1481" i="10"/>
  <c r="R1482" i="10"/>
  <c r="R1483" i="10"/>
  <c r="R1484" i="10"/>
  <c r="R1485" i="10"/>
  <c r="R1486" i="10"/>
  <c r="R1487" i="10"/>
  <c r="R1488" i="10"/>
  <c r="R1489" i="10"/>
  <c r="R1490" i="10"/>
  <c r="R1491" i="10"/>
  <c r="R1492" i="10"/>
  <c r="R1493" i="10"/>
  <c r="R1494" i="10"/>
  <c r="R1495" i="10"/>
  <c r="R1496" i="10"/>
  <c r="R1497" i="10"/>
  <c r="R1498" i="10"/>
  <c r="R1499" i="10"/>
  <c r="R1500" i="10"/>
  <c r="R1501" i="10"/>
  <c r="R1502" i="10"/>
  <c r="R1503" i="10"/>
  <c r="R1504" i="10"/>
  <c r="R1505" i="10"/>
  <c r="R1506" i="10"/>
  <c r="R1507" i="10"/>
  <c r="R1508" i="10"/>
  <c r="R1509" i="10"/>
  <c r="R1510" i="10"/>
  <c r="R1511" i="10"/>
  <c r="R1512" i="10"/>
  <c r="R1513" i="10"/>
  <c r="R1514" i="10"/>
  <c r="R1515" i="10"/>
  <c r="R1516" i="10"/>
  <c r="R1517" i="10"/>
  <c r="R1518" i="10"/>
  <c r="R1519" i="10"/>
  <c r="R1520" i="10"/>
  <c r="R1521" i="10"/>
  <c r="R1522" i="10"/>
  <c r="R1523" i="10"/>
  <c r="R1524" i="10"/>
  <c r="R1525" i="10"/>
  <c r="R1526" i="10"/>
  <c r="R1527" i="10"/>
  <c r="R1528" i="10"/>
  <c r="R1529" i="10"/>
  <c r="R1530" i="10"/>
  <c r="R1531" i="10"/>
  <c r="R1532" i="10"/>
  <c r="R1533" i="10"/>
  <c r="R1534" i="10"/>
  <c r="R1535" i="10"/>
  <c r="R1536" i="10"/>
  <c r="R1537" i="10"/>
  <c r="R1538" i="10"/>
  <c r="R1539" i="10"/>
  <c r="R1540" i="10"/>
  <c r="R1541" i="10"/>
  <c r="R1542" i="10"/>
  <c r="R1543" i="10"/>
  <c r="R1544" i="10"/>
  <c r="R1545" i="10"/>
  <c r="R1546" i="10"/>
  <c r="R1547" i="10"/>
  <c r="R1548" i="10"/>
  <c r="R1549" i="10"/>
  <c r="R1550" i="10"/>
  <c r="R1551" i="10"/>
  <c r="R1552" i="10"/>
  <c r="R1553" i="10"/>
  <c r="R1554" i="10"/>
  <c r="R1555" i="10"/>
  <c r="R1556" i="10"/>
  <c r="R1557" i="10"/>
  <c r="R1558" i="10"/>
  <c r="R1559" i="10"/>
  <c r="R1560" i="10"/>
  <c r="R1561" i="10"/>
  <c r="R1562" i="10"/>
  <c r="R1563" i="10"/>
  <c r="R1564" i="10"/>
  <c r="R1565" i="10"/>
  <c r="R1566" i="10"/>
  <c r="R1567" i="10"/>
  <c r="R1568" i="10"/>
  <c r="R1569" i="10"/>
  <c r="R1570" i="10"/>
  <c r="R1571" i="10"/>
  <c r="R1572" i="10"/>
  <c r="R1573" i="10"/>
  <c r="R1574" i="10"/>
  <c r="R1575" i="10"/>
  <c r="R1576" i="10"/>
  <c r="R1577" i="10"/>
  <c r="R1578" i="10"/>
  <c r="R1579" i="10"/>
  <c r="R1580" i="10"/>
  <c r="R1581" i="10"/>
  <c r="R1582" i="10"/>
  <c r="R1583" i="10"/>
  <c r="R1584" i="10"/>
  <c r="R1585" i="10"/>
  <c r="R1586" i="10"/>
  <c r="R1587" i="10"/>
  <c r="R1588" i="10"/>
  <c r="R1589" i="10"/>
  <c r="R1590" i="10"/>
  <c r="R1591" i="10"/>
  <c r="R1592" i="10"/>
  <c r="R1593" i="10"/>
  <c r="R1594" i="10"/>
  <c r="R1595" i="10"/>
  <c r="R1596" i="10"/>
  <c r="R1597" i="10"/>
  <c r="R1598" i="10"/>
  <c r="R1599" i="10"/>
  <c r="R1600" i="10"/>
  <c r="R1601" i="10"/>
  <c r="R1602" i="10"/>
  <c r="R1603" i="10"/>
  <c r="R1604" i="10"/>
  <c r="R1605" i="10"/>
  <c r="R1606" i="10"/>
  <c r="R1607" i="10"/>
  <c r="R1608" i="10"/>
  <c r="R1609" i="10"/>
  <c r="R1610" i="10"/>
  <c r="R1611" i="10"/>
  <c r="R1612" i="10"/>
  <c r="R1613" i="10"/>
  <c r="R1614" i="10"/>
  <c r="R1615" i="10"/>
  <c r="R1616" i="10"/>
  <c r="R1617" i="10"/>
  <c r="R1618" i="10"/>
  <c r="R1619" i="10"/>
  <c r="R1620" i="10"/>
  <c r="R1621" i="10"/>
  <c r="R1622" i="10"/>
  <c r="R1623" i="10"/>
  <c r="R1624" i="10"/>
  <c r="R1625" i="10"/>
  <c r="R1626" i="10"/>
  <c r="R1627" i="10"/>
  <c r="R1628" i="10"/>
  <c r="R1629" i="10"/>
  <c r="R1630" i="10"/>
  <c r="R1631" i="10"/>
  <c r="R1632" i="10"/>
  <c r="R1633" i="10"/>
  <c r="R1634" i="10"/>
  <c r="R1635" i="10"/>
  <c r="R1636" i="10"/>
  <c r="R1637" i="10"/>
  <c r="R1638" i="10"/>
  <c r="R1639" i="10"/>
  <c r="R1640" i="10"/>
  <c r="R1641" i="10"/>
  <c r="R1642" i="10"/>
  <c r="R1643" i="10"/>
  <c r="R1644" i="10"/>
  <c r="R1645" i="10"/>
  <c r="R1646" i="10"/>
  <c r="R1647" i="10"/>
  <c r="R1648" i="10"/>
  <c r="R1649" i="10"/>
  <c r="R1650" i="10"/>
  <c r="R1651" i="10"/>
  <c r="R1652" i="10"/>
  <c r="R1653" i="10"/>
  <c r="R1654" i="10"/>
  <c r="R1655" i="10"/>
  <c r="R1656" i="10"/>
  <c r="R1657" i="10"/>
  <c r="R1658" i="10"/>
  <c r="R1659" i="10"/>
  <c r="R1660" i="10"/>
  <c r="R1661" i="10"/>
  <c r="R1662" i="10"/>
  <c r="R1663" i="10"/>
  <c r="R1664" i="10"/>
  <c r="R1665" i="10"/>
  <c r="R1666" i="10"/>
  <c r="R1667" i="10"/>
  <c r="R1668" i="10"/>
  <c r="R1669" i="10"/>
  <c r="R1670" i="10"/>
  <c r="R1671" i="10"/>
  <c r="R1672" i="10"/>
  <c r="R1673" i="10"/>
  <c r="R1674" i="10"/>
  <c r="R1675" i="10"/>
  <c r="R1676" i="10"/>
  <c r="R1677" i="10"/>
  <c r="R1678" i="10"/>
  <c r="R1679" i="10"/>
  <c r="R1680" i="10"/>
  <c r="R1681" i="10"/>
  <c r="R1682" i="10"/>
  <c r="R1683" i="10"/>
  <c r="R1684" i="10"/>
  <c r="P9" i="10"/>
  <c r="P10" i="10"/>
  <c r="P11" i="10"/>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2" i="10"/>
  <c r="P43" i="10"/>
  <c r="P44" i="10"/>
  <c r="P45" i="10"/>
  <c r="P46" i="10"/>
  <c r="P47" i="10"/>
  <c r="P48" i="10"/>
  <c r="P49" i="10"/>
  <c r="P50" i="10"/>
  <c r="P51" i="10"/>
  <c r="P52" i="10"/>
  <c r="P53" i="10"/>
  <c r="P54" i="10"/>
  <c r="P55" i="10"/>
  <c r="P56" i="10"/>
  <c r="P57" i="10"/>
  <c r="P58" i="10"/>
  <c r="P59" i="10"/>
  <c r="P60" i="10"/>
  <c r="P61" i="10"/>
  <c r="P62" i="10"/>
  <c r="P63" i="10"/>
  <c r="P64" i="10"/>
  <c r="P65" i="10"/>
  <c r="P66" i="10"/>
  <c r="P67" i="10"/>
  <c r="P68" i="10"/>
  <c r="P69" i="10"/>
  <c r="P70" i="10"/>
  <c r="P71" i="10"/>
  <c r="P72" i="10"/>
  <c r="P73" i="10"/>
  <c r="P74" i="10"/>
  <c r="P75" i="10"/>
  <c r="P76" i="10"/>
  <c r="P77" i="10"/>
  <c r="P78" i="10"/>
  <c r="P79" i="10"/>
  <c r="P80" i="10"/>
  <c r="P81" i="10"/>
  <c r="P82" i="10"/>
  <c r="P83" i="10"/>
  <c r="P84" i="10"/>
  <c r="P85" i="10"/>
  <c r="P86" i="10"/>
  <c r="P87" i="10"/>
  <c r="P88" i="10"/>
  <c r="P89" i="10"/>
  <c r="P90" i="10"/>
  <c r="P91" i="10"/>
  <c r="P92" i="10"/>
  <c r="P93" i="10"/>
  <c r="P94" i="10"/>
  <c r="P95" i="10"/>
  <c r="P96" i="10"/>
  <c r="P97" i="10"/>
  <c r="P98" i="10"/>
  <c r="P99" i="10"/>
  <c r="P100" i="10"/>
  <c r="P101" i="10"/>
  <c r="P102" i="10"/>
  <c r="P103" i="10"/>
  <c r="P104" i="10"/>
  <c r="P105" i="10"/>
  <c r="P106" i="10"/>
  <c r="P107" i="10"/>
  <c r="P108" i="10"/>
  <c r="P109" i="10"/>
  <c r="P110" i="10"/>
  <c r="P111" i="10"/>
  <c r="P112" i="10"/>
  <c r="P113" i="10"/>
  <c r="P114" i="10"/>
  <c r="P115" i="10"/>
  <c r="P116" i="10"/>
  <c r="P117" i="10"/>
  <c r="P118" i="10"/>
  <c r="P119" i="10"/>
  <c r="P120" i="10"/>
  <c r="P121" i="10"/>
  <c r="P122" i="10"/>
  <c r="P123" i="10"/>
  <c r="P124" i="10"/>
  <c r="P125" i="10"/>
  <c r="P126" i="10"/>
  <c r="P127" i="10"/>
  <c r="P128" i="10"/>
  <c r="P129" i="10"/>
  <c r="P130" i="10"/>
  <c r="P131" i="10"/>
  <c r="P132" i="10"/>
  <c r="P133" i="10"/>
  <c r="P134" i="10"/>
  <c r="P135" i="10"/>
  <c r="P136" i="10"/>
  <c r="P137" i="10"/>
  <c r="P138" i="10"/>
  <c r="P139" i="10"/>
  <c r="P140" i="10"/>
  <c r="P141" i="10"/>
  <c r="P142" i="10"/>
  <c r="P143" i="10"/>
  <c r="P144" i="10"/>
  <c r="P145" i="10"/>
  <c r="P146" i="10"/>
  <c r="P147" i="10"/>
  <c r="P148" i="10"/>
  <c r="P149" i="10"/>
  <c r="P150" i="10"/>
  <c r="P151" i="10"/>
  <c r="P152" i="10"/>
  <c r="P153" i="10"/>
  <c r="P154" i="10"/>
  <c r="P155" i="10"/>
  <c r="P156" i="10"/>
  <c r="P157" i="10"/>
  <c r="P158" i="10"/>
  <c r="P159" i="10"/>
  <c r="P160" i="10"/>
  <c r="P161" i="10"/>
  <c r="P162" i="10"/>
  <c r="P163" i="10"/>
  <c r="P164" i="10"/>
  <c r="P165" i="10"/>
  <c r="P166" i="10"/>
  <c r="P167" i="10"/>
  <c r="P168" i="10"/>
  <c r="P169" i="10"/>
  <c r="P170" i="10"/>
  <c r="P171" i="10"/>
  <c r="P172" i="10"/>
  <c r="P173" i="10"/>
  <c r="P174" i="10"/>
  <c r="P175" i="10"/>
  <c r="P176" i="10"/>
  <c r="P177" i="10"/>
  <c r="P178" i="10"/>
  <c r="P179" i="10"/>
  <c r="P180" i="10"/>
  <c r="P181" i="10"/>
  <c r="P182" i="10"/>
  <c r="P183" i="10"/>
  <c r="P184" i="10"/>
  <c r="P185" i="10"/>
  <c r="P186" i="10"/>
  <c r="P187" i="10"/>
  <c r="P188" i="10"/>
  <c r="P189" i="10"/>
  <c r="P190" i="10"/>
  <c r="P191" i="10"/>
  <c r="P192" i="10"/>
  <c r="P193" i="10"/>
  <c r="P194" i="10"/>
  <c r="P195" i="10"/>
  <c r="P196" i="10"/>
  <c r="P197" i="10"/>
  <c r="P198" i="10"/>
  <c r="P199" i="10"/>
  <c r="P200" i="10"/>
  <c r="P201" i="10"/>
  <c r="P202" i="10"/>
  <c r="P203" i="10"/>
  <c r="P204" i="10"/>
  <c r="P205" i="10"/>
  <c r="P206" i="10"/>
  <c r="P207" i="10"/>
  <c r="P208" i="10"/>
  <c r="P209" i="10"/>
  <c r="P210" i="10"/>
  <c r="P211" i="10"/>
  <c r="P212" i="10"/>
  <c r="P213" i="10"/>
  <c r="P214" i="10"/>
  <c r="P215" i="10"/>
  <c r="P216" i="10"/>
  <c r="P217" i="10"/>
  <c r="P218" i="10"/>
  <c r="P219" i="10"/>
  <c r="P220" i="10"/>
  <c r="P221" i="10"/>
  <c r="P222" i="10"/>
  <c r="P223" i="10"/>
  <c r="P224" i="10"/>
  <c r="P225" i="10"/>
  <c r="P226" i="10"/>
  <c r="P227" i="10"/>
  <c r="P228" i="10"/>
  <c r="P229" i="10"/>
  <c r="P230" i="10"/>
  <c r="P231" i="10"/>
  <c r="P232" i="10"/>
  <c r="P233" i="10"/>
  <c r="P234" i="10"/>
  <c r="P235" i="10"/>
  <c r="P236" i="10"/>
  <c r="P237" i="10"/>
  <c r="P238" i="10"/>
  <c r="P239" i="10"/>
  <c r="P240" i="10"/>
  <c r="P241" i="10"/>
  <c r="P242" i="10"/>
  <c r="P243" i="10"/>
  <c r="P244" i="10"/>
  <c r="P245" i="10"/>
  <c r="P246" i="10"/>
  <c r="P247" i="10"/>
  <c r="P248" i="10"/>
  <c r="P249" i="10"/>
  <c r="P250" i="10"/>
  <c r="P251" i="10"/>
  <c r="P252" i="10"/>
  <c r="P253" i="10"/>
  <c r="P254" i="10"/>
  <c r="P255" i="10"/>
  <c r="P256" i="10"/>
  <c r="P257" i="10"/>
  <c r="P258" i="10"/>
  <c r="P259" i="10"/>
  <c r="P260" i="10"/>
  <c r="P261" i="10"/>
  <c r="P262" i="10"/>
  <c r="P263" i="10"/>
  <c r="P264" i="10"/>
  <c r="P265" i="10"/>
  <c r="P266" i="10"/>
  <c r="P267" i="10"/>
  <c r="P268" i="10"/>
  <c r="P269" i="10"/>
  <c r="P270" i="10"/>
  <c r="P271" i="10"/>
  <c r="P272" i="10"/>
  <c r="P273" i="10"/>
  <c r="P274" i="10"/>
  <c r="P275" i="10"/>
  <c r="P276" i="10"/>
  <c r="P277" i="10"/>
  <c r="P278" i="10"/>
  <c r="P279" i="10"/>
  <c r="P280" i="10"/>
  <c r="P281" i="10"/>
  <c r="P282" i="10"/>
  <c r="P283" i="10"/>
  <c r="P284" i="10"/>
  <c r="P285" i="10"/>
  <c r="P286" i="10"/>
  <c r="P287" i="10"/>
  <c r="P288" i="10"/>
  <c r="P289" i="10"/>
  <c r="P290" i="10"/>
  <c r="P291" i="10"/>
  <c r="P292" i="10"/>
  <c r="P293" i="10"/>
  <c r="P294" i="10"/>
  <c r="P295" i="10"/>
  <c r="P296" i="10"/>
  <c r="P297" i="10"/>
  <c r="P298" i="10"/>
  <c r="P299" i="10"/>
  <c r="P300" i="10"/>
  <c r="P301" i="10"/>
  <c r="P302" i="10"/>
  <c r="P303" i="10"/>
  <c r="P304" i="10"/>
  <c r="P305" i="10"/>
  <c r="P306" i="10"/>
  <c r="P307" i="10"/>
  <c r="P308" i="10"/>
  <c r="P309" i="10"/>
  <c r="P310" i="10"/>
  <c r="P311" i="10"/>
  <c r="P312" i="10"/>
  <c r="P313" i="10"/>
  <c r="P314" i="10"/>
  <c r="P315" i="10"/>
  <c r="P316" i="10"/>
  <c r="P317" i="10"/>
  <c r="P318" i="10"/>
  <c r="P319" i="10"/>
  <c r="P320" i="10"/>
  <c r="P321" i="10"/>
  <c r="P322" i="10"/>
  <c r="P323" i="10"/>
  <c r="P324" i="10"/>
  <c r="P325" i="10"/>
  <c r="P326" i="10"/>
  <c r="P327" i="10"/>
  <c r="P328" i="10"/>
  <c r="P329" i="10"/>
  <c r="P330" i="10"/>
  <c r="P331" i="10"/>
  <c r="P332" i="10"/>
  <c r="P333" i="10"/>
  <c r="P334" i="10"/>
  <c r="P335" i="10"/>
  <c r="P336" i="10"/>
  <c r="P337" i="10"/>
  <c r="P338" i="10"/>
  <c r="P339" i="10"/>
  <c r="P340" i="10"/>
  <c r="P341" i="10"/>
  <c r="P342" i="10"/>
  <c r="P343" i="10"/>
  <c r="P344" i="10"/>
  <c r="P345" i="10"/>
  <c r="P346" i="10"/>
  <c r="P347" i="10"/>
  <c r="P348" i="10"/>
  <c r="P349" i="10"/>
  <c r="P350" i="10"/>
  <c r="P351" i="10"/>
  <c r="P352" i="10"/>
  <c r="P353" i="10"/>
  <c r="P354" i="10"/>
  <c r="P355" i="10"/>
  <c r="P356" i="10"/>
  <c r="P357" i="10"/>
  <c r="P358" i="10"/>
  <c r="P359" i="10"/>
  <c r="P360" i="10"/>
  <c r="P361" i="10"/>
  <c r="P362" i="10"/>
  <c r="P363" i="10"/>
  <c r="P364" i="10"/>
  <c r="P365" i="10"/>
  <c r="P366" i="10"/>
  <c r="P367" i="10"/>
  <c r="P368" i="10"/>
  <c r="P369" i="10"/>
  <c r="P370" i="10"/>
  <c r="P371" i="10"/>
  <c r="P372" i="10"/>
  <c r="P373" i="10"/>
  <c r="P374" i="10"/>
  <c r="P375" i="10"/>
  <c r="P376" i="10"/>
  <c r="P377" i="10"/>
  <c r="P378" i="10"/>
  <c r="P379" i="10"/>
  <c r="P380" i="10"/>
  <c r="P381" i="10"/>
  <c r="P382" i="10"/>
  <c r="P383" i="10"/>
  <c r="P384" i="10"/>
  <c r="P385" i="10"/>
  <c r="P386" i="10"/>
  <c r="P387" i="10"/>
  <c r="P388" i="10"/>
  <c r="P389" i="10"/>
  <c r="P390" i="10"/>
  <c r="P391" i="10"/>
  <c r="P392" i="10"/>
  <c r="P393" i="10"/>
  <c r="P394" i="10"/>
  <c r="P395" i="10"/>
  <c r="P396" i="10"/>
  <c r="P397" i="10"/>
  <c r="P398" i="10"/>
  <c r="P399" i="10"/>
  <c r="P400" i="10"/>
  <c r="P401" i="10"/>
  <c r="P402" i="10"/>
  <c r="P403" i="10"/>
  <c r="P404" i="10"/>
  <c r="P405" i="10"/>
  <c r="P406" i="10"/>
  <c r="P407" i="10"/>
  <c r="P408" i="10"/>
  <c r="P409" i="10"/>
  <c r="P410" i="10"/>
  <c r="P411" i="10"/>
  <c r="P412" i="10"/>
  <c r="P413" i="10"/>
  <c r="P414" i="10"/>
  <c r="P415" i="10"/>
  <c r="P416" i="10"/>
  <c r="P417" i="10"/>
  <c r="P418" i="10"/>
  <c r="P419" i="10"/>
  <c r="P420" i="10"/>
  <c r="P421" i="10"/>
  <c r="P422" i="10"/>
  <c r="P423" i="10"/>
  <c r="P424" i="10"/>
  <c r="P425" i="10"/>
  <c r="P426" i="10"/>
  <c r="P427" i="10"/>
  <c r="P428" i="10"/>
  <c r="P429" i="10"/>
  <c r="P430" i="10"/>
  <c r="P431" i="10"/>
  <c r="P432" i="10"/>
  <c r="P433" i="10"/>
  <c r="P434" i="10"/>
  <c r="P435" i="10"/>
  <c r="P436" i="10"/>
  <c r="P437" i="10"/>
  <c r="P438" i="10"/>
  <c r="P439" i="10"/>
  <c r="P440" i="10"/>
  <c r="P441" i="10"/>
  <c r="P442" i="10"/>
  <c r="P443" i="10"/>
  <c r="P444" i="10"/>
  <c r="P445" i="10"/>
  <c r="P446" i="10"/>
  <c r="P447" i="10"/>
  <c r="P448" i="10"/>
  <c r="P449" i="10"/>
  <c r="P450" i="10"/>
  <c r="P451" i="10"/>
  <c r="P452" i="10"/>
  <c r="P453" i="10"/>
  <c r="P454" i="10"/>
  <c r="P455" i="10"/>
  <c r="P456" i="10"/>
  <c r="P457" i="10"/>
  <c r="P458" i="10"/>
  <c r="P459" i="10"/>
  <c r="P460" i="10"/>
  <c r="P461" i="10"/>
  <c r="P462" i="10"/>
  <c r="P463" i="10"/>
  <c r="P464" i="10"/>
  <c r="P465" i="10"/>
  <c r="P466" i="10"/>
  <c r="P467" i="10"/>
  <c r="P468" i="10"/>
  <c r="P469" i="10"/>
  <c r="P470" i="10"/>
  <c r="P471" i="10"/>
  <c r="P472" i="10"/>
  <c r="P473" i="10"/>
  <c r="P474" i="10"/>
  <c r="P475" i="10"/>
  <c r="P476" i="10"/>
  <c r="P477" i="10"/>
  <c r="P478" i="10"/>
  <c r="P479" i="10"/>
  <c r="P480" i="10"/>
  <c r="P481" i="10"/>
  <c r="P482" i="10"/>
  <c r="P483" i="10"/>
  <c r="P484" i="10"/>
  <c r="P485" i="10"/>
  <c r="P486" i="10"/>
  <c r="P487" i="10"/>
  <c r="P488" i="10"/>
  <c r="P489" i="10"/>
  <c r="P490" i="10"/>
  <c r="P491" i="10"/>
  <c r="P492" i="10"/>
  <c r="P493" i="10"/>
  <c r="P494" i="10"/>
  <c r="P495" i="10"/>
  <c r="P496" i="10"/>
  <c r="P497" i="10"/>
  <c r="P498" i="10"/>
  <c r="P499" i="10"/>
  <c r="P500" i="10"/>
  <c r="P501" i="10"/>
  <c r="P502" i="10"/>
  <c r="P503" i="10"/>
  <c r="P504" i="10"/>
  <c r="P505" i="10"/>
  <c r="P506" i="10"/>
  <c r="P507" i="10"/>
  <c r="P508" i="10"/>
  <c r="P509" i="10"/>
  <c r="P510" i="10"/>
  <c r="P511" i="10"/>
  <c r="P512" i="10"/>
  <c r="P513" i="10"/>
  <c r="P514" i="10"/>
  <c r="P515" i="10"/>
  <c r="P516" i="10"/>
  <c r="P517" i="10"/>
  <c r="P518" i="10"/>
  <c r="P519" i="10"/>
  <c r="P520" i="10"/>
  <c r="P521" i="10"/>
  <c r="P522" i="10"/>
  <c r="P523" i="10"/>
  <c r="P524" i="10"/>
  <c r="P525" i="10"/>
  <c r="P526" i="10"/>
  <c r="P527" i="10"/>
  <c r="P528" i="10"/>
  <c r="P529" i="10"/>
  <c r="P530" i="10"/>
  <c r="P531" i="10"/>
  <c r="P532" i="10"/>
  <c r="P533" i="10"/>
  <c r="P534" i="10"/>
  <c r="P535" i="10"/>
  <c r="P536" i="10"/>
  <c r="P537" i="10"/>
  <c r="P538" i="10"/>
  <c r="P539" i="10"/>
  <c r="P540" i="10"/>
  <c r="P541" i="10"/>
  <c r="P542" i="10"/>
  <c r="P543" i="10"/>
  <c r="P544" i="10"/>
  <c r="P545" i="10"/>
  <c r="P546" i="10"/>
  <c r="P547" i="10"/>
  <c r="P548" i="10"/>
  <c r="P549" i="10"/>
  <c r="P550" i="10"/>
  <c r="P551" i="10"/>
  <c r="P552" i="10"/>
  <c r="P553" i="10"/>
  <c r="P554" i="10"/>
  <c r="P555" i="10"/>
  <c r="P556" i="10"/>
  <c r="P557" i="10"/>
  <c r="P558" i="10"/>
  <c r="P559" i="10"/>
  <c r="P560" i="10"/>
  <c r="P561" i="10"/>
  <c r="P562" i="10"/>
  <c r="P563" i="10"/>
  <c r="P564" i="10"/>
  <c r="P565" i="10"/>
  <c r="P566" i="10"/>
  <c r="P567" i="10"/>
  <c r="P568" i="10"/>
  <c r="P569" i="10"/>
  <c r="P570" i="10"/>
  <c r="P571" i="10"/>
  <c r="P572" i="10"/>
  <c r="P573" i="10"/>
  <c r="P574" i="10"/>
  <c r="P575" i="10"/>
  <c r="P576" i="10"/>
  <c r="P577" i="10"/>
  <c r="P578" i="10"/>
  <c r="P579" i="10"/>
  <c r="P580" i="10"/>
  <c r="P581" i="10"/>
  <c r="P582" i="10"/>
  <c r="P583" i="10"/>
  <c r="P584" i="10"/>
  <c r="P585" i="10"/>
  <c r="P586" i="10"/>
  <c r="P587" i="10"/>
  <c r="P588" i="10"/>
  <c r="P589" i="10"/>
  <c r="P590" i="10"/>
  <c r="P591" i="10"/>
  <c r="P592" i="10"/>
  <c r="P593" i="10"/>
  <c r="P594" i="10"/>
  <c r="P595" i="10"/>
  <c r="P596" i="10"/>
  <c r="P597" i="10"/>
  <c r="P598" i="10"/>
  <c r="P599" i="10"/>
  <c r="P600" i="10"/>
  <c r="P601" i="10"/>
  <c r="P602" i="10"/>
  <c r="P603" i="10"/>
  <c r="P604" i="10"/>
  <c r="P605" i="10"/>
  <c r="P606" i="10"/>
  <c r="P607" i="10"/>
  <c r="P608" i="10"/>
  <c r="P609" i="10"/>
  <c r="P610" i="10"/>
  <c r="P611" i="10"/>
  <c r="P612" i="10"/>
  <c r="P613" i="10"/>
  <c r="P614" i="10"/>
  <c r="P615" i="10"/>
  <c r="P616" i="10"/>
  <c r="P617" i="10"/>
  <c r="P618" i="10"/>
  <c r="P619" i="10"/>
  <c r="P620" i="10"/>
  <c r="P621" i="10"/>
  <c r="P622" i="10"/>
  <c r="P623" i="10"/>
  <c r="P624" i="10"/>
  <c r="P625" i="10"/>
  <c r="P626" i="10"/>
  <c r="P627" i="10"/>
  <c r="P628" i="10"/>
  <c r="P629" i="10"/>
  <c r="P630" i="10"/>
  <c r="P631" i="10"/>
  <c r="P632" i="10"/>
  <c r="P633" i="10"/>
  <c r="P634" i="10"/>
  <c r="P635" i="10"/>
  <c r="P636" i="10"/>
  <c r="P637" i="10"/>
  <c r="P638" i="10"/>
  <c r="P639" i="10"/>
  <c r="P640" i="10"/>
  <c r="P641" i="10"/>
  <c r="P642" i="10"/>
  <c r="P643" i="10"/>
  <c r="P644" i="10"/>
  <c r="P645" i="10"/>
  <c r="P646" i="10"/>
  <c r="P647" i="10"/>
  <c r="P648" i="10"/>
  <c r="P649" i="10"/>
  <c r="P650" i="10"/>
  <c r="P651" i="10"/>
  <c r="P652" i="10"/>
  <c r="P653" i="10"/>
  <c r="P654" i="10"/>
  <c r="P655" i="10"/>
  <c r="P656" i="10"/>
  <c r="P657" i="10"/>
  <c r="P658" i="10"/>
  <c r="P659" i="10"/>
  <c r="P660" i="10"/>
  <c r="P661" i="10"/>
  <c r="P662" i="10"/>
  <c r="P663" i="10"/>
  <c r="P664" i="10"/>
  <c r="P665" i="10"/>
  <c r="P666" i="10"/>
  <c r="P667" i="10"/>
  <c r="P668" i="10"/>
  <c r="P669" i="10"/>
  <c r="P670" i="10"/>
  <c r="P671" i="10"/>
  <c r="P672" i="10"/>
  <c r="P673" i="10"/>
  <c r="P674" i="10"/>
  <c r="P675" i="10"/>
  <c r="P676" i="10"/>
  <c r="P677" i="10"/>
  <c r="P678" i="10"/>
  <c r="P679" i="10"/>
  <c r="P680" i="10"/>
  <c r="P681" i="10"/>
  <c r="P682" i="10"/>
  <c r="P683" i="10"/>
  <c r="P684" i="10"/>
  <c r="P685" i="10"/>
  <c r="P686" i="10"/>
  <c r="P687" i="10"/>
  <c r="P688" i="10"/>
  <c r="P689" i="10"/>
  <c r="P690" i="10"/>
  <c r="P691" i="10"/>
  <c r="P692" i="10"/>
  <c r="P693" i="10"/>
  <c r="P694" i="10"/>
  <c r="P695" i="10"/>
  <c r="P696" i="10"/>
  <c r="P697" i="10"/>
  <c r="P698" i="10"/>
  <c r="P699" i="10"/>
  <c r="P700" i="10"/>
  <c r="P701" i="10"/>
  <c r="P702" i="10"/>
  <c r="P703" i="10"/>
  <c r="P704" i="10"/>
  <c r="P705" i="10"/>
  <c r="P706" i="10"/>
  <c r="P707" i="10"/>
  <c r="P708" i="10"/>
  <c r="P709" i="10"/>
  <c r="P710" i="10"/>
  <c r="P711" i="10"/>
  <c r="P712" i="10"/>
  <c r="P713" i="10"/>
  <c r="P714" i="10"/>
  <c r="P715" i="10"/>
  <c r="P716" i="10"/>
  <c r="P717" i="10"/>
  <c r="P718" i="10"/>
  <c r="P719" i="10"/>
  <c r="P720" i="10"/>
  <c r="P721" i="10"/>
  <c r="P722" i="10"/>
  <c r="P723" i="10"/>
  <c r="P724" i="10"/>
  <c r="P725" i="10"/>
  <c r="P726" i="10"/>
  <c r="P727" i="10"/>
  <c r="P728" i="10"/>
  <c r="P729" i="10"/>
  <c r="P730" i="10"/>
  <c r="P731" i="10"/>
  <c r="P732" i="10"/>
  <c r="P733" i="10"/>
  <c r="P734" i="10"/>
  <c r="P735" i="10"/>
  <c r="P736" i="10"/>
  <c r="P737" i="10"/>
  <c r="P738" i="10"/>
  <c r="P739" i="10"/>
  <c r="P740" i="10"/>
  <c r="P741" i="10"/>
  <c r="P742" i="10"/>
  <c r="P743" i="10"/>
  <c r="P744" i="10"/>
  <c r="P745" i="10"/>
  <c r="P746" i="10"/>
  <c r="P747" i="10"/>
  <c r="P748" i="10"/>
  <c r="P749" i="10"/>
  <c r="P750" i="10"/>
  <c r="P751" i="10"/>
  <c r="P752" i="10"/>
  <c r="P753" i="10"/>
  <c r="P754" i="10"/>
  <c r="P755" i="10"/>
  <c r="P756" i="10"/>
  <c r="P757" i="10"/>
  <c r="P758" i="10"/>
  <c r="P759" i="10"/>
  <c r="P760" i="10"/>
  <c r="P761" i="10"/>
  <c r="P762" i="10"/>
  <c r="P763" i="10"/>
  <c r="P764" i="10"/>
  <c r="P765" i="10"/>
  <c r="P766" i="10"/>
  <c r="P767" i="10"/>
  <c r="P768" i="10"/>
  <c r="P769" i="10"/>
  <c r="P770" i="10"/>
  <c r="P771" i="10"/>
  <c r="P772" i="10"/>
  <c r="P773" i="10"/>
  <c r="P774" i="10"/>
  <c r="P775" i="10"/>
  <c r="P776" i="10"/>
  <c r="P777" i="10"/>
  <c r="P778" i="10"/>
  <c r="P779" i="10"/>
  <c r="P780" i="10"/>
  <c r="P781" i="10"/>
  <c r="P782" i="10"/>
  <c r="P783" i="10"/>
  <c r="P784" i="10"/>
  <c r="P785" i="10"/>
  <c r="P786" i="10"/>
  <c r="P787" i="10"/>
  <c r="P788" i="10"/>
  <c r="P789" i="10"/>
  <c r="P790" i="10"/>
  <c r="P791" i="10"/>
  <c r="P792" i="10"/>
  <c r="P793" i="10"/>
  <c r="P794" i="10"/>
  <c r="P795" i="10"/>
  <c r="P796" i="10"/>
  <c r="P797" i="10"/>
  <c r="P798" i="10"/>
  <c r="P799" i="10"/>
  <c r="P800" i="10"/>
  <c r="P801" i="10"/>
  <c r="P802" i="10"/>
  <c r="P803" i="10"/>
  <c r="P804" i="10"/>
  <c r="P805" i="10"/>
  <c r="P806" i="10"/>
  <c r="P807" i="10"/>
  <c r="P808" i="10"/>
  <c r="P809" i="10"/>
  <c r="P810" i="10"/>
  <c r="P811" i="10"/>
  <c r="P812" i="10"/>
  <c r="P813" i="10"/>
  <c r="P814" i="10"/>
  <c r="P815" i="10"/>
  <c r="P816" i="10"/>
  <c r="P817" i="10"/>
  <c r="P818" i="10"/>
  <c r="P819" i="10"/>
  <c r="P820" i="10"/>
  <c r="P821" i="10"/>
  <c r="P822" i="10"/>
  <c r="P823" i="10"/>
  <c r="P824" i="10"/>
  <c r="P825" i="10"/>
  <c r="P826" i="10"/>
  <c r="P827" i="10"/>
  <c r="P828" i="10"/>
  <c r="P829" i="10"/>
  <c r="P830" i="10"/>
  <c r="P831" i="10"/>
  <c r="P832" i="10"/>
  <c r="P833" i="10"/>
  <c r="P834" i="10"/>
  <c r="P835" i="10"/>
  <c r="P836" i="10"/>
  <c r="P837" i="10"/>
  <c r="P838" i="10"/>
  <c r="P839" i="10"/>
  <c r="P840" i="10"/>
  <c r="P841" i="10"/>
  <c r="P842" i="10"/>
  <c r="P843" i="10"/>
  <c r="P844" i="10"/>
  <c r="P845" i="10"/>
  <c r="P846" i="10"/>
  <c r="P847" i="10"/>
  <c r="P848" i="10"/>
  <c r="P849" i="10"/>
  <c r="P850" i="10"/>
  <c r="P851" i="10"/>
  <c r="P852" i="10"/>
  <c r="P853" i="10"/>
  <c r="P854" i="10"/>
  <c r="P855" i="10"/>
  <c r="P856" i="10"/>
  <c r="P857" i="10"/>
  <c r="P858" i="10"/>
  <c r="P859" i="10"/>
  <c r="P860" i="10"/>
  <c r="P861" i="10"/>
  <c r="P862" i="10"/>
  <c r="P863" i="10"/>
  <c r="P864" i="10"/>
  <c r="P865" i="10"/>
  <c r="P866" i="10"/>
  <c r="P867" i="10"/>
  <c r="P868" i="10"/>
  <c r="P869" i="10"/>
  <c r="P870" i="10"/>
  <c r="P871" i="10"/>
  <c r="P872" i="10"/>
  <c r="P873" i="10"/>
  <c r="P874" i="10"/>
  <c r="P875" i="10"/>
  <c r="P876" i="10"/>
  <c r="P877" i="10"/>
  <c r="P878" i="10"/>
  <c r="P879" i="10"/>
  <c r="P880" i="10"/>
  <c r="P881" i="10"/>
  <c r="P882" i="10"/>
  <c r="P883" i="10"/>
  <c r="P884" i="10"/>
  <c r="P885" i="10"/>
  <c r="P886" i="10"/>
  <c r="P887" i="10"/>
  <c r="P888" i="10"/>
  <c r="P889" i="10"/>
  <c r="P890" i="10"/>
  <c r="P891" i="10"/>
  <c r="P892" i="10"/>
  <c r="P893" i="10"/>
  <c r="P894" i="10"/>
  <c r="P895" i="10"/>
  <c r="P896" i="10"/>
  <c r="P897" i="10"/>
  <c r="P898" i="10"/>
  <c r="P899" i="10"/>
  <c r="P900" i="10"/>
  <c r="P901" i="10"/>
  <c r="P902" i="10"/>
  <c r="P903" i="10"/>
  <c r="P904" i="10"/>
  <c r="P905" i="10"/>
  <c r="P906" i="10"/>
  <c r="P907" i="10"/>
  <c r="P908" i="10"/>
  <c r="P909" i="10"/>
  <c r="P910" i="10"/>
  <c r="P911" i="10"/>
  <c r="P912" i="10"/>
  <c r="P913" i="10"/>
  <c r="P914" i="10"/>
  <c r="P915" i="10"/>
  <c r="P916" i="10"/>
  <c r="P917" i="10"/>
  <c r="P918" i="10"/>
  <c r="P919" i="10"/>
  <c r="P920" i="10"/>
  <c r="P921" i="10"/>
  <c r="P922" i="10"/>
  <c r="P923" i="10"/>
  <c r="P924" i="10"/>
  <c r="P925" i="10"/>
  <c r="P926" i="10"/>
  <c r="P927" i="10"/>
  <c r="P928" i="10"/>
  <c r="P929" i="10"/>
  <c r="P930" i="10"/>
  <c r="P931" i="10"/>
  <c r="P932" i="10"/>
  <c r="P933" i="10"/>
  <c r="P934" i="10"/>
  <c r="P935" i="10"/>
  <c r="P936" i="10"/>
  <c r="P937" i="10"/>
  <c r="P938" i="10"/>
  <c r="P939" i="10"/>
  <c r="P940" i="10"/>
  <c r="P941" i="10"/>
  <c r="P942" i="10"/>
  <c r="P943" i="10"/>
  <c r="P944" i="10"/>
  <c r="P945" i="10"/>
  <c r="P946" i="10"/>
  <c r="P947" i="10"/>
  <c r="P948" i="10"/>
  <c r="P949" i="10"/>
  <c r="P950" i="10"/>
  <c r="P951" i="10"/>
  <c r="P952" i="10"/>
  <c r="P953" i="10"/>
  <c r="P954" i="10"/>
  <c r="P955" i="10"/>
  <c r="P956" i="10"/>
  <c r="P957" i="10"/>
  <c r="P958" i="10"/>
  <c r="P959" i="10"/>
  <c r="P960" i="10"/>
  <c r="P961" i="10"/>
  <c r="P962" i="10"/>
  <c r="P963" i="10"/>
  <c r="P964" i="10"/>
  <c r="P965" i="10"/>
  <c r="P966" i="10"/>
  <c r="P967" i="10"/>
  <c r="P968" i="10"/>
  <c r="P969" i="10"/>
  <c r="P970" i="10"/>
  <c r="P971" i="10"/>
  <c r="P972" i="10"/>
  <c r="P973" i="10"/>
  <c r="P974" i="10"/>
  <c r="P975" i="10"/>
  <c r="P976" i="10"/>
  <c r="P977" i="10"/>
  <c r="P978" i="10"/>
  <c r="P979" i="10"/>
  <c r="P980" i="10"/>
  <c r="P981" i="10"/>
  <c r="P982" i="10"/>
  <c r="P983" i="10"/>
  <c r="P984" i="10"/>
  <c r="P985" i="10"/>
  <c r="P986" i="10"/>
  <c r="P987" i="10"/>
  <c r="P988" i="10"/>
  <c r="P989" i="10"/>
  <c r="P990" i="10"/>
  <c r="P991" i="10"/>
  <c r="P992" i="10"/>
  <c r="P993" i="10"/>
  <c r="P994" i="10"/>
  <c r="P995" i="10"/>
  <c r="P996" i="10"/>
  <c r="P997" i="10"/>
  <c r="P998" i="10"/>
  <c r="P999" i="10"/>
  <c r="P1000" i="10"/>
  <c r="P1001" i="10"/>
  <c r="P1002" i="10"/>
  <c r="P1003" i="10"/>
  <c r="P1004" i="10"/>
  <c r="P1005" i="10"/>
  <c r="P1006" i="10"/>
  <c r="P1007" i="10"/>
  <c r="P1008" i="10"/>
  <c r="P1009" i="10"/>
  <c r="P1010" i="10"/>
  <c r="P1011" i="10"/>
  <c r="P1012" i="10"/>
  <c r="P1013" i="10"/>
  <c r="P1014" i="10"/>
  <c r="P1015" i="10"/>
  <c r="P1016" i="10"/>
  <c r="P1017" i="10"/>
  <c r="P1018" i="10"/>
  <c r="P1019" i="10"/>
  <c r="P1020" i="10"/>
  <c r="P1021" i="10"/>
  <c r="P1022" i="10"/>
  <c r="P1023" i="10"/>
  <c r="P1024" i="10"/>
  <c r="P1025" i="10"/>
  <c r="P1026" i="10"/>
  <c r="P1027" i="10"/>
  <c r="P1028" i="10"/>
  <c r="P1029" i="10"/>
  <c r="P1030" i="10"/>
  <c r="P1031" i="10"/>
  <c r="P1032" i="10"/>
  <c r="P1033" i="10"/>
  <c r="P1034" i="10"/>
  <c r="P1035" i="10"/>
  <c r="P1036" i="10"/>
  <c r="P1037" i="10"/>
  <c r="P1038" i="10"/>
  <c r="P1039" i="10"/>
  <c r="P1040" i="10"/>
  <c r="P1041" i="10"/>
  <c r="P1042" i="10"/>
  <c r="P1043" i="10"/>
  <c r="P1044" i="10"/>
  <c r="P1045" i="10"/>
  <c r="P1046" i="10"/>
  <c r="P1047" i="10"/>
  <c r="P1048" i="10"/>
  <c r="P1049" i="10"/>
  <c r="P1050" i="10"/>
  <c r="P1051" i="10"/>
  <c r="P1052" i="10"/>
  <c r="P1053" i="10"/>
  <c r="P1054" i="10"/>
  <c r="P1055" i="10"/>
  <c r="P1056" i="10"/>
  <c r="P1057" i="10"/>
  <c r="P1058" i="10"/>
  <c r="P1059" i="10"/>
  <c r="P1060" i="10"/>
  <c r="P1061" i="10"/>
  <c r="P1062" i="10"/>
  <c r="P1063" i="10"/>
  <c r="P1064" i="10"/>
  <c r="P1065" i="10"/>
  <c r="P1066" i="10"/>
  <c r="P1067" i="10"/>
  <c r="P1068" i="10"/>
  <c r="P1069" i="10"/>
  <c r="P1070" i="10"/>
  <c r="P1071" i="10"/>
  <c r="P1072" i="10"/>
  <c r="P1073" i="10"/>
  <c r="P1074" i="10"/>
  <c r="P1075" i="10"/>
  <c r="P1076" i="10"/>
  <c r="P1077" i="10"/>
  <c r="P1078" i="10"/>
  <c r="P1079" i="10"/>
  <c r="P1080" i="10"/>
  <c r="P1081" i="10"/>
  <c r="P1082" i="10"/>
  <c r="P1083" i="10"/>
  <c r="P1084" i="10"/>
  <c r="P1085" i="10"/>
  <c r="P1086" i="10"/>
  <c r="P1087" i="10"/>
  <c r="P1088" i="10"/>
  <c r="P1089" i="10"/>
  <c r="P1090" i="10"/>
  <c r="P1091" i="10"/>
  <c r="P1092" i="10"/>
  <c r="P1093" i="10"/>
  <c r="P1094" i="10"/>
  <c r="P1095" i="10"/>
  <c r="P1096" i="10"/>
  <c r="P1097" i="10"/>
  <c r="P1098" i="10"/>
  <c r="P1099" i="10"/>
  <c r="P1100" i="10"/>
  <c r="P1101" i="10"/>
  <c r="P1102" i="10"/>
  <c r="P1103" i="10"/>
  <c r="P1104" i="10"/>
  <c r="P1105" i="10"/>
  <c r="P1106" i="10"/>
  <c r="P1107" i="10"/>
  <c r="P1108" i="10"/>
  <c r="P1109" i="10"/>
  <c r="P1110" i="10"/>
  <c r="P1111" i="10"/>
  <c r="P1112" i="10"/>
  <c r="P1113" i="10"/>
  <c r="P1114" i="10"/>
  <c r="P1115" i="10"/>
  <c r="P1116" i="10"/>
  <c r="P1117" i="10"/>
  <c r="P1118" i="10"/>
  <c r="P1119" i="10"/>
  <c r="P1120" i="10"/>
  <c r="P1121" i="10"/>
  <c r="P1122" i="10"/>
  <c r="P1123" i="10"/>
  <c r="P1124" i="10"/>
  <c r="P1125" i="10"/>
  <c r="P1126" i="10"/>
  <c r="P1127" i="10"/>
  <c r="P1128" i="10"/>
  <c r="P1129" i="10"/>
  <c r="P1130" i="10"/>
  <c r="P1131" i="10"/>
  <c r="P1132" i="10"/>
  <c r="P1133" i="10"/>
  <c r="P1134" i="10"/>
  <c r="P1135" i="10"/>
  <c r="P1136" i="10"/>
  <c r="P1137" i="10"/>
  <c r="P1138" i="10"/>
  <c r="P1139" i="10"/>
  <c r="P1140" i="10"/>
  <c r="P1141" i="10"/>
  <c r="P1142" i="10"/>
  <c r="P1143" i="10"/>
  <c r="P1144" i="10"/>
  <c r="P1145" i="10"/>
  <c r="P1146" i="10"/>
  <c r="P1147" i="10"/>
  <c r="P1148" i="10"/>
  <c r="P1149" i="10"/>
  <c r="P1150" i="10"/>
  <c r="P1151" i="10"/>
  <c r="P1152" i="10"/>
  <c r="P1153" i="10"/>
  <c r="P1154" i="10"/>
  <c r="P1155" i="10"/>
  <c r="P1156" i="10"/>
  <c r="P1157" i="10"/>
  <c r="P1158" i="10"/>
  <c r="P1159" i="10"/>
  <c r="P1160" i="10"/>
  <c r="P1161" i="10"/>
  <c r="P1162" i="10"/>
  <c r="P1163" i="10"/>
  <c r="P1164" i="10"/>
  <c r="P1165" i="10"/>
  <c r="P1166" i="10"/>
  <c r="P1167" i="10"/>
  <c r="P1168" i="10"/>
  <c r="P1169" i="10"/>
  <c r="P1170" i="10"/>
  <c r="P1171" i="10"/>
  <c r="P1172" i="10"/>
  <c r="P1173" i="10"/>
  <c r="P1174" i="10"/>
  <c r="P1175" i="10"/>
  <c r="P1176" i="10"/>
  <c r="P1177" i="10"/>
  <c r="P1178" i="10"/>
  <c r="P1179" i="10"/>
  <c r="P1180" i="10"/>
  <c r="P1181" i="10"/>
  <c r="P1182" i="10"/>
  <c r="P1183" i="10"/>
  <c r="P1184" i="10"/>
  <c r="P1185" i="10"/>
  <c r="P1186" i="10"/>
  <c r="P1187" i="10"/>
  <c r="P1188" i="10"/>
  <c r="P1189" i="10"/>
  <c r="P1190" i="10"/>
  <c r="P1191" i="10"/>
  <c r="P1192" i="10"/>
  <c r="P1193" i="10"/>
  <c r="P1194" i="10"/>
  <c r="P1195" i="10"/>
  <c r="P1196" i="10"/>
  <c r="P1197" i="10"/>
  <c r="P1198" i="10"/>
  <c r="P1199" i="10"/>
  <c r="P1200" i="10"/>
  <c r="P1201" i="10"/>
  <c r="P1202" i="10"/>
  <c r="P1203" i="10"/>
  <c r="P1204" i="10"/>
  <c r="P1205" i="10"/>
  <c r="P1206" i="10"/>
  <c r="P1207" i="10"/>
  <c r="P1208" i="10"/>
  <c r="P1209" i="10"/>
  <c r="P1210" i="10"/>
  <c r="P1211" i="10"/>
  <c r="P1212" i="10"/>
  <c r="P1213" i="10"/>
  <c r="P1214" i="10"/>
  <c r="P1215" i="10"/>
  <c r="P1216" i="10"/>
  <c r="P1217" i="10"/>
  <c r="P1218" i="10"/>
  <c r="P1219" i="10"/>
  <c r="P1220" i="10"/>
  <c r="P1221" i="10"/>
  <c r="P1222" i="10"/>
  <c r="P1223" i="10"/>
  <c r="P1224" i="10"/>
  <c r="P1225" i="10"/>
  <c r="P1226" i="10"/>
  <c r="P1227" i="10"/>
  <c r="P1228" i="10"/>
  <c r="P1229" i="10"/>
  <c r="P1230" i="10"/>
  <c r="P1231" i="10"/>
  <c r="P1232" i="10"/>
  <c r="P1233" i="10"/>
  <c r="P1234" i="10"/>
  <c r="P1235" i="10"/>
  <c r="P1236" i="10"/>
  <c r="P1237" i="10"/>
  <c r="P1238" i="10"/>
  <c r="P1239" i="10"/>
  <c r="P1240" i="10"/>
  <c r="P1241" i="10"/>
  <c r="P1242" i="10"/>
  <c r="P1243" i="10"/>
  <c r="P1244" i="10"/>
  <c r="P1245" i="10"/>
  <c r="P1246" i="10"/>
  <c r="P1247" i="10"/>
  <c r="P1248" i="10"/>
  <c r="P1249" i="10"/>
  <c r="P1250" i="10"/>
  <c r="P1251" i="10"/>
  <c r="P1252" i="10"/>
  <c r="P1253" i="10"/>
  <c r="P1254" i="10"/>
  <c r="P1255" i="10"/>
  <c r="P1256" i="10"/>
  <c r="P1257" i="10"/>
  <c r="P1258" i="10"/>
  <c r="P1259" i="10"/>
  <c r="P1260" i="10"/>
  <c r="P1261" i="10"/>
  <c r="P1262" i="10"/>
  <c r="P1263" i="10"/>
  <c r="P1264" i="10"/>
  <c r="P1265" i="10"/>
  <c r="P1266" i="10"/>
  <c r="P1267" i="10"/>
  <c r="P1268" i="10"/>
  <c r="P1269" i="10"/>
  <c r="P1270" i="10"/>
  <c r="P1271" i="10"/>
  <c r="P1272" i="10"/>
  <c r="P1273" i="10"/>
  <c r="P1274" i="10"/>
  <c r="P1275" i="10"/>
  <c r="P1276" i="10"/>
  <c r="P1277" i="10"/>
  <c r="P1278" i="10"/>
  <c r="P1279" i="10"/>
  <c r="P1280" i="10"/>
  <c r="P1281" i="10"/>
  <c r="P1282" i="10"/>
  <c r="P1283" i="10"/>
  <c r="P1284" i="10"/>
  <c r="P1285" i="10"/>
  <c r="P1286" i="10"/>
  <c r="P1287" i="10"/>
  <c r="P1288" i="10"/>
  <c r="P1289" i="10"/>
  <c r="P1290" i="10"/>
  <c r="P1291" i="10"/>
  <c r="P1292" i="10"/>
  <c r="P1293" i="10"/>
  <c r="P1294" i="10"/>
  <c r="P1295" i="10"/>
  <c r="P1296" i="10"/>
  <c r="P1297" i="10"/>
  <c r="P1298" i="10"/>
  <c r="P1299" i="10"/>
  <c r="P1300" i="10"/>
  <c r="P1301" i="10"/>
  <c r="P1302" i="10"/>
  <c r="P1303" i="10"/>
  <c r="P1304" i="10"/>
  <c r="P1305" i="10"/>
  <c r="P1306" i="10"/>
  <c r="P1307" i="10"/>
  <c r="P1308" i="10"/>
  <c r="P1309" i="10"/>
  <c r="P1310" i="10"/>
  <c r="P1311" i="10"/>
  <c r="P1312" i="10"/>
  <c r="P1313" i="10"/>
  <c r="P1314" i="10"/>
  <c r="P1315" i="10"/>
  <c r="P1316" i="10"/>
  <c r="P1317" i="10"/>
  <c r="P1318" i="10"/>
  <c r="P1319" i="10"/>
  <c r="P1320" i="10"/>
  <c r="P1321" i="10"/>
  <c r="P1322" i="10"/>
  <c r="P1323" i="10"/>
  <c r="P1324" i="10"/>
  <c r="P1325" i="10"/>
  <c r="P1326" i="10"/>
  <c r="P1327" i="10"/>
  <c r="P1328" i="10"/>
  <c r="P1329" i="10"/>
  <c r="P1330" i="10"/>
  <c r="P1331" i="10"/>
  <c r="P1332" i="10"/>
  <c r="P1333" i="10"/>
  <c r="P1334" i="10"/>
  <c r="P1335" i="10"/>
  <c r="P1336" i="10"/>
  <c r="P1337" i="10"/>
  <c r="P1338" i="10"/>
  <c r="P1339" i="10"/>
  <c r="P1340" i="10"/>
  <c r="P1341" i="10"/>
  <c r="P1342" i="10"/>
  <c r="P1343" i="10"/>
  <c r="P1344" i="10"/>
  <c r="P1345" i="10"/>
  <c r="P1346" i="10"/>
  <c r="P1347" i="10"/>
  <c r="P1348" i="10"/>
  <c r="P1349" i="10"/>
  <c r="P1350" i="10"/>
  <c r="P1351" i="10"/>
  <c r="P1352" i="10"/>
  <c r="P1353" i="10"/>
  <c r="P1354" i="10"/>
  <c r="P1355" i="10"/>
  <c r="P1356" i="10"/>
  <c r="P1357" i="10"/>
  <c r="P1358" i="10"/>
  <c r="P1359" i="10"/>
  <c r="P1360" i="10"/>
  <c r="P1361" i="10"/>
  <c r="P1362" i="10"/>
  <c r="P1363" i="10"/>
  <c r="P1364" i="10"/>
  <c r="P1365" i="10"/>
  <c r="P1366" i="10"/>
  <c r="P1367" i="10"/>
  <c r="P1368" i="10"/>
  <c r="P1369" i="10"/>
  <c r="P1370" i="10"/>
  <c r="P1371" i="10"/>
  <c r="P1372" i="10"/>
  <c r="P1373" i="10"/>
  <c r="P1374" i="10"/>
  <c r="P1375" i="10"/>
  <c r="P1376" i="10"/>
  <c r="P1377" i="10"/>
  <c r="P1378" i="10"/>
  <c r="P1379" i="10"/>
  <c r="P1380" i="10"/>
  <c r="P1381" i="10"/>
  <c r="P1382" i="10"/>
  <c r="P1383" i="10"/>
  <c r="P1384" i="10"/>
  <c r="P1385" i="10"/>
  <c r="P1386" i="10"/>
  <c r="P1387" i="10"/>
  <c r="P1388" i="10"/>
  <c r="P1389" i="10"/>
  <c r="P1390" i="10"/>
  <c r="P1391" i="10"/>
  <c r="P1392" i="10"/>
  <c r="P1393" i="10"/>
  <c r="P1394" i="10"/>
  <c r="P1395" i="10"/>
  <c r="P1396" i="10"/>
  <c r="P1397" i="10"/>
  <c r="P1398" i="10"/>
  <c r="P1399" i="10"/>
  <c r="P1400" i="10"/>
  <c r="P1401" i="10"/>
  <c r="P1402" i="10"/>
  <c r="P1403" i="10"/>
  <c r="P1404" i="10"/>
  <c r="P1405" i="10"/>
  <c r="P1406" i="10"/>
  <c r="P1407" i="10"/>
  <c r="P1408" i="10"/>
  <c r="P1409" i="10"/>
  <c r="P1410" i="10"/>
  <c r="P1411" i="10"/>
  <c r="P1412" i="10"/>
  <c r="P1413" i="10"/>
  <c r="P1414" i="10"/>
  <c r="P1415" i="10"/>
  <c r="P1416" i="10"/>
  <c r="P1417" i="10"/>
  <c r="P1418" i="10"/>
  <c r="P1419" i="10"/>
  <c r="P1420" i="10"/>
  <c r="P1421" i="10"/>
  <c r="P1422" i="10"/>
  <c r="P1423" i="10"/>
  <c r="P1424" i="10"/>
  <c r="P1425" i="10"/>
  <c r="P1426" i="10"/>
  <c r="P1427" i="10"/>
  <c r="P1428" i="10"/>
  <c r="P1429" i="10"/>
  <c r="P1430" i="10"/>
  <c r="P1431" i="10"/>
  <c r="P1432" i="10"/>
  <c r="P1433" i="10"/>
  <c r="P1434" i="10"/>
  <c r="P1435" i="10"/>
  <c r="P1436" i="10"/>
  <c r="P1437" i="10"/>
  <c r="P1438" i="10"/>
  <c r="P1439" i="10"/>
  <c r="P1440" i="10"/>
  <c r="P1441" i="10"/>
  <c r="P1442" i="10"/>
  <c r="P1443" i="10"/>
  <c r="P1444" i="10"/>
  <c r="P1445" i="10"/>
  <c r="P1446" i="10"/>
  <c r="P1447" i="10"/>
  <c r="P1448" i="10"/>
  <c r="P1449" i="10"/>
  <c r="P1450" i="10"/>
  <c r="P1451" i="10"/>
  <c r="P1452" i="10"/>
  <c r="P1453" i="10"/>
  <c r="P1454" i="10"/>
  <c r="P1455" i="10"/>
  <c r="P1456" i="10"/>
  <c r="P1457" i="10"/>
  <c r="P1458" i="10"/>
  <c r="P1459" i="10"/>
  <c r="P1460" i="10"/>
  <c r="P1461" i="10"/>
  <c r="P1462" i="10"/>
  <c r="P1463" i="10"/>
  <c r="P1464" i="10"/>
  <c r="P1465" i="10"/>
  <c r="P1466" i="10"/>
  <c r="P1467" i="10"/>
  <c r="P1468" i="10"/>
  <c r="P1469" i="10"/>
  <c r="P1470" i="10"/>
  <c r="P1471" i="10"/>
  <c r="P1472" i="10"/>
  <c r="P1473" i="10"/>
  <c r="P1474" i="10"/>
  <c r="P1475" i="10"/>
  <c r="P1476" i="10"/>
  <c r="P1477" i="10"/>
  <c r="P1478" i="10"/>
  <c r="P1479" i="10"/>
  <c r="P1480" i="10"/>
  <c r="P1481" i="10"/>
  <c r="P1482" i="10"/>
  <c r="P1483" i="10"/>
  <c r="P1484" i="10"/>
  <c r="P1485" i="10"/>
  <c r="P1486" i="10"/>
  <c r="P1487" i="10"/>
  <c r="P1488" i="10"/>
  <c r="P1489" i="10"/>
  <c r="P1490" i="10"/>
  <c r="P1491" i="10"/>
  <c r="P1492" i="10"/>
  <c r="P1493" i="10"/>
  <c r="P1494" i="10"/>
  <c r="P1495" i="10"/>
  <c r="P1496" i="10"/>
  <c r="P1497" i="10"/>
  <c r="P1498" i="10"/>
  <c r="P1499" i="10"/>
  <c r="P1500" i="10"/>
  <c r="P1501" i="10"/>
  <c r="P1502" i="10"/>
  <c r="P1503" i="10"/>
  <c r="P1504" i="10"/>
  <c r="P1505" i="10"/>
  <c r="P1506" i="10"/>
  <c r="P1507" i="10"/>
  <c r="P1508" i="10"/>
  <c r="P1509" i="10"/>
  <c r="P1510" i="10"/>
  <c r="P1511" i="10"/>
  <c r="P1512" i="10"/>
  <c r="P1513" i="10"/>
  <c r="P1514" i="10"/>
  <c r="P1515" i="10"/>
  <c r="P1516" i="10"/>
  <c r="P1517" i="10"/>
  <c r="P1518" i="10"/>
  <c r="P1519" i="10"/>
  <c r="P1520" i="10"/>
  <c r="P1521" i="10"/>
  <c r="P1522" i="10"/>
  <c r="P1523" i="10"/>
  <c r="P1524" i="10"/>
  <c r="P1525" i="10"/>
  <c r="P1526" i="10"/>
  <c r="P1527" i="10"/>
  <c r="P1528" i="10"/>
  <c r="P1529" i="10"/>
  <c r="P1530" i="10"/>
  <c r="P1531" i="10"/>
  <c r="P1532" i="10"/>
  <c r="P1533" i="10"/>
  <c r="P1534" i="10"/>
  <c r="P1535" i="10"/>
  <c r="P1536" i="10"/>
  <c r="P1537" i="10"/>
  <c r="P1538" i="10"/>
  <c r="P1539" i="10"/>
  <c r="P1540" i="10"/>
  <c r="P1541" i="10"/>
  <c r="P1542" i="10"/>
  <c r="P1543" i="10"/>
  <c r="P1544" i="10"/>
  <c r="P1545" i="10"/>
  <c r="P1546" i="10"/>
  <c r="P1547" i="10"/>
  <c r="P1548" i="10"/>
  <c r="P1549" i="10"/>
  <c r="P1550" i="10"/>
  <c r="P1551" i="10"/>
  <c r="P1552" i="10"/>
  <c r="P1553" i="10"/>
  <c r="P1554" i="10"/>
  <c r="P1555" i="10"/>
  <c r="P1556" i="10"/>
  <c r="P1557" i="10"/>
  <c r="P1558" i="10"/>
  <c r="P1559" i="10"/>
  <c r="P1560" i="10"/>
  <c r="P1561" i="10"/>
  <c r="P1562" i="10"/>
  <c r="P1563" i="10"/>
  <c r="P1564" i="10"/>
  <c r="P1565" i="10"/>
  <c r="P1566" i="10"/>
  <c r="P1567" i="10"/>
  <c r="P1568" i="10"/>
  <c r="P1569" i="10"/>
  <c r="P1570" i="10"/>
  <c r="P1571" i="10"/>
  <c r="P1572" i="10"/>
  <c r="P1573" i="10"/>
  <c r="P1574" i="10"/>
  <c r="P1575" i="10"/>
  <c r="P1576" i="10"/>
  <c r="P1577" i="10"/>
  <c r="P1578" i="10"/>
  <c r="P1579" i="10"/>
  <c r="P1580" i="10"/>
  <c r="P1581" i="10"/>
  <c r="P1582" i="10"/>
  <c r="P1583" i="10"/>
  <c r="P1584" i="10"/>
  <c r="P1585" i="10"/>
  <c r="P1586" i="10"/>
  <c r="P1587" i="10"/>
  <c r="P1588" i="10"/>
  <c r="P1589" i="10"/>
  <c r="P1590" i="10"/>
  <c r="P1591" i="10"/>
  <c r="P1592" i="10"/>
  <c r="P1593" i="10"/>
  <c r="P1594" i="10"/>
  <c r="P1595" i="10"/>
  <c r="P1596" i="10"/>
  <c r="P1597" i="10"/>
  <c r="P1598" i="10"/>
  <c r="P1599" i="10"/>
  <c r="P1600" i="10"/>
  <c r="P1601" i="10"/>
  <c r="P1602" i="10"/>
  <c r="P1603" i="10"/>
  <c r="P1604" i="10"/>
  <c r="P1605" i="10"/>
  <c r="P1606" i="10"/>
  <c r="P1607" i="10"/>
  <c r="P1608" i="10"/>
  <c r="P1609" i="10"/>
  <c r="P1610" i="10"/>
  <c r="P1611" i="10"/>
  <c r="P1612" i="10"/>
  <c r="P1613" i="10"/>
  <c r="P1614" i="10"/>
  <c r="P1615" i="10"/>
  <c r="P1616" i="10"/>
  <c r="P1617" i="10"/>
  <c r="P1618" i="10"/>
  <c r="P1619" i="10"/>
  <c r="P1620" i="10"/>
  <c r="P1621" i="10"/>
  <c r="P1622" i="10"/>
  <c r="P1623" i="10"/>
  <c r="P1624" i="10"/>
  <c r="P1625" i="10"/>
  <c r="P1626" i="10"/>
  <c r="P1627" i="10"/>
  <c r="P1628" i="10"/>
  <c r="P1629" i="10"/>
  <c r="P1630" i="10"/>
  <c r="P1631" i="10"/>
  <c r="P1632" i="10"/>
  <c r="P1633" i="10"/>
  <c r="P1634" i="10"/>
  <c r="P1635" i="10"/>
  <c r="P1636" i="10"/>
  <c r="P1637" i="10"/>
  <c r="P1638" i="10"/>
  <c r="P1639" i="10"/>
  <c r="P1640" i="10"/>
  <c r="P1641" i="10"/>
  <c r="P1642" i="10"/>
  <c r="P1643" i="10"/>
  <c r="P1644" i="10"/>
  <c r="P1645" i="10"/>
  <c r="P1646" i="10"/>
  <c r="P1647" i="10"/>
  <c r="P1648" i="10"/>
  <c r="P1649" i="10"/>
  <c r="P1650" i="10"/>
  <c r="P1651" i="10"/>
  <c r="P1652" i="10"/>
  <c r="P1653" i="10"/>
  <c r="P1654" i="10"/>
  <c r="P1655" i="10"/>
  <c r="P1656" i="10"/>
  <c r="P1657" i="10"/>
  <c r="P1658" i="10"/>
  <c r="P1659" i="10"/>
  <c r="P1660" i="10"/>
  <c r="P1661" i="10"/>
  <c r="P1662" i="10"/>
  <c r="P1663" i="10"/>
  <c r="P1664" i="10"/>
  <c r="P1665" i="10"/>
  <c r="P1666" i="10"/>
  <c r="P1667" i="10"/>
  <c r="P1668" i="10"/>
  <c r="P1669" i="10"/>
  <c r="P1670" i="10"/>
  <c r="P1671" i="10"/>
  <c r="P1672" i="10"/>
  <c r="P1673" i="10"/>
  <c r="P1674" i="10"/>
  <c r="P1675" i="10"/>
  <c r="P1676" i="10"/>
  <c r="P1677" i="10"/>
  <c r="P1678" i="10"/>
  <c r="P1679" i="10"/>
  <c r="P1680" i="10"/>
  <c r="P1681" i="10"/>
  <c r="P1682" i="10"/>
  <c r="P1683" i="10"/>
  <c r="P1684" i="10"/>
  <c r="N9" i="10"/>
  <c r="O9" i="10" s="1"/>
  <c r="N10" i="10"/>
  <c r="O10" i="10" s="1"/>
  <c r="N11" i="10"/>
  <c r="O11" i="10" s="1"/>
  <c r="N12" i="10"/>
  <c r="O12" i="10" s="1"/>
  <c r="N13" i="10"/>
  <c r="O13" i="10" s="1"/>
  <c r="N14" i="10"/>
  <c r="O14" i="10" s="1"/>
  <c r="N15" i="10"/>
  <c r="O15" i="10" s="1"/>
  <c r="N16" i="10"/>
  <c r="O16" i="10" s="1"/>
  <c r="N17" i="10"/>
  <c r="O17" i="10" s="1"/>
  <c r="N18" i="10"/>
  <c r="O18" i="10" s="1"/>
  <c r="N19" i="10"/>
  <c r="O19" i="10" s="1"/>
  <c r="N20" i="10"/>
  <c r="O20" i="10" s="1"/>
  <c r="N21" i="10"/>
  <c r="O21" i="10" s="1"/>
  <c r="N22" i="10"/>
  <c r="O22" i="10" s="1"/>
  <c r="N23" i="10"/>
  <c r="O23" i="10" s="1"/>
  <c r="N24" i="10"/>
  <c r="O24" i="10" s="1"/>
  <c r="N25" i="10"/>
  <c r="O25" i="10" s="1"/>
  <c r="N26" i="10"/>
  <c r="O26" i="10" s="1"/>
  <c r="N27" i="10"/>
  <c r="O27" i="10" s="1"/>
  <c r="N28" i="10"/>
  <c r="O28" i="10" s="1"/>
  <c r="N29" i="10"/>
  <c r="O29" i="10" s="1"/>
  <c r="N30" i="10"/>
  <c r="O30" i="10" s="1"/>
  <c r="N31" i="10"/>
  <c r="O31" i="10" s="1"/>
  <c r="N32" i="10"/>
  <c r="O32" i="10" s="1"/>
  <c r="N33" i="10"/>
  <c r="O33" i="10" s="1"/>
  <c r="N34" i="10"/>
  <c r="O34" i="10" s="1"/>
  <c r="N35" i="10"/>
  <c r="O35" i="10" s="1"/>
  <c r="N36" i="10"/>
  <c r="O36" i="10" s="1"/>
  <c r="N37" i="10"/>
  <c r="O37" i="10" s="1"/>
  <c r="N38" i="10"/>
  <c r="O38" i="10" s="1"/>
  <c r="N39" i="10"/>
  <c r="O39" i="10" s="1"/>
  <c r="N40" i="10"/>
  <c r="O40" i="10" s="1"/>
  <c r="N41" i="10"/>
  <c r="O41" i="10" s="1"/>
  <c r="N42" i="10"/>
  <c r="O42" i="10" s="1"/>
  <c r="N43" i="10"/>
  <c r="O43" i="10" s="1"/>
  <c r="N44" i="10"/>
  <c r="O44" i="10" s="1"/>
  <c r="N45" i="10"/>
  <c r="O45" i="10" s="1"/>
  <c r="N46" i="10"/>
  <c r="O46" i="10" s="1"/>
  <c r="N47" i="10"/>
  <c r="O47" i="10" s="1"/>
  <c r="N48" i="10"/>
  <c r="O48" i="10" s="1"/>
  <c r="N49" i="10"/>
  <c r="O49" i="10" s="1"/>
  <c r="N50" i="10"/>
  <c r="O50" i="10" s="1"/>
  <c r="N51" i="10"/>
  <c r="O51" i="10" s="1"/>
  <c r="N52" i="10"/>
  <c r="O52" i="10" s="1"/>
  <c r="N53" i="10"/>
  <c r="O53" i="10" s="1"/>
  <c r="N54" i="10"/>
  <c r="O54" i="10" s="1"/>
  <c r="N55" i="10"/>
  <c r="O55" i="10" s="1"/>
  <c r="N56" i="10"/>
  <c r="O56" i="10" s="1"/>
  <c r="N57" i="10"/>
  <c r="O57" i="10" s="1"/>
  <c r="N58" i="10"/>
  <c r="O58" i="10" s="1"/>
  <c r="N59" i="10"/>
  <c r="O59" i="10" s="1"/>
  <c r="N60" i="10"/>
  <c r="O60" i="10" s="1"/>
  <c r="N61" i="10"/>
  <c r="O61" i="10" s="1"/>
  <c r="N62" i="10"/>
  <c r="O62" i="10" s="1"/>
  <c r="N63" i="10"/>
  <c r="O63" i="10" s="1"/>
  <c r="N64" i="10"/>
  <c r="O64" i="10" s="1"/>
  <c r="N65" i="10"/>
  <c r="O65" i="10" s="1"/>
  <c r="N66" i="10"/>
  <c r="O66" i="10" s="1"/>
  <c r="N67" i="10"/>
  <c r="O67" i="10" s="1"/>
  <c r="N68" i="10"/>
  <c r="O68" i="10" s="1"/>
  <c r="N69" i="10"/>
  <c r="O69" i="10" s="1"/>
  <c r="N70" i="10"/>
  <c r="O70" i="10" s="1"/>
  <c r="N71" i="10"/>
  <c r="O71" i="10" s="1"/>
  <c r="N72" i="10"/>
  <c r="O72" i="10" s="1"/>
  <c r="N73" i="10"/>
  <c r="O73" i="10" s="1"/>
  <c r="N74" i="10"/>
  <c r="O74" i="10" s="1"/>
  <c r="N75" i="10"/>
  <c r="O75" i="10" s="1"/>
  <c r="N76" i="10"/>
  <c r="O76" i="10" s="1"/>
  <c r="N77" i="10"/>
  <c r="O77" i="10" s="1"/>
  <c r="N78" i="10"/>
  <c r="O78" i="10" s="1"/>
  <c r="N79" i="10"/>
  <c r="O79" i="10" s="1"/>
  <c r="N80" i="10"/>
  <c r="O80" i="10" s="1"/>
  <c r="N81" i="10"/>
  <c r="O81" i="10" s="1"/>
  <c r="N82" i="10"/>
  <c r="O82" i="10" s="1"/>
  <c r="N83" i="10"/>
  <c r="O83" i="10" s="1"/>
  <c r="N84" i="10"/>
  <c r="O84" i="10" s="1"/>
  <c r="N85" i="10"/>
  <c r="O85" i="10" s="1"/>
  <c r="N86" i="10"/>
  <c r="O86" i="10" s="1"/>
  <c r="N87" i="10"/>
  <c r="O87" i="10" s="1"/>
  <c r="N88" i="10"/>
  <c r="O88" i="10" s="1"/>
  <c r="N89" i="10"/>
  <c r="O89" i="10" s="1"/>
  <c r="N90" i="10"/>
  <c r="O90" i="10" s="1"/>
  <c r="N91" i="10"/>
  <c r="O91" i="10" s="1"/>
  <c r="N92" i="10"/>
  <c r="O92" i="10" s="1"/>
  <c r="N93" i="10"/>
  <c r="O93" i="10" s="1"/>
  <c r="N94" i="10"/>
  <c r="O94" i="10" s="1"/>
  <c r="N95" i="10"/>
  <c r="O95" i="10" s="1"/>
  <c r="N96" i="10"/>
  <c r="O96" i="10" s="1"/>
  <c r="N97" i="10"/>
  <c r="O97" i="10" s="1"/>
  <c r="N98" i="10"/>
  <c r="O98" i="10" s="1"/>
  <c r="N99" i="10"/>
  <c r="O99" i="10" s="1"/>
  <c r="N100" i="10"/>
  <c r="O100" i="10" s="1"/>
  <c r="N101" i="10"/>
  <c r="O101" i="10" s="1"/>
  <c r="N102" i="10"/>
  <c r="O102" i="10" s="1"/>
  <c r="N103" i="10"/>
  <c r="O103" i="10" s="1"/>
  <c r="N104" i="10"/>
  <c r="O104" i="10" s="1"/>
  <c r="N105" i="10"/>
  <c r="O105" i="10" s="1"/>
  <c r="N106" i="10"/>
  <c r="O106" i="10" s="1"/>
  <c r="N107" i="10"/>
  <c r="O107" i="10" s="1"/>
  <c r="N108" i="10"/>
  <c r="O108" i="10" s="1"/>
  <c r="N109" i="10"/>
  <c r="O109" i="10" s="1"/>
  <c r="N110" i="10"/>
  <c r="O110" i="10" s="1"/>
  <c r="N111" i="10"/>
  <c r="O111" i="10" s="1"/>
  <c r="N112" i="10"/>
  <c r="O112" i="10" s="1"/>
  <c r="N113" i="10"/>
  <c r="O113" i="10" s="1"/>
  <c r="N114" i="10"/>
  <c r="O114" i="10" s="1"/>
  <c r="N115" i="10"/>
  <c r="O115" i="10" s="1"/>
  <c r="N116" i="10"/>
  <c r="O116" i="10" s="1"/>
  <c r="N117" i="10"/>
  <c r="O117" i="10" s="1"/>
  <c r="N118" i="10"/>
  <c r="O118" i="10" s="1"/>
  <c r="N119" i="10"/>
  <c r="O119" i="10" s="1"/>
  <c r="N120" i="10"/>
  <c r="O120" i="10" s="1"/>
  <c r="N121" i="10"/>
  <c r="O121" i="10" s="1"/>
  <c r="N122" i="10"/>
  <c r="O122" i="10" s="1"/>
  <c r="N123" i="10"/>
  <c r="O123" i="10" s="1"/>
  <c r="N124" i="10"/>
  <c r="O124" i="10" s="1"/>
  <c r="N125" i="10"/>
  <c r="O125" i="10" s="1"/>
  <c r="N126" i="10"/>
  <c r="O126" i="10" s="1"/>
  <c r="N127" i="10"/>
  <c r="O127" i="10" s="1"/>
  <c r="N128" i="10"/>
  <c r="O128" i="10" s="1"/>
  <c r="N129" i="10"/>
  <c r="O129" i="10" s="1"/>
  <c r="N130" i="10"/>
  <c r="O130" i="10" s="1"/>
  <c r="N131" i="10"/>
  <c r="O131" i="10" s="1"/>
  <c r="N132" i="10"/>
  <c r="O132" i="10" s="1"/>
  <c r="N133" i="10"/>
  <c r="O133" i="10" s="1"/>
  <c r="N134" i="10"/>
  <c r="O134" i="10" s="1"/>
  <c r="N135" i="10"/>
  <c r="O135" i="10" s="1"/>
  <c r="N136" i="10"/>
  <c r="O136" i="10" s="1"/>
  <c r="N137" i="10"/>
  <c r="O137" i="10" s="1"/>
  <c r="N138" i="10"/>
  <c r="O138" i="10" s="1"/>
  <c r="N139" i="10"/>
  <c r="O139" i="10" s="1"/>
  <c r="N140" i="10"/>
  <c r="O140" i="10" s="1"/>
  <c r="N141" i="10"/>
  <c r="O141" i="10" s="1"/>
  <c r="N142" i="10"/>
  <c r="O142" i="10" s="1"/>
  <c r="N143" i="10"/>
  <c r="O143" i="10" s="1"/>
  <c r="N144" i="10"/>
  <c r="O144" i="10" s="1"/>
  <c r="N145" i="10"/>
  <c r="O145" i="10" s="1"/>
  <c r="N146" i="10"/>
  <c r="O146" i="10" s="1"/>
  <c r="N147" i="10"/>
  <c r="O147" i="10" s="1"/>
  <c r="N148" i="10"/>
  <c r="O148" i="10" s="1"/>
  <c r="N149" i="10"/>
  <c r="O149" i="10" s="1"/>
  <c r="N150" i="10"/>
  <c r="O150" i="10" s="1"/>
  <c r="N151" i="10"/>
  <c r="O151" i="10" s="1"/>
  <c r="N152" i="10"/>
  <c r="O152" i="10" s="1"/>
  <c r="N153" i="10"/>
  <c r="O153" i="10" s="1"/>
  <c r="N154" i="10"/>
  <c r="O154" i="10" s="1"/>
  <c r="N155" i="10"/>
  <c r="O155" i="10" s="1"/>
  <c r="N156" i="10"/>
  <c r="O156" i="10" s="1"/>
  <c r="N157" i="10"/>
  <c r="O157" i="10" s="1"/>
  <c r="N158" i="10"/>
  <c r="O158" i="10" s="1"/>
  <c r="N159" i="10"/>
  <c r="O159" i="10" s="1"/>
  <c r="N160" i="10"/>
  <c r="O160" i="10" s="1"/>
  <c r="N161" i="10"/>
  <c r="O161" i="10" s="1"/>
  <c r="N162" i="10"/>
  <c r="O162" i="10" s="1"/>
  <c r="N163" i="10"/>
  <c r="O163" i="10" s="1"/>
  <c r="N164" i="10"/>
  <c r="O164" i="10" s="1"/>
  <c r="N165" i="10"/>
  <c r="O165" i="10" s="1"/>
  <c r="N166" i="10"/>
  <c r="O166" i="10" s="1"/>
  <c r="N167" i="10"/>
  <c r="O167" i="10" s="1"/>
  <c r="N168" i="10"/>
  <c r="O168" i="10" s="1"/>
  <c r="N169" i="10"/>
  <c r="O169" i="10" s="1"/>
  <c r="N170" i="10"/>
  <c r="O170" i="10" s="1"/>
  <c r="N171" i="10"/>
  <c r="O171" i="10" s="1"/>
  <c r="N172" i="10"/>
  <c r="O172" i="10" s="1"/>
  <c r="N173" i="10"/>
  <c r="O173" i="10" s="1"/>
  <c r="N174" i="10"/>
  <c r="O174" i="10" s="1"/>
  <c r="N175" i="10"/>
  <c r="O175" i="10" s="1"/>
  <c r="N176" i="10"/>
  <c r="O176" i="10" s="1"/>
  <c r="N177" i="10"/>
  <c r="O177" i="10" s="1"/>
  <c r="N178" i="10"/>
  <c r="O178" i="10" s="1"/>
  <c r="N179" i="10"/>
  <c r="O179" i="10" s="1"/>
  <c r="N180" i="10"/>
  <c r="O180" i="10" s="1"/>
  <c r="N181" i="10"/>
  <c r="O181" i="10" s="1"/>
  <c r="N182" i="10"/>
  <c r="O182" i="10" s="1"/>
  <c r="N183" i="10"/>
  <c r="O183" i="10" s="1"/>
  <c r="N184" i="10"/>
  <c r="O184" i="10" s="1"/>
  <c r="N185" i="10"/>
  <c r="O185" i="10" s="1"/>
  <c r="N186" i="10"/>
  <c r="O186" i="10" s="1"/>
  <c r="N187" i="10"/>
  <c r="O187" i="10" s="1"/>
  <c r="N188" i="10"/>
  <c r="O188" i="10" s="1"/>
  <c r="N189" i="10"/>
  <c r="O189" i="10" s="1"/>
  <c r="N190" i="10"/>
  <c r="O190" i="10" s="1"/>
  <c r="N191" i="10"/>
  <c r="O191" i="10" s="1"/>
  <c r="N192" i="10"/>
  <c r="O192" i="10" s="1"/>
  <c r="N193" i="10"/>
  <c r="O193" i="10" s="1"/>
  <c r="N194" i="10"/>
  <c r="O194" i="10" s="1"/>
  <c r="N195" i="10"/>
  <c r="O195" i="10" s="1"/>
  <c r="N196" i="10"/>
  <c r="O196" i="10" s="1"/>
  <c r="N197" i="10"/>
  <c r="O197" i="10" s="1"/>
  <c r="N198" i="10"/>
  <c r="O198" i="10" s="1"/>
  <c r="N199" i="10"/>
  <c r="O199" i="10" s="1"/>
  <c r="N200" i="10"/>
  <c r="O200" i="10" s="1"/>
  <c r="N201" i="10"/>
  <c r="O201" i="10" s="1"/>
  <c r="N202" i="10"/>
  <c r="O202" i="10" s="1"/>
  <c r="N203" i="10"/>
  <c r="O203" i="10" s="1"/>
  <c r="N204" i="10"/>
  <c r="O204" i="10" s="1"/>
  <c r="N205" i="10"/>
  <c r="O205" i="10" s="1"/>
  <c r="N206" i="10"/>
  <c r="O206" i="10" s="1"/>
  <c r="N207" i="10"/>
  <c r="O207" i="10" s="1"/>
  <c r="N208" i="10"/>
  <c r="O208" i="10" s="1"/>
  <c r="N209" i="10"/>
  <c r="O209" i="10" s="1"/>
  <c r="N210" i="10"/>
  <c r="O210" i="10" s="1"/>
  <c r="N211" i="10"/>
  <c r="O211" i="10" s="1"/>
  <c r="N212" i="10"/>
  <c r="O212" i="10" s="1"/>
  <c r="N213" i="10"/>
  <c r="O213" i="10" s="1"/>
  <c r="N214" i="10"/>
  <c r="O214" i="10" s="1"/>
  <c r="N215" i="10"/>
  <c r="O215" i="10" s="1"/>
  <c r="N216" i="10"/>
  <c r="O216" i="10" s="1"/>
  <c r="N217" i="10"/>
  <c r="O217" i="10" s="1"/>
  <c r="N218" i="10"/>
  <c r="O218" i="10" s="1"/>
  <c r="N219" i="10"/>
  <c r="O219" i="10" s="1"/>
  <c r="N220" i="10"/>
  <c r="O220" i="10" s="1"/>
  <c r="N221" i="10"/>
  <c r="O221" i="10" s="1"/>
  <c r="N222" i="10"/>
  <c r="O222" i="10" s="1"/>
  <c r="N223" i="10"/>
  <c r="O223" i="10" s="1"/>
  <c r="N224" i="10"/>
  <c r="O224" i="10" s="1"/>
  <c r="N225" i="10"/>
  <c r="O225" i="10" s="1"/>
  <c r="N226" i="10"/>
  <c r="O226" i="10" s="1"/>
  <c r="N227" i="10"/>
  <c r="O227" i="10" s="1"/>
  <c r="N228" i="10"/>
  <c r="O228" i="10" s="1"/>
  <c r="N229" i="10"/>
  <c r="O229" i="10" s="1"/>
  <c r="N230" i="10"/>
  <c r="O230" i="10" s="1"/>
  <c r="N231" i="10"/>
  <c r="O231" i="10" s="1"/>
  <c r="N232" i="10"/>
  <c r="O232" i="10" s="1"/>
  <c r="N233" i="10"/>
  <c r="O233" i="10" s="1"/>
  <c r="N234" i="10"/>
  <c r="O234" i="10" s="1"/>
  <c r="N235" i="10"/>
  <c r="O235" i="10" s="1"/>
  <c r="N236" i="10"/>
  <c r="O236" i="10" s="1"/>
  <c r="N237" i="10"/>
  <c r="O237" i="10" s="1"/>
  <c r="N238" i="10"/>
  <c r="O238" i="10" s="1"/>
  <c r="N239" i="10"/>
  <c r="O239" i="10" s="1"/>
  <c r="N240" i="10"/>
  <c r="O240" i="10" s="1"/>
  <c r="N241" i="10"/>
  <c r="O241" i="10" s="1"/>
  <c r="N242" i="10"/>
  <c r="O242" i="10" s="1"/>
  <c r="N243" i="10"/>
  <c r="O243" i="10" s="1"/>
  <c r="N244" i="10"/>
  <c r="O244" i="10" s="1"/>
  <c r="N245" i="10"/>
  <c r="O245" i="10" s="1"/>
  <c r="N246" i="10"/>
  <c r="O246" i="10" s="1"/>
  <c r="N247" i="10"/>
  <c r="O247" i="10" s="1"/>
  <c r="N248" i="10"/>
  <c r="O248" i="10" s="1"/>
  <c r="N249" i="10"/>
  <c r="O249" i="10" s="1"/>
  <c r="N250" i="10"/>
  <c r="O250" i="10" s="1"/>
  <c r="N251" i="10"/>
  <c r="O251" i="10" s="1"/>
  <c r="N252" i="10"/>
  <c r="O252" i="10" s="1"/>
  <c r="N253" i="10"/>
  <c r="O253" i="10" s="1"/>
  <c r="N254" i="10"/>
  <c r="O254" i="10" s="1"/>
  <c r="N255" i="10"/>
  <c r="O255" i="10" s="1"/>
  <c r="N256" i="10"/>
  <c r="O256" i="10" s="1"/>
  <c r="N257" i="10"/>
  <c r="O257" i="10" s="1"/>
  <c r="N258" i="10"/>
  <c r="O258" i="10" s="1"/>
  <c r="N259" i="10"/>
  <c r="O259" i="10" s="1"/>
  <c r="N260" i="10"/>
  <c r="O260" i="10" s="1"/>
  <c r="N261" i="10"/>
  <c r="O261" i="10" s="1"/>
  <c r="N262" i="10"/>
  <c r="O262" i="10" s="1"/>
  <c r="N263" i="10"/>
  <c r="O263" i="10" s="1"/>
  <c r="N264" i="10"/>
  <c r="O264" i="10" s="1"/>
  <c r="N265" i="10"/>
  <c r="O265" i="10" s="1"/>
  <c r="N266" i="10"/>
  <c r="O266" i="10" s="1"/>
  <c r="N267" i="10"/>
  <c r="O267" i="10" s="1"/>
  <c r="N268" i="10"/>
  <c r="O268" i="10" s="1"/>
  <c r="N269" i="10"/>
  <c r="O269" i="10" s="1"/>
  <c r="N270" i="10"/>
  <c r="O270" i="10" s="1"/>
  <c r="N271" i="10"/>
  <c r="O271" i="10" s="1"/>
  <c r="N272" i="10"/>
  <c r="O272" i="10" s="1"/>
  <c r="N273" i="10"/>
  <c r="O273" i="10" s="1"/>
  <c r="N274" i="10"/>
  <c r="O274" i="10" s="1"/>
  <c r="N275" i="10"/>
  <c r="O275" i="10" s="1"/>
  <c r="N276" i="10"/>
  <c r="O276" i="10" s="1"/>
  <c r="N277" i="10"/>
  <c r="O277" i="10" s="1"/>
  <c r="N278" i="10"/>
  <c r="O278" i="10" s="1"/>
  <c r="N279" i="10"/>
  <c r="O279" i="10" s="1"/>
  <c r="N280" i="10"/>
  <c r="O280" i="10" s="1"/>
  <c r="N281" i="10"/>
  <c r="O281" i="10" s="1"/>
  <c r="N282" i="10"/>
  <c r="O282" i="10" s="1"/>
  <c r="N283" i="10"/>
  <c r="O283" i="10" s="1"/>
  <c r="N284" i="10"/>
  <c r="O284" i="10" s="1"/>
  <c r="N285" i="10"/>
  <c r="O285" i="10" s="1"/>
  <c r="N286" i="10"/>
  <c r="O286" i="10" s="1"/>
  <c r="N287" i="10"/>
  <c r="O287" i="10" s="1"/>
  <c r="N288" i="10"/>
  <c r="O288" i="10" s="1"/>
  <c r="N289" i="10"/>
  <c r="O289" i="10" s="1"/>
  <c r="N290" i="10"/>
  <c r="O290" i="10" s="1"/>
  <c r="N291" i="10"/>
  <c r="O291" i="10" s="1"/>
  <c r="N292" i="10"/>
  <c r="O292" i="10" s="1"/>
  <c r="N293" i="10"/>
  <c r="O293" i="10" s="1"/>
  <c r="N294" i="10"/>
  <c r="O294" i="10" s="1"/>
  <c r="N295" i="10"/>
  <c r="O295" i="10" s="1"/>
  <c r="N296" i="10"/>
  <c r="O296" i="10" s="1"/>
  <c r="N297" i="10"/>
  <c r="O297" i="10" s="1"/>
  <c r="N298" i="10"/>
  <c r="O298" i="10" s="1"/>
  <c r="N299" i="10"/>
  <c r="O299" i="10" s="1"/>
  <c r="N300" i="10"/>
  <c r="O300" i="10" s="1"/>
  <c r="N301" i="10"/>
  <c r="O301" i="10" s="1"/>
  <c r="N302" i="10"/>
  <c r="O302" i="10" s="1"/>
  <c r="N303" i="10"/>
  <c r="O303" i="10" s="1"/>
  <c r="N304" i="10"/>
  <c r="O304" i="10" s="1"/>
  <c r="N305" i="10"/>
  <c r="O305" i="10" s="1"/>
  <c r="N306" i="10"/>
  <c r="O306" i="10" s="1"/>
  <c r="N307" i="10"/>
  <c r="O307" i="10" s="1"/>
  <c r="N308" i="10"/>
  <c r="O308" i="10" s="1"/>
  <c r="N309" i="10"/>
  <c r="O309" i="10" s="1"/>
  <c r="N310" i="10"/>
  <c r="O310" i="10" s="1"/>
  <c r="N311" i="10"/>
  <c r="O311" i="10" s="1"/>
  <c r="N312" i="10"/>
  <c r="O312" i="10" s="1"/>
  <c r="N313" i="10"/>
  <c r="O313" i="10" s="1"/>
  <c r="N314" i="10"/>
  <c r="O314" i="10" s="1"/>
  <c r="N315" i="10"/>
  <c r="O315" i="10" s="1"/>
  <c r="N316" i="10"/>
  <c r="O316" i="10" s="1"/>
  <c r="N317" i="10"/>
  <c r="O317" i="10" s="1"/>
  <c r="N318" i="10"/>
  <c r="O318" i="10" s="1"/>
  <c r="N319" i="10"/>
  <c r="O319" i="10" s="1"/>
  <c r="N320" i="10"/>
  <c r="O320" i="10" s="1"/>
  <c r="N321" i="10"/>
  <c r="O321" i="10" s="1"/>
  <c r="N322" i="10"/>
  <c r="O322" i="10" s="1"/>
  <c r="N323" i="10"/>
  <c r="O323" i="10" s="1"/>
  <c r="N324" i="10"/>
  <c r="O324" i="10" s="1"/>
  <c r="N325" i="10"/>
  <c r="O325" i="10" s="1"/>
  <c r="N326" i="10"/>
  <c r="O326" i="10" s="1"/>
  <c r="N327" i="10"/>
  <c r="O327" i="10" s="1"/>
  <c r="N328" i="10"/>
  <c r="O328" i="10" s="1"/>
  <c r="N329" i="10"/>
  <c r="O329" i="10" s="1"/>
  <c r="N330" i="10"/>
  <c r="O330" i="10" s="1"/>
  <c r="N331" i="10"/>
  <c r="O331" i="10" s="1"/>
  <c r="N332" i="10"/>
  <c r="O332" i="10" s="1"/>
  <c r="N333" i="10"/>
  <c r="O333" i="10" s="1"/>
  <c r="N334" i="10"/>
  <c r="O334" i="10" s="1"/>
  <c r="N335" i="10"/>
  <c r="O335" i="10" s="1"/>
  <c r="N336" i="10"/>
  <c r="O336" i="10" s="1"/>
  <c r="N337" i="10"/>
  <c r="O337" i="10" s="1"/>
  <c r="N338" i="10"/>
  <c r="O338" i="10" s="1"/>
  <c r="N339" i="10"/>
  <c r="O339" i="10" s="1"/>
  <c r="N340" i="10"/>
  <c r="O340" i="10" s="1"/>
  <c r="N341" i="10"/>
  <c r="O341" i="10" s="1"/>
  <c r="N342" i="10"/>
  <c r="O342" i="10" s="1"/>
  <c r="N343" i="10"/>
  <c r="O343" i="10" s="1"/>
  <c r="N344" i="10"/>
  <c r="O344" i="10" s="1"/>
  <c r="N345" i="10"/>
  <c r="O345" i="10" s="1"/>
  <c r="N346" i="10"/>
  <c r="O346" i="10" s="1"/>
  <c r="N347" i="10"/>
  <c r="O347" i="10" s="1"/>
  <c r="N348" i="10"/>
  <c r="O348" i="10" s="1"/>
  <c r="N349" i="10"/>
  <c r="O349" i="10" s="1"/>
  <c r="N350" i="10"/>
  <c r="O350" i="10" s="1"/>
  <c r="N351" i="10"/>
  <c r="O351" i="10" s="1"/>
  <c r="N352" i="10"/>
  <c r="O352" i="10" s="1"/>
  <c r="N353" i="10"/>
  <c r="O353" i="10" s="1"/>
  <c r="N354" i="10"/>
  <c r="O354" i="10" s="1"/>
  <c r="N355" i="10"/>
  <c r="O355" i="10" s="1"/>
  <c r="N356" i="10"/>
  <c r="O356" i="10" s="1"/>
  <c r="N357" i="10"/>
  <c r="O357" i="10" s="1"/>
  <c r="N358" i="10"/>
  <c r="O358" i="10" s="1"/>
  <c r="N359" i="10"/>
  <c r="O359" i="10" s="1"/>
  <c r="N360" i="10"/>
  <c r="O360" i="10" s="1"/>
  <c r="N361" i="10"/>
  <c r="O361" i="10" s="1"/>
  <c r="N362" i="10"/>
  <c r="O362" i="10" s="1"/>
  <c r="N363" i="10"/>
  <c r="O363" i="10" s="1"/>
  <c r="N364" i="10"/>
  <c r="O364" i="10" s="1"/>
  <c r="N365" i="10"/>
  <c r="O365" i="10" s="1"/>
  <c r="N366" i="10"/>
  <c r="O366" i="10" s="1"/>
  <c r="N367" i="10"/>
  <c r="O367" i="10" s="1"/>
  <c r="N368" i="10"/>
  <c r="O368" i="10" s="1"/>
  <c r="N369" i="10"/>
  <c r="O369" i="10" s="1"/>
  <c r="N370" i="10"/>
  <c r="O370" i="10" s="1"/>
  <c r="N371" i="10"/>
  <c r="O371" i="10" s="1"/>
  <c r="N372" i="10"/>
  <c r="O372" i="10" s="1"/>
  <c r="N373" i="10"/>
  <c r="O373" i="10" s="1"/>
  <c r="N374" i="10"/>
  <c r="O374" i="10" s="1"/>
  <c r="N375" i="10"/>
  <c r="O375" i="10" s="1"/>
  <c r="N376" i="10"/>
  <c r="O376" i="10" s="1"/>
  <c r="N377" i="10"/>
  <c r="O377" i="10" s="1"/>
  <c r="N378" i="10"/>
  <c r="O378" i="10" s="1"/>
  <c r="N379" i="10"/>
  <c r="O379" i="10" s="1"/>
  <c r="N380" i="10"/>
  <c r="O380" i="10" s="1"/>
  <c r="N381" i="10"/>
  <c r="O381" i="10" s="1"/>
  <c r="N382" i="10"/>
  <c r="O382" i="10" s="1"/>
  <c r="N383" i="10"/>
  <c r="O383" i="10" s="1"/>
  <c r="N384" i="10"/>
  <c r="O384" i="10" s="1"/>
  <c r="N385" i="10"/>
  <c r="O385" i="10" s="1"/>
  <c r="N386" i="10"/>
  <c r="O386" i="10" s="1"/>
  <c r="N387" i="10"/>
  <c r="O387" i="10" s="1"/>
  <c r="N388" i="10"/>
  <c r="O388" i="10" s="1"/>
  <c r="N389" i="10"/>
  <c r="O389" i="10" s="1"/>
  <c r="N390" i="10"/>
  <c r="O390" i="10" s="1"/>
  <c r="N391" i="10"/>
  <c r="O391" i="10" s="1"/>
  <c r="N392" i="10"/>
  <c r="O392" i="10" s="1"/>
  <c r="N393" i="10"/>
  <c r="O393" i="10" s="1"/>
  <c r="N394" i="10"/>
  <c r="O394" i="10" s="1"/>
  <c r="N395" i="10"/>
  <c r="O395" i="10" s="1"/>
  <c r="N396" i="10"/>
  <c r="O396" i="10" s="1"/>
  <c r="N397" i="10"/>
  <c r="O397" i="10" s="1"/>
  <c r="N398" i="10"/>
  <c r="O398" i="10" s="1"/>
  <c r="N399" i="10"/>
  <c r="O399" i="10" s="1"/>
  <c r="N400" i="10"/>
  <c r="O400" i="10" s="1"/>
  <c r="N401" i="10"/>
  <c r="O401" i="10" s="1"/>
  <c r="N402" i="10"/>
  <c r="O402" i="10" s="1"/>
  <c r="N403" i="10"/>
  <c r="O403" i="10" s="1"/>
  <c r="N404" i="10"/>
  <c r="O404" i="10" s="1"/>
  <c r="N405" i="10"/>
  <c r="O405" i="10" s="1"/>
  <c r="N406" i="10"/>
  <c r="O406" i="10" s="1"/>
  <c r="N407" i="10"/>
  <c r="O407" i="10" s="1"/>
  <c r="N408" i="10"/>
  <c r="O408" i="10" s="1"/>
  <c r="N409" i="10"/>
  <c r="O409" i="10" s="1"/>
  <c r="N410" i="10"/>
  <c r="O410" i="10" s="1"/>
  <c r="N411" i="10"/>
  <c r="O411" i="10" s="1"/>
  <c r="N412" i="10"/>
  <c r="O412" i="10" s="1"/>
  <c r="N413" i="10"/>
  <c r="O413" i="10" s="1"/>
  <c r="N414" i="10"/>
  <c r="O414" i="10" s="1"/>
  <c r="N415" i="10"/>
  <c r="O415" i="10" s="1"/>
  <c r="N416" i="10"/>
  <c r="O416" i="10" s="1"/>
  <c r="N417" i="10"/>
  <c r="O417" i="10" s="1"/>
  <c r="N418" i="10"/>
  <c r="O418" i="10" s="1"/>
  <c r="N419" i="10"/>
  <c r="O419" i="10" s="1"/>
  <c r="N420" i="10"/>
  <c r="O420" i="10" s="1"/>
  <c r="N421" i="10"/>
  <c r="O421" i="10" s="1"/>
  <c r="N422" i="10"/>
  <c r="O422" i="10" s="1"/>
  <c r="N423" i="10"/>
  <c r="O423" i="10" s="1"/>
  <c r="N424" i="10"/>
  <c r="O424" i="10" s="1"/>
  <c r="N425" i="10"/>
  <c r="O425" i="10" s="1"/>
  <c r="N426" i="10"/>
  <c r="O426" i="10" s="1"/>
  <c r="N427" i="10"/>
  <c r="O427" i="10" s="1"/>
  <c r="N428" i="10"/>
  <c r="O428" i="10" s="1"/>
  <c r="N429" i="10"/>
  <c r="O429" i="10" s="1"/>
  <c r="N430" i="10"/>
  <c r="O430" i="10" s="1"/>
  <c r="N431" i="10"/>
  <c r="O431" i="10" s="1"/>
  <c r="N432" i="10"/>
  <c r="O432" i="10" s="1"/>
  <c r="N433" i="10"/>
  <c r="O433" i="10" s="1"/>
  <c r="N434" i="10"/>
  <c r="O434" i="10" s="1"/>
  <c r="N435" i="10"/>
  <c r="O435" i="10" s="1"/>
  <c r="N436" i="10"/>
  <c r="O436" i="10" s="1"/>
  <c r="N437" i="10"/>
  <c r="O437" i="10" s="1"/>
  <c r="N438" i="10"/>
  <c r="O438" i="10" s="1"/>
  <c r="N439" i="10"/>
  <c r="O439" i="10" s="1"/>
  <c r="N440" i="10"/>
  <c r="O440" i="10" s="1"/>
  <c r="N441" i="10"/>
  <c r="O441" i="10" s="1"/>
  <c r="N442" i="10"/>
  <c r="O442" i="10" s="1"/>
  <c r="N443" i="10"/>
  <c r="O443" i="10" s="1"/>
  <c r="N444" i="10"/>
  <c r="O444" i="10" s="1"/>
  <c r="N445" i="10"/>
  <c r="O445" i="10" s="1"/>
  <c r="N446" i="10"/>
  <c r="O446" i="10" s="1"/>
  <c r="N447" i="10"/>
  <c r="O447" i="10" s="1"/>
  <c r="N448" i="10"/>
  <c r="O448" i="10" s="1"/>
  <c r="N449" i="10"/>
  <c r="O449" i="10" s="1"/>
  <c r="N450" i="10"/>
  <c r="O450" i="10" s="1"/>
  <c r="N451" i="10"/>
  <c r="O451" i="10" s="1"/>
  <c r="N452" i="10"/>
  <c r="O452" i="10" s="1"/>
  <c r="N453" i="10"/>
  <c r="O453" i="10" s="1"/>
  <c r="N454" i="10"/>
  <c r="O454" i="10" s="1"/>
  <c r="N455" i="10"/>
  <c r="O455" i="10" s="1"/>
  <c r="N456" i="10"/>
  <c r="O456" i="10" s="1"/>
  <c r="N457" i="10"/>
  <c r="O457" i="10" s="1"/>
  <c r="N458" i="10"/>
  <c r="O458" i="10" s="1"/>
  <c r="N459" i="10"/>
  <c r="O459" i="10" s="1"/>
  <c r="N460" i="10"/>
  <c r="O460" i="10" s="1"/>
  <c r="N461" i="10"/>
  <c r="O461" i="10" s="1"/>
  <c r="N462" i="10"/>
  <c r="O462" i="10" s="1"/>
  <c r="N463" i="10"/>
  <c r="O463" i="10" s="1"/>
  <c r="N464" i="10"/>
  <c r="O464" i="10" s="1"/>
  <c r="N465" i="10"/>
  <c r="O465" i="10" s="1"/>
  <c r="N466" i="10"/>
  <c r="O466" i="10" s="1"/>
  <c r="N467" i="10"/>
  <c r="O467" i="10" s="1"/>
  <c r="N468" i="10"/>
  <c r="O468" i="10" s="1"/>
  <c r="N469" i="10"/>
  <c r="O469" i="10" s="1"/>
  <c r="N470" i="10"/>
  <c r="O470" i="10" s="1"/>
  <c r="N471" i="10"/>
  <c r="O471" i="10" s="1"/>
  <c r="N472" i="10"/>
  <c r="O472" i="10" s="1"/>
  <c r="N473" i="10"/>
  <c r="O473" i="10" s="1"/>
  <c r="N474" i="10"/>
  <c r="O474" i="10" s="1"/>
  <c r="N475" i="10"/>
  <c r="O475" i="10" s="1"/>
  <c r="N476" i="10"/>
  <c r="O476" i="10" s="1"/>
  <c r="N477" i="10"/>
  <c r="O477" i="10" s="1"/>
  <c r="N478" i="10"/>
  <c r="O478" i="10" s="1"/>
  <c r="N479" i="10"/>
  <c r="O479" i="10" s="1"/>
  <c r="N480" i="10"/>
  <c r="O480" i="10" s="1"/>
  <c r="N481" i="10"/>
  <c r="O481" i="10" s="1"/>
  <c r="N482" i="10"/>
  <c r="O482" i="10" s="1"/>
  <c r="N483" i="10"/>
  <c r="O483" i="10" s="1"/>
  <c r="N484" i="10"/>
  <c r="O484" i="10" s="1"/>
  <c r="N485" i="10"/>
  <c r="O485" i="10" s="1"/>
  <c r="N486" i="10"/>
  <c r="O486" i="10" s="1"/>
  <c r="N487" i="10"/>
  <c r="O487" i="10" s="1"/>
  <c r="N488" i="10"/>
  <c r="O488" i="10" s="1"/>
  <c r="N489" i="10"/>
  <c r="O489" i="10" s="1"/>
  <c r="N490" i="10"/>
  <c r="O490" i="10" s="1"/>
  <c r="N491" i="10"/>
  <c r="O491" i="10" s="1"/>
  <c r="N492" i="10"/>
  <c r="O492" i="10" s="1"/>
  <c r="N493" i="10"/>
  <c r="O493" i="10" s="1"/>
  <c r="N494" i="10"/>
  <c r="O494" i="10" s="1"/>
  <c r="N495" i="10"/>
  <c r="O495" i="10" s="1"/>
  <c r="N496" i="10"/>
  <c r="O496" i="10" s="1"/>
  <c r="N497" i="10"/>
  <c r="O497" i="10" s="1"/>
  <c r="N498" i="10"/>
  <c r="O498" i="10" s="1"/>
  <c r="N499" i="10"/>
  <c r="O499" i="10" s="1"/>
  <c r="N500" i="10"/>
  <c r="O500" i="10" s="1"/>
  <c r="N501" i="10"/>
  <c r="O501" i="10" s="1"/>
  <c r="N502" i="10"/>
  <c r="O502" i="10" s="1"/>
  <c r="N503" i="10"/>
  <c r="O503" i="10" s="1"/>
  <c r="N504" i="10"/>
  <c r="O504" i="10" s="1"/>
  <c r="N505" i="10"/>
  <c r="O505" i="10" s="1"/>
  <c r="N506" i="10"/>
  <c r="O506" i="10" s="1"/>
  <c r="N507" i="10"/>
  <c r="O507" i="10" s="1"/>
  <c r="N508" i="10"/>
  <c r="O508" i="10" s="1"/>
  <c r="N509" i="10"/>
  <c r="O509" i="10" s="1"/>
  <c r="N510" i="10"/>
  <c r="O510" i="10" s="1"/>
  <c r="N511" i="10"/>
  <c r="O511" i="10" s="1"/>
  <c r="N512" i="10"/>
  <c r="O512" i="10" s="1"/>
  <c r="N513" i="10"/>
  <c r="O513" i="10" s="1"/>
  <c r="N514" i="10"/>
  <c r="O514" i="10" s="1"/>
  <c r="N515" i="10"/>
  <c r="O515" i="10" s="1"/>
  <c r="N516" i="10"/>
  <c r="O516" i="10" s="1"/>
  <c r="N517" i="10"/>
  <c r="O517" i="10" s="1"/>
  <c r="N518" i="10"/>
  <c r="O518" i="10" s="1"/>
  <c r="N519" i="10"/>
  <c r="O519" i="10" s="1"/>
  <c r="N520" i="10"/>
  <c r="O520" i="10" s="1"/>
  <c r="N521" i="10"/>
  <c r="O521" i="10" s="1"/>
  <c r="N522" i="10"/>
  <c r="O522" i="10" s="1"/>
  <c r="N523" i="10"/>
  <c r="O523" i="10" s="1"/>
  <c r="N524" i="10"/>
  <c r="O524" i="10" s="1"/>
  <c r="N525" i="10"/>
  <c r="O525" i="10" s="1"/>
  <c r="N526" i="10"/>
  <c r="O526" i="10" s="1"/>
  <c r="N527" i="10"/>
  <c r="O527" i="10" s="1"/>
  <c r="N528" i="10"/>
  <c r="O528" i="10" s="1"/>
  <c r="N529" i="10"/>
  <c r="O529" i="10" s="1"/>
  <c r="N530" i="10"/>
  <c r="O530" i="10" s="1"/>
  <c r="N531" i="10"/>
  <c r="O531" i="10" s="1"/>
  <c r="N532" i="10"/>
  <c r="O532" i="10" s="1"/>
  <c r="N533" i="10"/>
  <c r="O533" i="10" s="1"/>
  <c r="N534" i="10"/>
  <c r="O534" i="10" s="1"/>
  <c r="N535" i="10"/>
  <c r="O535" i="10" s="1"/>
  <c r="N536" i="10"/>
  <c r="O536" i="10" s="1"/>
  <c r="N537" i="10"/>
  <c r="N538" i="10"/>
  <c r="N539" i="10"/>
  <c r="N540" i="10"/>
  <c r="N541" i="10"/>
  <c r="N542" i="10"/>
  <c r="N543" i="10"/>
  <c r="N544" i="10"/>
  <c r="N545" i="10"/>
  <c r="N546" i="10"/>
  <c r="N547" i="10"/>
  <c r="N548" i="10"/>
  <c r="N549" i="10"/>
  <c r="N550" i="10"/>
  <c r="N551" i="10"/>
  <c r="N552" i="10"/>
  <c r="N553" i="10"/>
  <c r="N554" i="10"/>
  <c r="N555" i="10"/>
  <c r="N556" i="10"/>
  <c r="N557" i="10"/>
  <c r="N558" i="10"/>
  <c r="N559" i="10"/>
  <c r="N560" i="10"/>
  <c r="N561" i="10"/>
  <c r="N562" i="10"/>
  <c r="N563" i="10"/>
  <c r="N564" i="10"/>
  <c r="N565" i="10"/>
  <c r="N566" i="10"/>
  <c r="N567" i="10"/>
  <c r="N568" i="10"/>
  <c r="N569" i="10"/>
  <c r="N570" i="10"/>
  <c r="N571" i="10"/>
  <c r="N572" i="10"/>
  <c r="N573" i="10"/>
  <c r="N574" i="10"/>
  <c r="N575" i="10"/>
  <c r="N576" i="10"/>
  <c r="N577" i="10"/>
  <c r="N578" i="10"/>
  <c r="N579" i="10"/>
  <c r="N580" i="10"/>
  <c r="N581" i="10"/>
  <c r="N582" i="10"/>
  <c r="N583" i="10"/>
  <c r="N584" i="10"/>
  <c r="N585" i="10"/>
  <c r="N586" i="10"/>
  <c r="N587" i="10"/>
  <c r="N588" i="10"/>
  <c r="N589" i="10"/>
  <c r="N590" i="10"/>
  <c r="N591" i="10"/>
  <c r="N592" i="10"/>
  <c r="N593" i="10"/>
  <c r="N594" i="10"/>
  <c r="N595" i="10"/>
  <c r="N596" i="10"/>
  <c r="N597" i="10"/>
  <c r="N598" i="10"/>
  <c r="N599" i="10"/>
  <c r="N600" i="10"/>
  <c r="N601" i="10"/>
  <c r="N602" i="10"/>
  <c r="N603" i="10"/>
  <c r="N604" i="10"/>
  <c r="N605" i="10"/>
  <c r="N606" i="10"/>
  <c r="N607" i="10"/>
  <c r="N608" i="10"/>
  <c r="N609" i="10"/>
  <c r="N610" i="10"/>
  <c r="N611" i="10"/>
  <c r="N612" i="10"/>
  <c r="N613" i="10"/>
  <c r="N614" i="10"/>
  <c r="N615" i="10"/>
  <c r="N616" i="10"/>
  <c r="N617" i="10"/>
  <c r="N618" i="10"/>
  <c r="N619" i="10"/>
  <c r="N620" i="10"/>
  <c r="N621" i="10"/>
  <c r="N622" i="10"/>
  <c r="N623" i="10"/>
  <c r="N624" i="10"/>
  <c r="N625" i="10"/>
  <c r="N626" i="10"/>
  <c r="N627" i="10"/>
  <c r="N628" i="10"/>
  <c r="N629" i="10"/>
  <c r="N630" i="10"/>
  <c r="N631" i="10"/>
  <c r="N632" i="10"/>
  <c r="N633" i="10"/>
  <c r="N634" i="10"/>
  <c r="N635" i="10"/>
  <c r="N636" i="10"/>
  <c r="N637" i="10"/>
  <c r="N638" i="10"/>
  <c r="N639" i="10"/>
  <c r="N640" i="10"/>
  <c r="N641" i="10"/>
  <c r="N642" i="10"/>
  <c r="N643" i="10"/>
  <c r="N644" i="10"/>
  <c r="N645" i="10"/>
  <c r="N646" i="10"/>
  <c r="N647" i="10"/>
  <c r="N648" i="10"/>
  <c r="N649" i="10"/>
  <c r="N650" i="10"/>
  <c r="N651" i="10"/>
  <c r="N652" i="10"/>
  <c r="N653" i="10"/>
  <c r="N654" i="10"/>
  <c r="N655" i="10"/>
  <c r="N656" i="10"/>
  <c r="N657" i="10"/>
  <c r="N658" i="10"/>
  <c r="N659" i="10"/>
  <c r="N660" i="10"/>
  <c r="N661" i="10"/>
  <c r="N662" i="10"/>
  <c r="N663" i="10"/>
  <c r="N664" i="10"/>
  <c r="N665" i="10"/>
  <c r="N666" i="10"/>
  <c r="N667" i="10"/>
  <c r="N668" i="10"/>
  <c r="N669" i="10"/>
  <c r="N670" i="10"/>
  <c r="N671" i="10"/>
  <c r="N672" i="10"/>
  <c r="N673" i="10"/>
  <c r="N674" i="10"/>
  <c r="N675" i="10"/>
  <c r="N676" i="10"/>
  <c r="N677" i="10"/>
  <c r="N678" i="10"/>
  <c r="N679" i="10"/>
  <c r="N680" i="10"/>
  <c r="N681" i="10"/>
  <c r="N682" i="10"/>
  <c r="N683" i="10"/>
  <c r="N684" i="10"/>
  <c r="N685" i="10"/>
  <c r="N686" i="10"/>
  <c r="N687" i="10"/>
  <c r="N688" i="10"/>
  <c r="N689" i="10"/>
  <c r="N690" i="10"/>
  <c r="N691" i="10"/>
  <c r="N692" i="10"/>
  <c r="N693" i="10"/>
  <c r="N694" i="10"/>
  <c r="N695" i="10"/>
  <c r="N696" i="10"/>
  <c r="N697" i="10"/>
  <c r="N698" i="10"/>
  <c r="N699" i="10"/>
  <c r="N700" i="10"/>
  <c r="N701" i="10"/>
  <c r="N702" i="10"/>
  <c r="N703" i="10"/>
  <c r="N704" i="10"/>
  <c r="N705" i="10"/>
  <c r="N706" i="10"/>
  <c r="N707" i="10"/>
  <c r="N708" i="10"/>
  <c r="N709" i="10"/>
  <c r="N710" i="10"/>
  <c r="N711" i="10"/>
  <c r="N712" i="10"/>
  <c r="N713" i="10"/>
  <c r="N714" i="10"/>
  <c r="N715" i="10"/>
  <c r="N716" i="10"/>
  <c r="N717" i="10"/>
  <c r="N718" i="10"/>
  <c r="N719" i="10"/>
  <c r="N720" i="10"/>
  <c r="N721" i="10"/>
  <c r="N722" i="10"/>
  <c r="N723" i="10"/>
  <c r="N724" i="10"/>
  <c r="N725" i="10"/>
  <c r="N726" i="10"/>
  <c r="N727" i="10"/>
  <c r="N728" i="10"/>
  <c r="N729" i="10"/>
  <c r="N730" i="10"/>
  <c r="N731" i="10"/>
  <c r="N732" i="10"/>
  <c r="N733" i="10"/>
  <c r="N734" i="10"/>
  <c r="N735" i="10"/>
  <c r="N736" i="10"/>
  <c r="N737" i="10"/>
  <c r="N738" i="10"/>
  <c r="N739" i="10"/>
  <c r="N740" i="10"/>
  <c r="N741" i="10"/>
  <c r="N742" i="10"/>
  <c r="N743" i="10"/>
  <c r="N744" i="10"/>
  <c r="N745" i="10"/>
  <c r="N746" i="10"/>
  <c r="N747" i="10"/>
  <c r="N748" i="10"/>
  <c r="N749" i="10"/>
  <c r="N750" i="10"/>
  <c r="N751" i="10"/>
  <c r="N752" i="10"/>
  <c r="N753" i="10"/>
  <c r="N754" i="10"/>
  <c r="N755" i="10"/>
  <c r="N756" i="10"/>
  <c r="N757" i="10"/>
  <c r="N758" i="10"/>
  <c r="N759" i="10"/>
  <c r="N760" i="10"/>
  <c r="N761" i="10"/>
  <c r="N762" i="10"/>
  <c r="N763" i="10"/>
  <c r="N764" i="10"/>
  <c r="N765" i="10"/>
  <c r="N766" i="10"/>
  <c r="N767" i="10"/>
  <c r="N768" i="10"/>
  <c r="N769" i="10"/>
  <c r="N770" i="10"/>
  <c r="N771" i="10"/>
  <c r="N772" i="10"/>
  <c r="N773" i="10"/>
  <c r="N774" i="10"/>
  <c r="N775" i="10"/>
  <c r="N776" i="10"/>
  <c r="N777" i="10"/>
  <c r="N778" i="10"/>
  <c r="N779" i="10"/>
  <c r="N780" i="10"/>
  <c r="N781" i="10"/>
  <c r="N782" i="10"/>
  <c r="N783" i="10"/>
  <c r="N784" i="10"/>
  <c r="N785" i="10"/>
  <c r="N786" i="10"/>
  <c r="N787" i="10"/>
  <c r="N788" i="10"/>
  <c r="N789" i="10"/>
  <c r="N790" i="10"/>
  <c r="N791" i="10"/>
  <c r="N792" i="10"/>
  <c r="N793" i="10"/>
  <c r="N794" i="10"/>
  <c r="N795" i="10"/>
  <c r="N796" i="10"/>
  <c r="N797" i="10"/>
  <c r="N798" i="10"/>
  <c r="N799" i="10"/>
  <c r="N800" i="10"/>
  <c r="N801" i="10"/>
  <c r="N802" i="10"/>
  <c r="N803" i="10"/>
  <c r="N804" i="10"/>
  <c r="N805" i="10"/>
  <c r="N806" i="10"/>
  <c r="N807" i="10"/>
  <c r="N808" i="10"/>
  <c r="N809" i="10"/>
  <c r="N810" i="10"/>
  <c r="N811" i="10"/>
  <c r="N812" i="10"/>
  <c r="N813" i="10"/>
  <c r="N814" i="10"/>
  <c r="N815" i="10"/>
  <c r="N816" i="10"/>
  <c r="N817" i="10"/>
  <c r="N818" i="10"/>
  <c r="N819" i="10"/>
  <c r="N820" i="10"/>
  <c r="N821" i="10"/>
  <c r="N822" i="10"/>
  <c r="N823" i="10"/>
  <c r="N824" i="10"/>
  <c r="N825" i="10"/>
  <c r="N826" i="10"/>
  <c r="N827" i="10"/>
  <c r="N828" i="10"/>
  <c r="N829" i="10"/>
  <c r="N830" i="10"/>
  <c r="N831" i="10"/>
  <c r="N832" i="10"/>
  <c r="N833" i="10"/>
  <c r="N834" i="10"/>
  <c r="N835" i="10"/>
  <c r="N836" i="10"/>
  <c r="N837" i="10"/>
  <c r="N838" i="10"/>
  <c r="N839" i="10"/>
  <c r="N840" i="10"/>
  <c r="N841" i="10"/>
  <c r="N842" i="10"/>
  <c r="N843" i="10"/>
  <c r="N844" i="10"/>
  <c r="N845" i="10"/>
  <c r="N846" i="10"/>
  <c r="N847" i="10"/>
  <c r="N848" i="10"/>
  <c r="N849" i="10"/>
  <c r="N850" i="10"/>
  <c r="N851" i="10"/>
  <c r="N852" i="10"/>
  <c r="N853" i="10"/>
  <c r="N854" i="10"/>
  <c r="N855" i="10"/>
  <c r="N856" i="10"/>
  <c r="N857" i="10"/>
  <c r="N858" i="10"/>
  <c r="N859" i="10"/>
  <c r="N860" i="10"/>
  <c r="N861" i="10"/>
  <c r="N862" i="10"/>
  <c r="N863" i="10"/>
  <c r="N864" i="10"/>
  <c r="N865" i="10"/>
  <c r="N866" i="10"/>
  <c r="N867" i="10"/>
  <c r="N868" i="10"/>
  <c r="N869" i="10"/>
  <c r="N870" i="10"/>
  <c r="N871" i="10"/>
  <c r="N872" i="10"/>
  <c r="N873" i="10"/>
  <c r="N874" i="10"/>
  <c r="N875" i="10"/>
  <c r="N876" i="10"/>
  <c r="N877" i="10"/>
  <c r="N878" i="10"/>
  <c r="N879" i="10"/>
  <c r="N880" i="10"/>
  <c r="N881" i="10"/>
  <c r="N882" i="10"/>
  <c r="N883" i="10"/>
  <c r="N884" i="10"/>
  <c r="N885" i="10"/>
  <c r="N886" i="10"/>
  <c r="N887" i="10"/>
  <c r="N888" i="10"/>
  <c r="N889" i="10"/>
  <c r="N890" i="10"/>
  <c r="N891" i="10"/>
  <c r="N892" i="10"/>
  <c r="N893" i="10"/>
  <c r="N894" i="10"/>
  <c r="N895" i="10"/>
  <c r="N896" i="10"/>
  <c r="N897" i="10"/>
  <c r="N898" i="10"/>
  <c r="N899" i="10"/>
  <c r="N900" i="10"/>
  <c r="N901" i="10"/>
  <c r="N902" i="10"/>
  <c r="N903" i="10"/>
  <c r="N904" i="10"/>
  <c r="N905" i="10"/>
  <c r="N906" i="10"/>
  <c r="N907" i="10"/>
  <c r="N908" i="10"/>
  <c r="N909" i="10"/>
  <c r="N910" i="10"/>
  <c r="N911" i="10"/>
  <c r="N912" i="10"/>
  <c r="N913" i="10"/>
  <c r="N914" i="10"/>
  <c r="N915" i="10"/>
  <c r="N916" i="10"/>
  <c r="N917" i="10"/>
  <c r="N918" i="10"/>
  <c r="N919" i="10"/>
  <c r="N920" i="10"/>
  <c r="N921" i="10"/>
  <c r="N922" i="10"/>
  <c r="N923" i="10"/>
  <c r="N924" i="10"/>
  <c r="N925" i="10"/>
  <c r="N926" i="10"/>
  <c r="N927" i="10"/>
  <c r="N928" i="10"/>
  <c r="N929" i="10"/>
  <c r="N930" i="10"/>
  <c r="N931" i="10"/>
  <c r="N932" i="10"/>
  <c r="N933" i="10"/>
  <c r="N934" i="10"/>
  <c r="N935" i="10"/>
  <c r="N936" i="10"/>
  <c r="N937" i="10"/>
  <c r="N938" i="10"/>
  <c r="N939" i="10"/>
  <c r="N940" i="10"/>
  <c r="N941" i="10"/>
  <c r="N942" i="10"/>
  <c r="N943" i="10"/>
  <c r="N944" i="10"/>
  <c r="N945" i="10"/>
  <c r="N946" i="10"/>
  <c r="N947" i="10"/>
  <c r="N948" i="10"/>
  <c r="N949" i="10"/>
  <c r="N950" i="10"/>
  <c r="N951" i="10"/>
  <c r="N952" i="10"/>
  <c r="N953" i="10"/>
  <c r="N954" i="10"/>
  <c r="N955" i="10"/>
  <c r="N956" i="10"/>
  <c r="N957" i="10"/>
  <c r="N958" i="10"/>
  <c r="N959" i="10"/>
  <c r="N960" i="10"/>
  <c r="N961" i="10"/>
  <c r="N962" i="10"/>
  <c r="N963" i="10"/>
  <c r="N964" i="10"/>
  <c r="N965" i="10"/>
  <c r="N966" i="10"/>
  <c r="N967" i="10"/>
  <c r="N968" i="10"/>
  <c r="N969" i="10"/>
  <c r="N970" i="10"/>
  <c r="N971" i="10"/>
  <c r="N972" i="10"/>
  <c r="N973" i="10"/>
  <c r="N974" i="10"/>
  <c r="N975" i="10"/>
  <c r="N976" i="10"/>
  <c r="N977" i="10"/>
  <c r="N978" i="10"/>
  <c r="N979" i="10"/>
  <c r="N980" i="10"/>
  <c r="N981" i="10"/>
  <c r="N982" i="10"/>
  <c r="N983" i="10"/>
  <c r="N984" i="10"/>
  <c r="N985" i="10"/>
  <c r="N986" i="10"/>
  <c r="N987" i="10"/>
  <c r="N988" i="10"/>
  <c r="N989" i="10"/>
  <c r="N990" i="10"/>
  <c r="N991" i="10"/>
  <c r="N992" i="10"/>
  <c r="N993" i="10"/>
  <c r="N994" i="10"/>
  <c r="N995" i="10"/>
  <c r="N996" i="10"/>
  <c r="N997" i="10"/>
  <c r="N998" i="10"/>
  <c r="N999" i="10"/>
  <c r="N1000" i="10"/>
  <c r="N1001" i="10"/>
  <c r="N1002" i="10"/>
  <c r="N1003" i="10"/>
  <c r="N1004" i="10"/>
  <c r="N1005" i="10"/>
  <c r="N1006" i="10"/>
  <c r="N1007" i="10"/>
  <c r="N1008" i="10"/>
  <c r="N1009" i="10"/>
  <c r="N1010" i="10"/>
  <c r="N1011" i="10"/>
  <c r="N1012" i="10"/>
  <c r="N1013" i="10"/>
  <c r="N1014" i="10"/>
  <c r="N1015" i="10"/>
  <c r="N1016" i="10"/>
  <c r="N1017" i="10"/>
  <c r="N1018" i="10"/>
  <c r="N1019" i="10"/>
  <c r="N1020" i="10"/>
  <c r="N1021" i="10"/>
  <c r="N1022" i="10"/>
  <c r="N1023" i="10"/>
  <c r="N1024" i="10"/>
  <c r="N1025" i="10"/>
  <c r="N1026" i="10"/>
  <c r="N1027" i="10"/>
  <c r="N1028" i="10"/>
  <c r="N1029" i="10"/>
  <c r="N1030" i="10"/>
  <c r="N1031" i="10"/>
  <c r="N1032" i="10"/>
  <c r="N1033" i="10"/>
  <c r="N1034" i="10"/>
  <c r="N1035" i="10"/>
  <c r="N1036" i="10"/>
  <c r="N1037" i="10"/>
  <c r="N1038" i="10"/>
  <c r="N1039" i="10"/>
  <c r="N1040" i="10"/>
  <c r="N1041" i="10"/>
  <c r="N1042" i="10"/>
  <c r="N1043" i="10"/>
  <c r="N1044" i="10"/>
  <c r="N1045" i="10"/>
  <c r="N1046" i="10"/>
  <c r="N1047" i="10"/>
  <c r="N1048" i="10"/>
  <c r="N1049" i="10"/>
  <c r="N1050" i="10"/>
  <c r="N1051" i="10"/>
  <c r="N1052" i="10"/>
  <c r="N1053" i="10"/>
  <c r="N1054" i="10"/>
  <c r="N1055" i="10"/>
  <c r="N1056" i="10"/>
  <c r="N1057" i="10"/>
  <c r="N1058" i="10"/>
  <c r="N1059" i="10"/>
  <c r="N1060" i="10"/>
  <c r="N1061" i="10"/>
  <c r="N1062" i="10"/>
  <c r="N1063" i="10"/>
  <c r="N1064" i="10"/>
  <c r="N1065" i="10"/>
  <c r="N1066" i="10"/>
  <c r="N1067" i="10"/>
  <c r="N1068" i="10"/>
  <c r="N1069" i="10"/>
  <c r="N1070" i="10"/>
  <c r="N1071" i="10"/>
  <c r="N1072" i="10"/>
  <c r="N1073" i="10"/>
  <c r="N1074" i="10"/>
  <c r="N1075" i="10"/>
  <c r="N1076" i="10"/>
  <c r="N1077" i="10"/>
  <c r="N1078" i="10"/>
  <c r="N1079" i="10"/>
  <c r="N1080" i="10"/>
  <c r="N1081" i="10"/>
  <c r="N1082" i="10"/>
  <c r="N1083" i="10"/>
  <c r="N1084" i="10"/>
  <c r="N1085" i="10"/>
  <c r="N1086" i="10"/>
  <c r="N1087" i="10"/>
  <c r="N1088" i="10"/>
  <c r="N1089" i="10"/>
  <c r="N1090" i="10"/>
  <c r="N1091" i="10"/>
  <c r="N1092" i="10"/>
  <c r="N1093" i="10"/>
  <c r="N1094" i="10"/>
  <c r="N1095" i="10"/>
  <c r="N1096" i="10"/>
  <c r="N1097" i="10"/>
  <c r="N1098" i="10"/>
  <c r="N1099" i="10"/>
  <c r="N1100" i="10"/>
  <c r="N1101" i="10"/>
  <c r="N1102" i="10"/>
  <c r="N1103" i="10"/>
  <c r="N1104" i="10"/>
  <c r="N1105" i="10"/>
  <c r="N1106" i="10"/>
  <c r="N1107" i="10"/>
  <c r="N1108" i="10"/>
  <c r="N1109" i="10"/>
  <c r="N1110" i="10"/>
  <c r="N1111" i="10"/>
  <c r="N1112" i="10"/>
  <c r="N1113" i="10"/>
  <c r="N1114" i="10"/>
  <c r="N1115" i="10"/>
  <c r="N1116" i="10"/>
  <c r="N1117" i="10"/>
  <c r="N1118" i="10"/>
  <c r="N1119" i="10"/>
  <c r="N1120" i="10"/>
  <c r="N1121" i="10"/>
  <c r="N1122" i="10"/>
  <c r="N1123" i="10"/>
  <c r="N1124" i="10"/>
  <c r="N1125" i="10"/>
  <c r="N1126" i="10"/>
  <c r="N1127" i="10"/>
  <c r="N1128" i="10"/>
  <c r="N1129" i="10"/>
  <c r="N1130" i="10"/>
  <c r="N1131" i="10"/>
  <c r="N1132" i="10"/>
  <c r="N1133" i="10"/>
  <c r="N1134" i="10"/>
  <c r="N1135" i="10"/>
  <c r="N1136" i="10"/>
  <c r="N1137" i="10"/>
  <c r="N1138" i="10"/>
  <c r="N1139" i="10"/>
  <c r="N1140" i="10"/>
  <c r="N1141" i="10"/>
  <c r="N1142" i="10"/>
  <c r="N1143" i="10"/>
  <c r="N1144" i="10"/>
  <c r="N1145" i="10"/>
  <c r="N1146" i="10"/>
  <c r="N1147" i="10"/>
  <c r="N1148" i="10"/>
  <c r="N1149" i="10"/>
  <c r="N1150" i="10"/>
  <c r="N1151" i="10"/>
  <c r="N1152" i="10"/>
  <c r="N1153" i="10"/>
  <c r="N1154" i="10"/>
  <c r="N1155" i="10"/>
  <c r="N1156" i="10"/>
  <c r="N1157" i="10"/>
  <c r="N1158" i="10"/>
  <c r="N1159" i="10"/>
  <c r="N1160" i="10"/>
  <c r="N1161" i="10"/>
  <c r="N1162" i="10"/>
  <c r="N1163" i="10"/>
  <c r="N1164" i="10"/>
  <c r="N1165" i="10"/>
  <c r="N1166" i="10"/>
  <c r="N1167" i="10"/>
  <c r="N1168" i="10"/>
  <c r="N1169" i="10"/>
  <c r="N1170" i="10"/>
  <c r="N1171" i="10"/>
  <c r="N1172" i="10"/>
  <c r="N1173" i="10"/>
  <c r="N1174" i="10"/>
  <c r="N1175" i="10"/>
  <c r="N1176" i="10"/>
  <c r="N1177" i="10"/>
  <c r="N1178" i="10"/>
  <c r="N1179" i="10"/>
  <c r="N1180" i="10"/>
  <c r="N1181" i="10"/>
  <c r="N1182" i="10"/>
  <c r="N1183" i="10"/>
  <c r="N1184" i="10"/>
  <c r="N1185" i="10"/>
  <c r="N1186" i="10"/>
  <c r="N1187" i="10"/>
  <c r="N1188" i="10"/>
  <c r="N1189" i="10"/>
  <c r="N1190" i="10"/>
  <c r="N1191" i="10"/>
  <c r="N1192" i="10"/>
  <c r="N1193" i="10"/>
  <c r="N1194" i="10"/>
  <c r="N1195" i="10"/>
  <c r="N1196" i="10"/>
  <c r="N1197" i="10"/>
  <c r="N1198" i="10"/>
  <c r="N1199" i="10"/>
  <c r="N1200" i="10"/>
  <c r="N1201" i="10"/>
  <c r="N1202" i="10"/>
  <c r="N1203" i="10"/>
  <c r="N1204" i="10"/>
  <c r="N1205" i="10"/>
  <c r="N1206" i="10"/>
  <c r="N1207" i="10"/>
  <c r="N1208" i="10"/>
  <c r="N1209" i="10"/>
  <c r="N1210" i="10"/>
  <c r="N1211" i="10"/>
  <c r="N1212" i="10"/>
  <c r="N1213" i="10"/>
  <c r="N1214" i="10"/>
  <c r="N1215" i="10"/>
  <c r="N1216" i="10"/>
  <c r="N1217" i="10"/>
  <c r="N1218" i="10"/>
  <c r="N1219" i="10"/>
  <c r="N1220" i="10"/>
  <c r="N1221" i="10"/>
  <c r="N1222" i="10"/>
  <c r="N1223" i="10"/>
  <c r="N1224" i="10"/>
  <c r="N1225" i="10"/>
  <c r="N1226" i="10"/>
  <c r="N1227" i="10"/>
  <c r="N1228" i="10"/>
  <c r="N1229" i="10"/>
  <c r="N1230" i="10"/>
  <c r="N1231" i="10"/>
  <c r="N1232" i="10"/>
  <c r="N1233" i="10"/>
  <c r="N1234" i="10"/>
  <c r="N1235" i="10"/>
  <c r="N1236" i="10"/>
  <c r="N1237" i="10"/>
  <c r="N1238" i="10"/>
  <c r="N1239" i="10"/>
  <c r="N1240" i="10"/>
  <c r="N1241" i="10"/>
  <c r="N1242" i="10"/>
  <c r="N1243" i="10"/>
  <c r="N1244" i="10"/>
  <c r="N1245" i="10"/>
  <c r="N1246" i="10"/>
  <c r="N1247" i="10"/>
  <c r="N1248" i="10"/>
  <c r="N1249" i="10"/>
  <c r="N1250" i="10"/>
  <c r="N1251" i="10"/>
  <c r="N1252" i="10"/>
  <c r="N1253" i="10"/>
  <c r="N1254" i="10"/>
  <c r="N1255" i="10"/>
  <c r="N1256" i="10"/>
  <c r="N1257" i="10"/>
  <c r="N1258" i="10"/>
  <c r="N1259" i="10"/>
  <c r="N1260" i="10"/>
  <c r="N1261" i="10"/>
  <c r="N1262" i="10"/>
  <c r="N1263" i="10"/>
  <c r="N1264" i="10"/>
  <c r="N1265" i="10"/>
  <c r="N1266" i="10"/>
  <c r="N1267" i="10"/>
  <c r="N1268" i="10"/>
  <c r="N1269" i="10"/>
  <c r="N1270" i="10"/>
  <c r="N1271" i="10"/>
  <c r="N1272" i="10"/>
  <c r="N1273" i="10"/>
  <c r="N1274" i="10"/>
  <c r="N1275" i="10"/>
  <c r="N1276" i="10"/>
  <c r="N1277" i="10"/>
  <c r="N1278" i="10"/>
  <c r="N1279" i="10"/>
  <c r="N1280" i="10"/>
  <c r="N1281" i="10"/>
  <c r="N1282" i="10"/>
  <c r="N1283" i="10"/>
  <c r="N1284" i="10"/>
  <c r="N1285" i="10"/>
  <c r="N1286" i="10"/>
  <c r="N1287" i="10"/>
  <c r="N1288" i="10"/>
  <c r="N1289" i="10"/>
  <c r="N1290" i="10"/>
  <c r="N1291" i="10"/>
  <c r="N1292" i="10"/>
  <c r="N1293" i="10"/>
  <c r="N1294" i="10"/>
  <c r="N1295" i="10"/>
  <c r="N1296" i="10"/>
  <c r="N1297" i="10"/>
  <c r="N1298" i="10"/>
  <c r="N1299" i="10"/>
  <c r="N1300" i="10"/>
  <c r="N1301" i="10"/>
  <c r="N1302" i="10"/>
  <c r="N1303" i="10"/>
  <c r="N1304" i="10"/>
  <c r="N1305" i="10"/>
  <c r="N1306" i="10"/>
  <c r="N1307" i="10"/>
  <c r="N1308" i="10"/>
  <c r="N1309" i="10"/>
  <c r="N1310" i="10"/>
  <c r="N1311" i="10"/>
  <c r="N1312" i="10"/>
  <c r="N1313" i="10"/>
  <c r="N1314" i="10"/>
  <c r="N1315" i="10"/>
  <c r="N1316" i="10"/>
  <c r="N1317" i="10"/>
  <c r="N1318" i="10"/>
  <c r="N1319" i="10"/>
  <c r="N1320" i="10"/>
  <c r="N1321" i="10"/>
  <c r="N1322" i="10"/>
  <c r="N1323" i="10"/>
  <c r="N1324" i="10"/>
  <c r="N1325" i="10"/>
  <c r="N1326" i="10"/>
  <c r="N1327" i="10"/>
  <c r="N1328" i="10"/>
  <c r="N1329" i="10"/>
  <c r="N1330" i="10"/>
  <c r="N1331" i="10"/>
  <c r="N1332" i="10"/>
  <c r="N1333" i="10"/>
  <c r="N1334" i="10"/>
  <c r="N1335" i="10"/>
  <c r="N1336" i="10"/>
  <c r="N1337" i="10"/>
  <c r="N1338" i="10"/>
  <c r="N1339" i="10"/>
  <c r="N1340" i="10"/>
  <c r="N1341" i="10"/>
  <c r="N1342" i="10"/>
  <c r="N1343" i="10"/>
  <c r="N1344" i="10"/>
  <c r="N1345" i="10"/>
  <c r="N1346" i="10"/>
  <c r="N1347" i="10"/>
  <c r="N1348" i="10"/>
  <c r="N1349" i="10"/>
  <c r="N1350" i="10"/>
  <c r="N1351" i="10"/>
  <c r="N1352" i="10"/>
  <c r="N1353" i="10"/>
  <c r="N1354" i="10"/>
  <c r="N1355" i="10"/>
  <c r="N1356" i="10"/>
  <c r="N1357" i="10"/>
  <c r="N1358" i="10"/>
  <c r="N1359" i="10"/>
  <c r="N1360" i="10"/>
  <c r="N1361" i="10"/>
  <c r="N1362" i="10"/>
  <c r="N1363" i="10"/>
  <c r="N1364" i="10"/>
  <c r="N1365" i="10"/>
  <c r="N1366" i="10"/>
  <c r="N1367" i="10"/>
  <c r="N1368" i="10"/>
  <c r="N1369" i="10"/>
  <c r="N1370" i="10"/>
  <c r="N1371" i="10"/>
  <c r="N1372" i="10"/>
  <c r="N1373" i="10"/>
  <c r="N1374" i="10"/>
  <c r="N1375" i="10"/>
  <c r="N1376" i="10"/>
  <c r="N1377" i="10"/>
  <c r="N1378" i="10"/>
  <c r="N1379" i="10"/>
  <c r="N1380" i="10"/>
  <c r="N1381" i="10"/>
  <c r="N1382" i="10"/>
  <c r="N1383" i="10"/>
  <c r="N1384" i="10"/>
  <c r="N1385" i="10"/>
  <c r="N1386" i="10"/>
  <c r="N1387" i="10"/>
  <c r="N1388" i="10"/>
  <c r="N1389" i="10"/>
  <c r="N1390" i="10"/>
  <c r="N1391" i="10"/>
  <c r="N1392" i="10"/>
  <c r="N1393" i="10"/>
  <c r="N1394" i="10"/>
  <c r="N1395" i="10"/>
  <c r="N1396" i="10"/>
  <c r="N1397" i="10"/>
  <c r="N1398" i="10"/>
  <c r="N1399" i="10"/>
  <c r="N1400" i="10"/>
  <c r="N1401" i="10"/>
  <c r="N1402" i="10"/>
  <c r="N1403" i="10"/>
  <c r="N1404" i="10"/>
  <c r="N1405" i="10"/>
  <c r="N1406" i="10"/>
  <c r="N1407" i="10"/>
  <c r="N1408" i="10"/>
  <c r="N1409" i="10"/>
  <c r="N1410" i="10"/>
  <c r="N1411" i="10"/>
  <c r="N1412" i="10"/>
  <c r="N1413" i="10"/>
  <c r="N1414" i="10"/>
  <c r="N1415" i="10"/>
  <c r="N1416" i="10"/>
  <c r="N1417" i="10"/>
  <c r="N1418" i="10"/>
  <c r="N1419" i="10"/>
  <c r="N1420" i="10"/>
  <c r="N1421" i="10"/>
  <c r="N1422" i="10"/>
  <c r="N1423" i="10"/>
  <c r="N1424" i="10"/>
  <c r="N1425" i="10"/>
  <c r="N1426" i="10"/>
  <c r="N1427" i="10"/>
  <c r="N1428" i="10"/>
  <c r="N1429" i="10"/>
  <c r="N1430" i="10"/>
  <c r="N1431" i="10"/>
  <c r="N1432" i="10"/>
  <c r="N1433" i="10"/>
  <c r="N1434" i="10"/>
  <c r="N1435" i="10"/>
  <c r="N1436" i="10"/>
  <c r="N1437" i="10"/>
  <c r="N1438" i="10"/>
  <c r="N1439" i="10"/>
  <c r="N1440" i="10"/>
  <c r="N1441" i="10"/>
  <c r="N1442" i="10"/>
  <c r="N1443" i="10"/>
  <c r="N1444" i="10"/>
  <c r="N1445" i="10"/>
  <c r="N1446" i="10"/>
  <c r="N1447" i="10"/>
  <c r="N1448" i="10"/>
  <c r="N1449" i="10"/>
  <c r="N1450" i="10"/>
  <c r="N1451" i="10"/>
  <c r="N1452" i="10"/>
  <c r="N1453" i="10"/>
  <c r="N1454" i="10"/>
  <c r="N1455" i="10"/>
  <c r="N1456" i="10"/>
  <c r="N1457" i="10"/>
  <c r="N1458" i="10"/>
  <c r="N1459" i="10"/>
  <c r="N1460" i="10"/>
  <c r="N1461" i="10"/>
  <c r="N1462" i="10"/>
  <c r="N1463" i="10"/>
  <c r="N1464" i="10"/>
  <c r="N1465" i="10"/>
  <c r="N1466" i="10"/>
  <c r="N1467" i="10"/>
  <c r="N1468" i="10"/>
  <c r="N1469" i="10"/>
  <c r="N1470" i="10"/>
  <c r="N1471" i="10"/>
  <c r="N1472" i="10"/>
  <c r="N1473" i="10"/>
  <c r="N1474" i="10"/>
  <c r="N1475" i="10"/>
  <c r="N1476" i="10"/>
  <c r="N1477" i="10"/>
  <c r="N1478" i="10"/>
  <c r="N1479" i="10"/>
  <c r="N1480" i="10"/>
  <c r="N1481" i="10"/>
  <c r="N1482" i="10"/>
  <c r="N1483" i="10"/>
  <c r="N1484" i="10"/>
  <c r="N1485" i="10"/>
  <c r="N1486" i="10"/>
  <c r="N1487" i="10"/>
  <c r="N1488" i="10"/>
  <c r="N1489" i="10"/>
  <c r="N1490" i="10"/>
  <c r="N1491" i="10"/>
  <c r="N1492" i="10"/>
  <c r="N1493" i="10"/>
  <c r="N1494" i="10"/>
  <c r="N1495" i="10"/>
  <c r="N1496" i="10"/>
  <c r="N1497" i="10"/>
  <c r="N1498" i="10"/>
  <c r="N1499" i="10"/>
  <c r="N1500" i="10"/>
  <c r="N1501" i="10"/>
  <c r="N1502" i="10"/>
  <c r="N1503" i="10"/>
  <c r="N1504" i="10"/>
  <c r="N1505" i="10"/>
  <c r="N1506" i="10"/>
  <c r="N1507" i="10"/>
  <c r="N1508" i="10"/>
  <c r="N1509" i="10"/>
  <c r="N1510" i="10"/>
  <c r="N1511" i="10"/>
  <c r="N1512" i="10"/>
  <c r="N1513" i="10"/>
  <c r="N1514" i="10"/>
  <c r="N1515" i="10"/>
  <c r="N1516" i="10"/>
  <c r="N1517" i="10"/>
  <c r="N1518" i="10"/>
  <c r="N1519" i="10"/>
  <c r="N1520" i="10"/>
  <c r="N1521" i="10"/>
  <c r="N1522" i="10"/>
  <c r="N1523" i="10"/>
  <c r="N1524" i="10"/>
  <c r="N1525" i="10"/>
  <c r="N1526" i="10"/>
  <c r="N1527" i="10"/>
  <c r="N1528" i="10"/>
  <c r="N1529" i="10"/>
  <c r="N1530" i="10"/>
  <c r="N1531" i="10"/>
  <c r="N1532" i="10"/>
  <c r="N1533" i="10"/>
  <c r="N1534" i="10"/>
  <c r="N1535" i="10"/>
  <c r="N1536" i="10"/>
  <c r="N1537" i="10"/>
  <c r="N1538" i="10"/>
  <c r="N1539" i="10"/>
  <c r="N1540" i="10"/>
  <c r="N1541" i="10"/>
  <c r="N1542" i="10"/>
  <c r="N1543" i="10"/>
  <c r="N1544" i="10"/>
  <c r="N1545" i="10"/>
  <c r="N1546" i="10"/>
  <c r="N1547" i="10"/>
  <c r="N1548" i="10"/>
  <c r="N1549" i="10"/>
  <c r="N1550" i="10"/>
  <c r="N1551" i="10"/>
  <c r="N1552" i="10"/>
  <c r="N1553" i="10"/>
  <c r="N1554" i="10"/>
  <c r="N1555" i="10"/>
  <c r="N1556" i="10"/>
  <c r="N1557" i="10"/>
  <c r="N1558" i="10"/>
  <c r="N1559" i="10"/>
  <c r="N1560" i="10"/>
  <c r="N1561" i="10"/>
  <c r="N1562" i="10"/>
  <c r="N1563" i="10"/>
  <c r="N1564" i="10"/>
  <c r="N1565" i="10"/>
  <c r="N1566" i="10"/>
  <c r="N1567" i="10"/>
  <c r="N1568" i="10"/>
  <c r="N1569" i="10"/>
  <c r="N1570" i="10"/>
  <c r="N1571" i="10"/>
  <c r="N1572" i="10"/>
  <c r="N1573" i="10"/>
  <c r="N1574" i="10"/>
  <c r="N1575" i="10"/>
  <c r="N1576" i="10"/>
  <c r="N1577" i="10"/>
  <c r="N1578" i="10"/>
  <c r="N1579" i="10"/>
  <c r="N1580" i="10"/>
  <c r="N1581" i="10"/>
  <c r="N1582" i="10"/>
  <c r="N1583" i="10"/>
  <c r="N1584" i="10"/>
  <c r="N1585" i="10"/>
  <c r="N1586" i="10"/>
  <c r="N1587" i="10"/>
  <c r="N1588" i="10"/>
  <c r="N1589" i="10"/>
  <c r="N1590" i="10"/>
  <c r="N1591" i="10"/>
  <c r="N1592" i="10"/>
  <c r="N1593" i="10"/>
  <c r="N1594" i="10"/>
  <c r="N1595" i="10"/>
  <c r="N1596" i="10"/>
  <c r="N1597" i="10"/>
  <c r="N1598" i="10"/>
  <c r="N1599" i="10"/>
  <c r="N1600" i="10"/>
  <c r="N1601" i="10"/>
  <c r="N1602" i="10"/>
  <c r="N1603" i="10"/>
  <c r="N1604" i="10"/>
  <c r="N1605" i="10"/>
  <c r="N1606" i="10"/>
  <c r="N1607" i="10"/>
  <c r="N1608" i="10"/>
  <c r="N1609" i="10"/>
  <c r="N1610" i="10"/>
  <c r="N1611" i="10"/>
  <c r="N1612" i="10"/>
  <c r="N1613" i="10"/>
  <c r="N1614" i="10"/>
  <c r="N1615" i="10"/>
  <c r="N1616" i="10"/>
  <c r="N1617" i="10"/>
  <c r="N1618" i="10"/>
  <c r="N1619" i="10"/>
  <c r="N1620" i="10"/>
  <c r="N1621" i="10"/>
  <c r="N1622" i="10"/>
  <c r="N1623" i="10"/>
  <c r="N1624" i="10"/>
  <c r="N1625" i="10"/>
  <c r="N1626" i="10"/>
  <c r="N1627" i="10"/>
  <c r="N1628" i="10"/>
  <c r="N1629" i="10"/>
  <c r="N1630" i="10"/>
  <c r="N1631" i="10"/>
  <c r="N1632" i="10"/>
  <c r="N1633" i="10"/>
  <c r="N1634" i="10"/>
  <c r="N1635" i="10"/>
  <c r="N1636" i="10"/>
  <c r="N1637" i="10"/>
  <c r="N1638" i="10"/>
  <c r="N1639" i="10"/>
  <c r="N1640" i="10"/>
  <c r="N1641" i="10"/>
  <c r="N1642" i="10"/>
  <c r="N1643" i="10"/>
  <c r="N1644" i="10"/>
  <c r="N1645" i="10"/>
  <c r="N1646" i="10"/>
  <c r="N1647" i="10"/>
  <c r="N1648" i="10"/>
  <c r="N1649" i="10"/>
  <c r="N1650" i="10"/>
  <c r="N1651" i="10"/>
  <c r="N1652" i="10"/>
  <c r="N1653" i="10"/>
  <c r="N1654" i="10"/>
  <c r="N1655" i="10"/>
  <c r="N1656" i="10"/>
  <c r="N1657" i="10"/>
  <c r="N1658" i="10"/>
  <c r="N1659" i="10"/>
  <c r="N1660" i="10"/>
  <c r="N1661" i="10"/>
  <c r="N1662" i="10"/>
  <c r="N1663" i="10"/>
  <c r="N1664" i="10"/>
  <c r="N1665" i="10"/>
  <c r="N1666" i="10"/>
  <c r="N1667" i="10"/>
  <c r="N1668" i="10"/>
  <c r="N1669" i="10"/>
  <c r="N1670" i="10"/>
  <c r="N1671" i="10"/>
  <c r="N1672" i="10"/>
  <c r="N1673" i="10"/>
  <c r="N1674" i="10"/>
  <c r="N1675" i="10"/>
  <c r="N1676" i="10"/>
  <c r="N1677" i="10"/>
  <c r="N1678" i="10"/>
  <c r="N1679" i="10"/>
  <c r="N1680" i="10"/>
  <c r="N1681" i="10"/>
  <c r="N1682" i="10"/>
  <c r="N1683" i="10"/>
  <c r="N1684" i="10"/>
  <c r="H9" i="10" a="1"/>
  <c r="H9" i="10" s="1"/>
  <c r="E271" i="12" l="1"/>
  <c r="F271" i="12"/>
  <c r="G271" i="12"/>
  <c r="H271" i="12"/>
  <c r="I271" i="12"/>
  <c r="J271" i="12"/>
  <c r="K271" i="12"/>
  <c r="L271" i="12"/>
  <c r="M271" i="12"/>
  <c r="N271" i="12"/>
  <c r="O271" i="12"/>
  <c r="P271" i="12"/>
  <c r="D57" i="34"/>
  <c r="B80" i="34"/>
  <c r="B79" i="34"/>
  <c r="B78" i="34"/>
  <c r="B77" i="34"/>
  <c r="B76" i="34"/>
  <c r="B75" i="34"/>
  <c r="B74" i="34"/>
  <c r="B73" i="34"/>
  <c r="B72" i="34"/>
  <c r="B71" i="34"/>
  <c r="B70" i="34"/>
  <c r="B69" i="34"/>
  <c r="B68" i="34"/>
  <c r="B67" i="34"/>
  <c r="B66" i="34"/>
  <c r="B65" i="34"/>
  <c r="B64" i="34"/>
  <c r="B63" i="34"/>
  <c r="B62" i="34"/>
  <c r="B61" i="34"/>
  <c r="B60" i="34"/>
  <c r="B59" i="34"/>
  <c r="B58" i="34"/>
  <c r="B57" i="34"/>
  <c r="H134" i="34"/>
  <c r="D60" i="34"/>
  <c r="D59" i="34"/>
  <c r="D58" i="34"/>
  <c r="E13" i="34" l="1"/>
  <c r="E14" i="34"/>
  <c r="E15" i="34"/>
  <c r="E16" i="34"/>
  <c r="E17" i="34"/>
  <c r="E18" i="34"/>
  <c r="E8" i="34"/>
  <c r="G210" i="32"/>
  <c r="J168" i="32"/>
  <c r="J133" i="32"/>
  <c r="G131" i="32"/>
  <c r="J127" i="32"/>
  <c r="G126" i="32"/>
  <c r="J115" i="32"/>
  <c r="J114" i="32" s="1"/>
  <c r="G241" i="31"/>
  <c r="G214" i="31"/>
  <c r="G157" i="31"/>
  <c r="G131" i="31"/>
  <c r="J115" i="31"/>
  <c r="G13" i="32"/>
  <c r="G12" i="32"/>
  <c r="G11" i="32"/>
  <c r="G9" i="32"/>
  <c r="G11" i="31"/>
  <c r="G9" i="31"/>
  <c r="G12" i="31"/>
  <c r="G13" i="31"/>
  <c r="J236" i="31"/>
  <c r="I232" i="31"/>
  <c r="H232" i="31"/>
  <c r="G232" i="31"/>
  <c r="G224" i="31" s="1"/>
  <c r="J233" i="31"/>
  <c r="J234" i="31"/>
  <c r="J235" i="31"/>
  <c r="J226" i="31"/>
  <c r="H238" i="31"/>
  <c r="I238" i="31"/>
  <c r="G238" i="31"/>
  <c r="H225" i="31"/>
  <c r="H224" i="31" s="1"/>
  <c r="I225" i="31"/>
  <c r="I224" i="31" s="1"/>
  <c r="G225" i="31"/>
  <c r="J219" i="31"/>
  <c r="H218" i="31"/>
  <c r="I218" i="31"/>
  <c r="G218" i="31"/>
  <c r="G210" i="31"/>
  <c r="J173" i="31"/>
  <c r="J172" i="31" s="1"/>
  <c r="H172" i="31"/>
  <c r="H171" i="31" s="1"/>
  <c r="I172" i="31"/>
  <c r="G172" i="31"/>
  <c r="G177" i="31"/>
  <c r="G174" i="31"/>
  <c r="J163" i="31"/>
  <c r="J169" i="31"/>
  <c r="J168" i="31"/>
  <c r="J165" i="31"/>
  <c r="I164" i="31"/>
  <c r="H167" i="31"/>
  <c r="I167" i="31"/>
  <c r="G167" i="31"/>
  <c r="G154" i="31"/>
  <c r="G150" i="31"/>
  <c r="J133" i="31"/>
  <c r="J134" i="31"/>
  <c r="J135" i="31"/>
  <c r="J136" i="31"/>
  <c r="J137" i="31"/>
  <c r="J138" i="31"/>
  <c r="J139" i="31"/>
  <c r="J140" i="31"/>
  <c r="H131" i="31"/>
  <c r="H125" i="31" s="1"/>
  <c r="I131" i="31"/>
  <c r="I125" i="31" s="1"/>
  <c r="J47" i="31"/>
  <c r="G320" i="32"/>
  <c r="J265" i="32"/>
  <c r="I167" i="32"/>
  <c r="J169" i="32"/>
  <c r="J165" i="32"/>
  <c r="H167" i="32"/>
  <c r="G21" i="32"/>
  <c r="G37" i="32"/>
  <c r="G26" i="32"/>
  <c r="J30" i="32"/>
  <c r="J31" i="32"/>
  <c r="G45" i="32"/>
  <c r="H54" i="32"/>
  <c r="G54" i="32"/>
  <c r="G97" i="32"/>
  <c r="G104" i="32"/>
  <c r="H114" i="32"/>
  <c r="I114" i="32"/>
  <c r="G114" i="32"/>
  <c r="J134" i="32"/>
  <c r="J135" i="32"/>
  <c r="J136" i="32"/>
  <c r="J137" i="32"/>
  <c r="J138" i="32"/>
  <c r="J139" i="32"/>
  <c r="J140" i="32"/>
  <c r="H146" i="32"/>
  <c r="I146" i="32"/>
  <c r="G146" i="32"/>
  <c r="G167" i="32"/>
  <c r="H210" i="32"/>
  <c r="I210" i="32"/>
  <c r="I238" i="32"/>
  <c r="G238" i="32"/>
  <c r="J242" i="32"/>
  <c r="J243" i="32"/>
  <c r="J245" i="32"/>
  <c r="J247" i="32"/>
  <c r="J249" i="32"/>
  <c r="J251" i="32"/>
  <c r="J253" i="32"/>
  <c r="H256" i="32"/>
  <c r="I256" i="32"/>
  <c r="G256" i="32"/>
  <c r="G171" i="31"/>
  <c r="H320" i="32"/>
  <c r="I320" i="32"/>
  <c r="H264" i="32"/>
  <c r="H263" i="32" s="1"/>
  <c r="I264" i="32"/>
  <c r="I263" i="32"/>
  <c r="G264" i="32"/>
  <c r="G263" i="32"/>
  <c r="H252" i="32"/>
  <c r="I252" i="32"/>
  <c r="G252" i="32"/>
  <c r="H232" i="32"/>
  <c r="I232" i="32"/>
  <c r="G232" i="32"/>
  <c r="I225" i="32"/>
  <c r="G225" i="32"/>
  <c r="H222" i="32"/>
  <c r="I222" i="32"/>
  <c r="G222" i="32"/>
  <c r="H54" i="31"/>
  <c r="G26" i="31"/>
  <c r="J30" i="31"/>
  <c r="J31" i="31"/>
  <c r="J32" i="31"/>
  <c r="H114" i="31"/>
  <c r="I114" i="31"/>
  <c r="G114" i="31"/>
  <c r="H146" i="31"/>
  <c r="I146" i="31"/>
  <c r="I200" i="31"/>
  <c r="H210" i="31"/>
  <c r="I210" i="31"/>
  <c r="H222" i="31"/>
  <c r="I222" i="31"/>
  <c r="H256" i="31"/>
  <c r="I256" i="31"/>
  <c r="H252" i="31"/>
  <c r="I252" i="31"/>
  <c r="H264" i="31"/>
  <c r="H263" i="31" s="1"/>
  <c r="I264" i="31"/>
  <c r="I263" i="31" s="1"/>
  <c r="G320" i="31"/>
  <c r="H320" i="31"/>
  <c r="I320" i="31"/>
  <c r="G283" i="31"/>
  <c r="G264" i="31"/>
  <c r="G263" i="31" s="1"/>
  <c r="G252" i="31"/>
  <c r="G222" i="31"/>
  <c r="G146" i="31"/>
  <c r="F26" i="30"/>
  <c r="F25" i="30"/>
  <c r="F24" i="30" s="1"/>
  <c r="F23" i="30" s="1"/>
  <c r="F20" i="30"/>
  <c r="G318" i="31"/>
  <c r="H318" i="31"/>
  <c r="H314" i="31" s="1"/>
  <c r="I318" i="31"/>
  <c r="J319" i="31"/>
  <c r="J318" i="31" s="1"/>
  <c r="G259" i="31"/>
  <c r="H259" i="31"/>
  <c r="I259" i="31"/>
  <c r="J260" i="31"/>
  <c r="J259" i="31"/>
  <c r="G261" i="31"/>
  <c r="H261" i="31"/>
  <c r="I261" i="31"/>
  <c r="J262" i="31"/>
  <c r="J261" i="31"/>
  <c r="G256" i="31"/>
  <c r="J24" i="31"/>
  <c r="I241" i="31"/>
  <c r="H241" i="31"/>
  <c r="H241" i="32"/>
  <c r="I241" i="32"/>
  <c r="G241" i="32"/>
  <c r="I218" i="32"/>
  <c r="H218" i="32"/>
  <c r="G218" i="32"/>
  <c r="I172" i="32"/>
  <c r="H172" i="32"/>
  <c r="G172" i="32"/>
  <c r="I131" i="32"/>
  <c r="H131" i="32"/>
  <c r="H125" i="32" s="1"/>
  <c r="J130" i="32"/>
  <c r="I126" i="32"/>
  <c r="I125" i="32" s="1"/>
  <c r="H126" i="32"/>
  <c r="I26" i="32"/>
  <c r="H26" i="32"/>
  <c r="J32" i="32"/>
  <c r="I126" i="31"/>
  <c r="H126" i="31"/>
  <c r="G126" i="31"/>
  <c r="G144" i="31"/>
  <c r="J243" i="31"/>
  <c r="J130" i="31"/>
  <c r="H26" i="31"/>
  <c r="I26" i="31"/>
  <c r="B17" i="40" a="1"/>
  <c r="D17" i="40" s="1"/>
  <c r="B17" i="40"/>
  <c r="C10" i="13"/>
  <c r="B10" i="13" s="1"/>
  <c r="D10" i="13"/>
  <c r="E10" i="13"/>
  <c r="F10" i="13"/>
  <c r="K10" i="13"/>
  <c r="B15" i="13"/>
  <c r="B16" i="13"/>
  <c r="B21" i="13"/>
  <c r="B22" i="13"/>
  <c r="B23" i="13"/>
  <c r="C11" i="13"/>
  <c r="B11" i="13" s="1"/>
  <c r="C12" i="13"/>
  <c r="B12" i="13" s="1"/>
  <c r="C13" i="13"/>
  <c r="B13" i="13" s="1"/>
  <c r="C14" i="13"/>
  <c r="B14" i="13" s="1"/>
  <c r="C15" i="13"/>
  <c r="C16" i="13"/>
  <c r="C17" i="13"/>
  <c r="B17" i="13" s="1"/>
  <c r="C18" i="13"/>
  <c r="B18" i="13" s="1"/>
  <c r="C19" i="13"/>
  <c r="B19" i="13" s="1"/>
  <c r="C20" i="13"/>
  <c r="B20" i="13" s="1"/>
  <c r="C21" i="13"/>
  <c r="C22" i="13"/>
  <c r="C23" i="13"/>
  <c r="D11" i="13"/>
  <c r="D12" i="13"/>
  <c r="D13" i="13"/>
  <c r="D14" i="13"/>
  <c r="D15" i="13"/>
  <c r="D16" i="13"/>
  <c r="D17" i="13"/>
  <c r="D18" i="13"/>
  <c r="D19" i="13"/>
  <c r="D20" i="13"/>
  <c r="D21" i="13"/>
  <c r="D22" i="13"/>
  <c r="D23" i="13"/>
  <c r="E11" i="13"/>
  <c r="E12" i="13"/>
  <c r="E13" i="13"/>
  <c r="E14" i="13"/>
  <c r="E15" i="13"/>
  <c r="E16" i="13"/>
  <c r="E17" i="13"/>
  <c r="E18" i="13"/>
  <c r="E19" i="13"/>
  <c r="E20" i="13"/>
  <c r="E21" i="13"/>
  <c r="E22" i="13"/>
  <c r="E23" i="13"/>
  <c r="F11" i="13"/>
  <c r="F12" i="13"/>
  <c r="F13" i="13"/>
  <c r="F14" i="13"/>
  <c r="F15" i="13"/>
  <c r="F16" i="13"/>
  <c r="F17" i="13"/>
  <c r="F18" i="13"/>
  <c r="F19" i="13"/>
  <c r="F20" i="13"/>
  <c r="F21" i="13"/>
  <c r="F22" i="13"/>
  <c r="F23" i="13"/>
  <c r="K11" i="13"/>
  <c r="K12" i="13"/>
  <c r="K13" i="13"/>
  <c r="K14" i="13"/>
  <c r="K15" i="13"/>
  <c r="K16" i="13"/>
  <c r="K17" i="13"/>
  <c r="K18" i="13"/>
  <c r="K19" i="13"/>
  <c r="K20" i="13"/>
  <c r="K21" i="13"/>
  <c r="K22" i="13"/>
  <c r="K23" i="13"/>
  <c r="O23" i="13"/>
  <c r="B1033" i="10"/>
  <c r="B1034" i="10"/>
  <c r="B1035" i="10"/>
  <c r="B1036" i="10"/>
  <c r="B1037" i="10"/>
  <c r="B1038" i="10"/>
  <c r="B1039" i="10"/>
  <c r="B1040" i="10"/>
  <c r="B1041" i="10"/>
  <c r="B1042" i="10"/>
  <c r="B1043" i="10"/>
  <c r="B1044" i="10"/>
  <c r="B1045" i="10"/>
  <c r="B1046" i="10"/>
  <c r="B1047" i="10"/>
  <c r="B1048" i="10"/>
  <c r="B1049" i="10"/>
  <c r="B1050" i="10"/>
  <c r="B1051" i="10"/>
  <c r="B1052" i="10"/>
  <c r="B1053" i="10"/>
  <c r="B1054" i="10"/>
  <c r="B1055" i="10"/>
  <c r="B1056" i="10"/>
  <c r="B1057" i="10"/>
  <c r="B1058" i="10"/>
  <c r="B1059" i="10"/>
  <c r="B1060" i="10"/>
  <c r="B1061" i="10"/>
  <c r="B1062" i="10"/>
  <c r="B1063" i="10"/>
  <c r="B1064" i="10"/>
  <c r="B1065" i="10"/>
  <c r="B1066" i="10"/>
  <c r="B1067" i="10"/>
  <c r="B1068" i="10"/>
  <c r="B1069" i="10"/>
  <c r="B1070" i="10"/>
  <c r="B1071" i="10"/>
  <c r="B1072" i="10"/>
  <c r="B1073" i="10"/>
  <c r="B1074" i="10"/>
  <c r="B1075" i="10"/>
  <c r="B1076" i="10"/>
  <c r="B1077" i="10"/>
  <c r="B1078" i="10"/>
  <c r="B1079" i="10"/>
  <c r="B1080" i="10"/>
  <c r="B1081" i="10"/>
  <c r="B1082" i="10"/>
  <c r="B1083" i="10"/>
  <c r="B1084" i="10"/>
  <c r="B1085" i="10"/>
  <c r="B1086" i="10"/>
  <c r="B1087" i="10"/>
  <c r="B1088" i="10"/>
  <c r="B1089" i="10"/>
  <c r="B1090" i="10"/>
  <c r="B1091" i="10"/>
  <c r="B1092" i="10"/>
  <c r="B1093" i="10"/>
  <c r="B1094" i="10"/>
  <c r="B1095" i="10"/>
  <c r="B1096" i="10"/>
  <c r="B1097" i="10"/>
  <c r="B1098" i="10"/>
  <c r="B1099" i="10"/>
  <c r="B1100" i="10"/>
  <c r="B1101" i="10"/>
  <c r="B1102" i="10"/>
  <c r="B1103" i="10"/>
  <c r="B1104" i="10"/>
  <c r="B1105" i="10"/>
  <c r="B1106" i="10"/>
  <c r="B1107" i="10"/>
  <c r="B1108" i="10"/>
  <c r="B1109" i="10"/>
  <c r="B1110" i="10"/>
  <c r="B1111" i="10"/>
  <c r="B1112" i="10"/>
  <c r="B1113" i="10"/>
  <c r="B1114" i="10"/>
  <c r="B1115" i="10"/>
  <c r="B1116" i="10"/>
  <c r="B1117" i="10"/>
  <c r="B1118" i="10"/>
  <c r="B1119" i="10"/>
  <c r="B1120" i="10"/>
  <c r="B1121" i="10"/>
  <c r="B1122" i="10"/>
  <c r="B1123" i="10"/>
  <c r="B1124" i="10"/>
  <c r="B1125" i="10"/>
  <c r="B1126" i="10"/>
  <c r="B1127" i="10"/>
  <c r="B1128" i="10"/>
  <c r="B1129" i="10"/>
  <c r="B1130" i="10"/>
  <c r="B1131" i="10"/>
  <c r="B1132" i="10"/>
  <c r="B1133" i="10"/>
  <c r="B1134" i="10"/>
  <c r="B1135" i="10"/>
  <c r="B1136" i="10"/>
  <c r="B1137" i="10"/>
  <c r="B1138" i="10"/>
  <c r="B1139" i="10"/>
  <c r="B1140" i="10"/>
  <c r="B1141" i="10"/>
  <c r="B1142" i="10"/>
  <c r="B1143" i="10"/>
  <c r="B1144" i="10"/>
  <c r="B1145" i="10"/>
  <c r="B1146" i="10"/>
  <c r="B1147" i="10"/>
  <c r="B1148" i="10"/>
  <c r="B1149" i="10"/>
  <c r="B1150" i="10"/>
  <c r="B1151" i="10"/>
  <c r="B1152" i="10"/>
  <c r="B1153" i="10"/>
  <c r="B1154" i="10"/>
  <c r="B1155" i="10"/>
  <c r="B1156" i="10"/>
  <c r="B1157" i="10"/>
  <c r="B1158" i="10"/>
  <c r="B1159" i="10"/>
  <c r="B1160" i="10"/>
  <c r="B1161" i="10"/>
  <c r="B1162" i="10"/>
  <c r="B1163" i="10"/>
  <c r="B1164" i="10"/>
  <c r="B1165" i="10"/>
  <c r="B1166" i="10"/>
  <c r="B1167" i="10"/>
  <c r="B1168" i="10"/>
  <c r="B1169" i="10"/>
  <c r="B1170" i="10"/>
  <c r="B1171" i="10"/>
  <c r="B1172" i="10"/>
  <c r="B1173" i="10"/>
  <c r="B1174" i="10"/>
  <c r="B1175" i="10"/>
  <c r="B1176" i="10"/>
  <c r="B1177" i="10"/>
  <c r="B1178" i="10"/>
  <c r="B1179" i="10"/>
  <c r="B1180" i="10"/>
  <c r="B1181" i="10"/>
  <c r="B1182" i="10"/>
  <c r="B1183" i="10"/>
  <c r="B1184" i="10"/>
  <c r="B1185" i="10"/>
  <c r="B1186" i="10"/>
  <c r="B1187" i="10"/>
  <c r="B1188" i="10"/>
  <c r="B1189" i="10"/>
  <c r="B1190" i="10"/>
  <c r="B1191" i="10"/>
  <c r="B1192" i="10"/>
  <c r="B1193" i="10"/>
  <c r="B1194" i="10"/>
  <c r="B1195" i="10"/>
  <c r="B1196" i="10"/>
  <c r="B1197" i="10"/>
  <c r="B1198" i="10"/>
  <c r="B1199" i="10"/>
  <c r="B1200" i="10"/>
  <c r="B1201" i="10"/>
  <c r="B1202" i="10"/>
  <c r="B1203" i="10"/>
  <c r="B1204" i="10"/>
  <c r="B1205" i="10"/>
  <c r="B1206" i="10"/>
  <c r="B1207" i="10"/>
  <c r="B1208" i="10"/>
  <c r="B1209" i="10"/>
  <c r="B1210" i="10"/>
  <c r="B1211" i="10"/>
  <c r="B1212" i="10"/>
  <c r="B1213" i="10"/>
  <c r="B1214" i="10"/>
  <c r="B1215" i="10"/>
  <c r="B1216" i="10"/>
  <c r="B1217" i="10"/>
  <c r="B1218" i="10"/>
  <c r="B1219" i="10"/>
  <c r="B1220" i="10"/>
  <c r="B1221" i="10"/>
  <c r="B1222" i="10"/>
  <c r="B1223" i="10"/>
  <c r="B1224" i="10"/>
  <c r="B1225" i="10"/>
  <c r="B1226" i="10"/>
  <c r="B1227" i="10"/>
  <c r="B1228" i="10"/>
  <c r="B1229" i="10"/>
  <c r="B1230" i="10"/>
  <c r="B1231" i="10"/>
  <c r="B1232" i="10"/>
  <c r="B1233" i="10"/>
  <c r="B1234" i="10"/>
  <c r="B1235" i="10"/>
  <c r="B1236" i="10"/>
  <c r="B1237" i="10"/>
  <c r="B1238" i="10"/>
  <c r="B1239" i="10"/>
  <c r="B1240" i="10"/>
  <c r="B1241" i="10"/>
  <c r="B1242" i="10"/>
  <c r="B1243" i="10"/>
  <c r="B1244" i="10"/>
  <c r="B1245" i="10"/>
  <c r="B1246" i="10"/>
  <c r="B1247" i="10"/>
  <c r="B1248" i="10"/>
  <c r="B1249" i="10"/>
  <c r="B1250" i="10"/>
  <c r="B1251" i="10"/>
  <c r="B1252" i="10"/>
  <c r="B1253" i="10"/>
  <c r="B1254" i="10"/>
  <c r="B1255" i="10"/>
  <c r="B1256" i="10"/>
  <c r="B1257" i="10"/>
  <c r="B1258" i="10"/>
  <c r="B1259" i="10"/>
  <c r="B1260" i="10"/>
  <c r="B1261" i="10"/>
  <c r="B1262" i="10"/>
  <c r="B1263" i="10"/>
  <c r="B1264" i="10"/>
  <c r="B1265" i="10"/>
  <c r="B1266" i="10"/>
  <c r="B1267" i="10"/>
  <c r="B1268" i="10"/>
  <c r="B1269" i="10"/>
  <c r="B1270" i="10"/>
  <c r="B1271" i="10"/>
  <c r="B1272" i="10"/>
  <c r="B1273" i="10"/>
  <c r="B1274" i="10"/>
  <c r="B1275" i="10"/>
  <c r="B1276" i="10"/>
  <c r="B1277" i="10"/>
  <c r="B1278" i="10"/>
  <c r="B1279" i="10"/>
  <c r="B1280" i="10"/>
  <c r="B1281" i="10"/>
  <c r="B1282" i="10"/>
  <c r="B1283" i="10"/>
  <c r="B1284" i="10"/>
  <c r="B1285" i="10"/>
  <c r="B1286" i="10"/>
  <c r="B1287" i="10"/>
  <c r="B1288" i="10"/>
  <c r="B1289" i="10"/>
  <c r="B1290" i="10"/>
  <c r="B1291" i="10"/>
  <c r="B1292" i="10"/>
  <c r="B1293" i="10"/>
  <c r="B1294" i="10"/>
  <c r="B1295" i="10"/>
  <c r="B1296" i="10"/>
  <c r="B1297" i="10"/>
  <c r="B1298" i="10"/>
  <c r="B1299" i="10"/>
  <c r="B1300" i="10"/>
  <c r="B1301" i="10"/>
  <c r="B1302" i="10"/>
  <c r="B1303" i="10"/>
  <c r="B1304" i="10"/>
  <c r="B1305" i="10"/>
  <c r="B1306" i="10"/>
  <c r="B1307" i="10"/>
  <c r="B1308" i="10"/>
  <c r="B1309" i="10"/>
  <c r="B1310" i="10"/>
  <c r="B1311" i="10"/>
  <c r="B1312" i="10"/>
  <c r="B1313" i="10"/>
  <c r="B1314" i="10"/>
  <c r="B1315" i="10"/>
  <c r="B1316" i="10"/>
  <c r="B1317" i="10"/>
  <c r="B1318" i="10"/>
  <c r="B1319" i="10"/>
  <c r="B1320" i="10"/>
  <c r="B1321" i="10"/>
  <c r="B1322" i="10"/>
  <c r="B1323" i="10"/>
  <c r="B1324" i="10"/>
  <c r="B1325" i="10"/>
  <c r="B1326" i="10"/>
  <c r="B1327" i="10"/>
  <c r="B1328" i="10"/>
  <c r="B1329" i="10"/>
  <c r="B1330" i="10"/>
  <c r="B1331" i="10"/>
  <c r="B1332" i="10"/>
  <c r="B1333" i="10"/>
  <c r="B1334" i="10"/>
  <c r="B1335" i="10"/>
  <c r="B1336" i="10"/>
  <c r="B1337" i="10"/>
  <c r="B1338" i="10"/>
  <c r="B1339" i="10"/>
  <c r="B1340" i="10"/>
  <c r="B1341" i="10"/>
  <c r="C1033" i="10"/>
  <c r="C1034" i="10"/>
  <c r="C1035" i="10"/>
  <c r="C1036" i="10"/>
  <c r="C1037" i="10"/>
  <c r="C1038" i="10"/>
  <c r="C1039" i="10"/>
  <c r="C1040" i="10"/>
  <c r="C1041" i="10"/>
  <c r="C1042" i="10"/>
  <c r="C1043" i="10"/>
  <c r="C1044" i="10"/>
  <c r="C1045" i="10"/>
  <c r="C1046" i="10"/>
  <c r="C1047" i="10"/>
  <c r="C1048" i="10"/>
  <c r="C1049" i="10"/>
  <c r="C1050" i="10"/>
  <c r="C1051" i="10"/>
  <c r="C1052" i="10"/>
  <c r="C1053" i="10"/>
  <c r="C1054" i="10"/>
  <c r="C1055" i="10"/>
  <c r="C1056" i="10"/>
  <c r="C1057" i="10"/>
  <c r="C1058" i="10"/>
  <c r="C1059" i="10"/>
  <c r="C1060" i="10"/>
  <c r="C1061" i="10"/>
  <c r="C1062" i="10"/>
  <c r="C1063" i="10"/>
  <c r="C1064" i="10"/>
  <c r="C1065" i="10"/>
  <c r="C1066" i="10"/>
  <c r="C1067" i="10"/>
  <c r="C1068" i="10"/>
  <c r="C1069" i="10"/>
  <c r="C1070" i="10"/>
  <c r="C1071" i="10"/>
  <c r="C1072" i="10"/>
  <c r="C1073" i="10"/>
  <c r="C1074" i="10"/>
  <c r="C1075" i="10"/>
  <c r="C1076" i="10"/>
  <c r="C1077" i="10"/>
  <c r="C1078" i="10"/>
  <c r="C1079" i="10"/>
  <c r="C1080" i="10"/>
  <c r="C1081" i="10"/>
  <c r="C1082" i="10"/>
  <c r="C1083" i="10"/>
  <c r="C1084" i="10"/>
  <c r="C1085" i="10"/>
  <c r="C1086" i="10"/>
  <c r="C1087" i="10"/>
  <c r="C1088" i="10"/>
  <c r="C1089" i="10"/>
  <c r="C1090" i="10"/>
  <c r="C1091" i="10"/>
  <c r="C1092" i="10"/>
  <c r="C1093" i="10"/>
  <c r="C1094" i="10"/>
  <c r="C1095" i="10"/>
  <c r="C1096" i="10"/>
  <c r="C1097" i="10"/>
  <c r="C1098" i="10"/>
  <c r="C1099" i="10"/>
  <c r="C1100" i="10"/>
  <c r="C1101" i="10"/>
  <c r="C1102" i="10"/>
  <c r="C1103" i="10"/>
  <c r="C1104" i="10"/>
  <c r="C1105" i="10"/>
  <c r="C1106" i="10"/>
  <c r="C1107" i="10"/>
  <c r="C1108" i="10"/>
  <c r="C1109" i="10"/>
  <c r="C1110" i="10"/>
  <c r="C1111" i="10"/>
  <c r="C1112" i="10"/>
  <c r="C1113" i="10"/>
  <c r="C1114" i="10"/>
  <c r="C1115" i="10"/>
  <c r="C1116" i="10"/>
  <c r="C1117" i="10"/>
  <c r="C1118" i="10"/>
  <c r="C1119" i="10"/>
  <c r="C1120" i="10"/>
  <c r="C1121" i="10"/>
  <c r="C1122" i="10"/>
  <c r="C1123" i="10"/>
  <c r="C1124" i="10"/>
  <c r="C1125" i="10"/>
  <c r="C1126" i="10"/>
  <c r="C1127" i="10"/>
  <c r="C1128" i="10"/>
  <c r="C1129" i="10"/>
  <c r="C1130" i="10"/>
  <c r="C1131" i="10"/>
  <c r="C1132" i="10"/>
  <c r="C1133" i="10"/>
  <c r="C1134" i="10"/>
  <c r="C1135" i="10"/>
  <c r="C1136" i="10"/>
  <c r="C1137" i="10"/>
  <c r="C1138" i="10"/>
  <c r="C1139" i="10"/>
  <c r="C1140" i="10"/>
  <c r="C1141" i="10"/>
  <c r="C1142" i="10"/>
  <c r="C1143" i="10"/>
  <c r="C1144" i="10"/>
  <c r="C1145" i="10"/>
  <c r="C1146" i="10"/>
  <c r="C1147" i="10"/>
  <c r="C1148" i="10"/>
  <c r="C1149" i="10"/>
  <c r="C1150" i="10"/>
  <c r="C1151" i="10"/>
  <c r="C1152" i="10"/>
  <c r="C1153" i="10"/>
  <c r="C1154" i="10"/>
  <c r="C1155" i="10"/>
  <c r="C1156" i="10"/>
  <c r="C1157" i="10"/>
  <c r="C1158" i="10"/>
  <c r="C1159" i="10"/>
  <c r="C1160" i="10"/>
  <c r="C1161" i="10"/>
  <c r="C1162" i="10"/>
  <c r="C1163" i="10"/>
  <c r="C1164" i="10"/>
  <c r="C1165" i="10"/>
  <c r="C1166" i="10"/>
  <c r="C1167" i="10"/>
  <c r="C1168" i="10"/>
  <c r="C1169" i="10"/>
  <c r="C1170" i="10"/>
  <c r="C1171" i="10"/>
  <c r="C1172" i="10"/>
  <c r="C1173" i="10"/>
  <c r="C1174" i="10"/>
  <c r="C1175" i="10"/>
  <c r="C1176" i="10"/>
  <c r="C1177" i="10"/>
  <c r="C1178" i="10"/>
  <c r="C1179" i="10"/>
  <c r="C1180" i="10"/>
  <c r="C1181" i="10"/>
  <c r="C1182" i="10"/>
  <c r="C1183" i="10"/>
  <c r="C1184" i="10"/>
  <c r="C1185" i="10"/>
  <c r="C1186" i="10"/>
  <c r="C1187" i="10"/>
  <c r="C1188" i="10"/>
  <c r="C1189" i="10"/>
  <c r="C1190" i="10"/>
  <c r="C1191" i="10"/>
  <c r="C1192" i="10"/>
  <c r="C1193" i="10"/>
  <c r="C1194" i="10"/>
  <c r="C1195" i="10"/>
  <c r="C1196" i="10"/>
  <c r="C1197" i="10"/>
  <c r="C1198" i="10"/>
  <c r="C1199" i="10"/>
  <c r="C1200" i="10"/>
  <c r="C1201" i="10"/>
  <c r="C1202" i="10"/>
  <c r="C1203" i="10"/>
  <c r="C1204" i="10"/>
  <c r="C1205" i="10"/>
  <c r="C1206" i="10"/>
  <c r="C1207" i="10"/>
  <c r="C1208" i="10"/>
  <c r="C1209" i="10"/>
  <c r="C1210" i="10"/>
  <c r="C1211" i="10"/>
  <c r="C1212" i="10"/>
  <c r="C1213" i="10"/>
  <c r="C1214" i="10"/>
  <c r="C1215" i="10"/>
  <c r="C1216" i="10"/>
  <c r="C1217" i="10"/>
  <c r="C1218" i="10"/>
  <c r="C1219" i="10"/>
  <c r="C1220" i="10"/>
  <c r="C1221" i="10"/>
  <c r="C1222" i="10"/>
  <c r="C1223" i="10"/>
  <c r="C1224" i="10"/>
  <c r="C1225" i="10"/>
  <c r="C1226" i="10"/>
  <c r="C1227" i="10"/>
  <c r="C1228" i="10"/>
  <c r="C1229" i="10"/>
  <c r="C1230" i="10"/>
  <c r="C1231" i="10"/>
  <c r="C1232" i="10"/>
  <c r="C1233" i="10"/>
  <c r="C1234" i="10"/>
  <c r="C1235" i="10"/>
  <c r="C1236" i="10"/>
  <c r="C1237" i="10"/>
  <c r="C1238" i="10"/>
  <c r="C1239" i="10"/>
  <c r="C1240" i="10"/>
  <c r="C1241" i="10"/>
  <c r="C1242" i="10"/>
  <c r="C1243" i="10"/>
  <c r="C1244" i="10"/>
  <c r="C1245" i="10"/>
  <c r="C1246" i="10"/>
  <c r="C1247" i="10"/>
  <c r="C1248" i="10"/>
  <c r="C1249" i="10"/>
  <c r="C1250" i="10"/>
  <c r="C1251" i="10"/>
  <c r="C1252" i="10"/>
  <c r="C1253" i="10"/>
  <c r="C1254" i="10"/>
  <c r="C1255" i="10"/>
  <c r="C1256" i="10"/>
  <c r="C1257" i="10"/>
  <c r="C1258" i="10"/>
  <c r="C1259" i="10"/>
  <c r="C1260" i="10"/>
  <c r="C1261" i="10"/>
  <c r="C1262" i="10"/>
  <c r="C1263" i="10"/>
  <c r="C1264" i="10"/>
  <c r="C1265" i="10"/>
  <c r="C1266" i="10"/>
  <c r="C1267" i="10"/>
  <c r="C1268" i="10"/>
  <c r="C1269" i="10"/>
  <c r="C1270" i="10"/>
  <c r="C1271" i="10"/>
  <c r="C1272" i="10"/>
  <c r="C1273" i="10"/>
  <c r="C1274" i="10"/>
  <c r="C1275" i="10"/>
  <c r="C1276" i="10"/>
  <c r="C1277" i="10"/>
  <c r="C1278" i="10"/>
  <c r="C1279" i="10"/>
  <c r="C1280" i="10"/>
  <c r="C1281" i="10"/>
  <c r="C1282" i="10"/>
  <c r="C1283" i="10"/>
  <c r="C1284" i="10"/>
  <c r="C1285" i="10"/>
  <c r="C1286" i="10"/>
  <c r="C1287" i="10"/>
  <c r="C1288" i="10"/>
  <c r="C1289" i="10"/>
  <c r="C1290" i="10"/>
  <c r="C1291" i="10"/>
  <c r="C1292" i="10"/>
  <c r="C1293" i="10"/>
  <c r="C1294" i="10"/>
  <c r="C1295" i="10"/>
  <c r="C1296" i="10"/>
  <c r="C1297" i="10"/>
  <c r="C1298" i="10"/>
  <c r="C1299" i="10"/>
  <c r="C1300" i="10"/>
  <c r="C1301" i="10"/>
  <c r="C1302" i="10"/>
  <c r="C1303" i="10"/>
  <c r="C1304" i="10"/>
  <c r="C1305" i="10"/>
  <c r="C1306" i="10"/>
  <c r="C1307" i="10"/>
  <c r="C1308" i="10"/>
  <c r="C1309" i="10"/>
  <c r="C1310" i="10"/>
  <c r="C1311" i="10"/>
  <c r="C1312" i="10"/>
  <c r="C1313" i="10"/>
  <c r="C1314" i="10"/>
  <c r="C1315" i="10"/>
  <c r="C1316" i="10"/>
  <c r="C1317" i="10"/>
  <c r="C1318" i="10"/>
  <c r="C1319" i="10"/>
  <c r="C1320" i="10"/>
  <c r="C1321" i="10"/>
  <c r="C1322" i="10"/>
  <c r="C1323" i="10"/>
  <c r="C1324" i="10"/>
  <c r="C1325" i="10"/>
  <c r="C1326" i="10"/>
  <c r="C1327" i="10"/>
  <c r="C1328" i="10"/>
  <c r="C1329" i="10"/>
  <c r="C1330" i="10"/>
  <c r="C1331" i="10"/>
  <c r="C1332" i="10"/>
  <c r="C1333" i="10"/>
  <c r="C1334" i="10"/>
  <c r="C1335" i="10"/>
  <c r="C1336" i="10"/>
  <c r="C1337" i="10"/>
  <c r="C1338" i="10"/>
  <c r="C1339" i="10"/>
  <c r="C1340" i="10"/>
  <c r="C1341" i="10"/>
  <c r="D1033" i="10"/>
  <c r="D1034" i="10"/>
  <c r="D1035" i="10"/>
  <c r="D1036" i="10"/>
  <c r="D1037" i="10"/>
  <c r="D1038" i="10"/>
  <c r="D1039" i="10"/>
  <c r="D1040" i="10"/>
  <c r="D1041" i="10"/>
  <c r="D1042" i="10"/>
  <c r="D1043" i="10"/>
  <c r="D1044" i="10"/>
  <c r="D1045" i="10"/>
  <c r="D1046" i="10"/>
  <c r="D1047" i="10"/>
  <c r="D1048" i="10"/>
  <c r="D1049" i="10"/>
  <c r="D1050" i="10"/>
  <c r="D1051" i="10"/>
  <c r="D1052" i="10"/>
  <c r="D1053" i="10"/>
  <c r="D1054" i="10"/>
  <c r="D1055" i="10"/>
  <c r="D1056" i="10"/>
  <c r="D1057" i="10"/>
  <c r="D1058" i="10"/>
  <c r="D1059" i="10"/>
  <c r="D1060" i="10"/>
  <c r="D1061" i="10"/>
  <c r="D1062" i="10"/>
  <c r="D1063" i="10"/>
  <c r="D1064" i="10"/>
  <c r="D1065" i="10"/>
  <c r="D1066" i="10"/>
  <c r="D1067" i="10"/>
  <c r="D1068" i="10"/>
  <c r="D1069" i="10"/>
  <c r="D1070" i="10"/>
  <c r="D1071" i="10"/>
  <c r="D1072" i="10"/>
  <c r="D1073" i="10"/>
  <c r="D1074" i="10"/>
  <c r="D1075" i="10"/>
  <c r="D1076" i="10"/>
  <c r="D1077" i="10"/>
  <c r="D1078" i="10"/>
  <c r="D1079" i="10"/>
  <c r="D1080" i="10"/>
  <c r="D1081" i="10"/>
  <c r="D1082" i="10"/>
  <c r="D1083" i="10"/>
  <c r="D1084" i="10"/>
  <c r="D1085" i="10"/>
  <c r="D1086" i="10"/>
  <c r="D1087" i="10"/>
  <c r="D1088" i="10"/>
  <c r="D1089" i="10"/>
  <c r="D1090" i="10"/>
  <c r="D1091" i="10"/>
  <c r="D1092" i="10"/>
  <c r="D1093" i="10"/>
  <c r="D1094" i="10"/>
  <c r="D1095" i="10"/>
  <c r="D1096" i="10"/>
  <c r="D1097" i="10"/>
  <c r="D1098" i="10"/>
  <c r="D1099" i="10"/>
  <c r="D1100" i="10"/>
  <c r="D1101" i="10"/>
  <c r="D1102" i="10"/>
  <c r="D1103" i="10"/>
  <c r="D1104" i="10"/>
  <c r="D1105" i="10"/>
  <c r="D1106" i="10"/>
  <c r="D1107" i="10"/>
  <c r="D1108" i="10"/>
  <c r="D1109" i="10"/>
  <c r="D1110" i="10"/>
  <c r="D1111" i="10"/>
  <c r="D1112" i="10"/>
  <c r="D1113" i="10"/>
  <c r="D1114" i="10"/>
  <c r="D1115" i="10"/>
  <c r="D1116" i="10"/>
  <c r="D1117" i="10"/>
  <c r="D1118" i="10"/>
  <c r="D1119" i="10"/>
  <c r="D1120" i="10"/>
  <c r="D1121" i="10"/>
  <c r="D1122" i="10"/>
  <c r="D1123" i="10"/>
  <c r="D1124" i="10"/>
  <c r="D1125" i="10"/>
  <c r="D1126" i="10"/>
  <c r="D1127" i="10"/>
  <c r="D1128" i="10"/>
  <c r="D1129" i="10"/>
  <c r="D1130" i="10"/>
  <c r="D1131" i="10"/>
  <c r="D1132" i="10"/>
  <c r="D1133" i="10"/>
  <c r="D1134" i="10"/>
  <c r="D1135" i="10"/>
  <c r="D1136" i="10"/>
  <c r="D1137" i="10"/>
  <c r="D1138" i="10"/>
  <c r="D1139" i="10"/>
  <c r="D1140" i="10"/>
  <c r="D1141" i="10"/>
  <c r="D1142" i="10"/>
  <c r="D1143" i="10"/>
  <c r="D1144" i="10"/>
  <c r="D1145" i="10"/>
  <c r="D1146" i="10"/>
  <c r="D1147" i="10"/>
  <c r="D1148" i="10"/>
  <c r="D1149" i="10"/>
  <c r="D1150" i="10"/>
  <c r="D1151" i="10"/>
  <c r="D1152" i="10"/>
  <c r="D1153" i="10"/>
  <c r="D1154" i="10"/>
  <c r="D1155" i="10"/>
  <c r="D1156" i="10"/>
  <c r="D1157" i="10"/>
  <c r="D1158" i="10"/>
  <c r="D1159" i="10"/>
  <c r="D1160" i="10"/>
  <c r="D1161" i="10"/>
  <c r="D1162" i="10"/>
  <c r="D1163" i="10"/>
  <c r="D1164" i="10"/>
  <c r="D1165" i="10"/>
  <c r="D1166" i="10"/>
  <c r="D1167" i="10"/>
  <c r="D1168" i="10"/>
  <c r="D1169" i="10"/>
  <c r="D1170" i="10"/>
  <c r="D1171" i="10"/>
  <c r="D1172" i="10"/>
  <c r="D1173" i="10"/>
  <c r="D1174" i="10"/>
  <c r="D1175" i="10"/>
  <c r="D1176" i="10"/>
  <c r="D1177" i="10"/>
  <c r="D1178" i="10"/>
  <c r="D1179" i="10"/>
  <c r="D1180" i="10"/>
  <c r="D1181" i="10"/>
  <c r="D1182" i="10"/>
  <c r="D1183" i="10"/>
  <c r="D1184" i="10"/>
  <c r="D1185" i="10"/>
  <c r="D1186" i="10"/>
  <c r="D1187" i="10"/>
  <c r="D1188" i="10"/>
  <c r="D1189" i="10"/>
  <c r="D1190" i="10"/>
  <c r="D1191" i="10"/>
  <c r="D1192" i="10"/>
  <c r="D1193" i="10"/>
  <c r="D1194" i="10"/>
  <c r="D1195" i="10"/>
  <c r="D1196" i="10"/>
  <c r="D1197" i="10"/>
  <c r="D1198" i="10"/>
  <c r="D1199" i="10"/>
  <c r="D1200" i="10"/>
  <c r="D1201" i="10"/>
  <c r="D1202" i="10"/>
  <c r="D1203" i="10"/>
  <c r="D1204" i="10"/>
  <c r="D1205" i="10"/>
  <c r="D1206" i="10"/>
  <c r="D1207" i="10"/>
  <c r="D1208" i="10"/>
  <c r="D1209" i="10"/>
  <c r="D1210" i="10"/>
  <c r="D1211" i="10"/>
  <c r="D1212" i="10"/>
  <c r="D1213" i="10"/>
  <c r="D1214" i="10"/>
  <c r="D1215" i="10"/>
  <c r="D1216" i="10"/>
  <c r="D1217" i="10"/>
  <c r="D1218" i="10"/>
  <c r="D1219" i="10"/>
  <c r="D1220" i="10"/>
  <c r="D1221" i="10"/>
  <c r="D1222" i="10"/>
  <c r="D1223" i="10"/>
  <c r="D1224" i="10"/>
  <c r="D1225" i="10"/>
  <c r="D1226" i="10"/>
  <c r="D1227" i="10"/>
  <c r="D1228" i="10"/>
  <c r="D1229" i="10"/>
  <c r="D1230" i="10"/>
  <c r="D1231" i="10"/>
  <c r="D1232" i="10"/>
  <c r="D1233" i="10"/>
  <c r="D1234" i="10"/>
  <c r="D1235" i="10"/>
  <c r="D1236" i="10"/>
  <c r="D1237" i="10"/>
  <c r="D1238" i="10"/>
  <c r="D1239" i="10"/>
  <c r="D1240" i="10"/>
  <c r="D1241" i="10"/>
  <c r="D1242" i="10"/>
  <c r="D1243" i="10"/>
  <c r="D1244" i="10"/>
  <c r="D1245" i="10"/>
  <c r="D1246" i="10"/>
  <c r="D1247" i="10"/>
  <c r="D1248" i="10"/>
  <c r="D1249" i="10"/>
  <c r="D1250" i="10"/>
  <c r="D1251" i="10"/>
  <c r="D1252" i="10"/>
  <c r="D1253" i="10"/>
  <c r="D1254" i="10"/>
  <c r="D1255" i="10"/>
  <c r="D1256" i="10"/>
  <c r="D1257" i="10"/>
  <c r="D1258" i="10"/>
  <c r="D1259" i="10"/>
  <c r="D1260" i="10"/>
  <c r="D1261" i="10"/>
  <c r="D1262" i="10"/>
  <c r="D1263" i="10"/>
  <c r="D1264" i="10"/>
  <c r="D1265" i="10"/>
  <c r="D1266" i="10"/>
  <c r="D1267" i="10"/>
  <c r="D1268" i="10"/>
  <c r="D1269" i="10"/>
  <c r="D1270" i="10"/>
  <c r="D1271" i="10"/>
  <c r="D1272" i="10"/>
  <c r="D1273" i="10"/>
  <c r="D1274" i="10"/>
  <c r="D1275" i="10"/>
  <c r="D1276" i="10"/>
  <c r="D1277" i="10"/>
  <c r="D1278" i="10"/>
  <c r="D1279" i="10"/>
  <c r="D1280" i="10"/>
  <c r="D1281" i="10"/>
  <c r="D1282" i="10"/>
  <c r="D1283" i="10"/>
  <c r="D1284" i="10"/>
  <c r="D1285" i="10"/>
  <c r="D1286" i="10"/>
  <c r="D1287" i="10"/>
  <c r="D1288" i="10"/>
  <c r="D1289" i="10"/>
  <c r="D1290" i="10"/>
  <c r="D1291" i="10"/>
  <c r="D1292" i="10"/>
  <c r="D1293" i="10"/>
  <c r="D1294" i="10"/>
  <c r="D1295" i="10"/>
  <c r="D1296" i="10"/>
  <c r="D1297" i="10"/>
  <c r="D1298" i="10"/>
  <c r="D1299" i="10"/>
  <c r="D1300" i="10"/>
  <c r="D1301" i="10"/>
  <c r="D1302" i="10"/>
  <c r="D1303" i="10"/>
  <c r="D1304" i="10"/>
  <c r="D1305" i="10"/>
  <c r="D1306" i="10"/>
  <c r="D1307" i="10"/>
  <c r="D1308" i="10"/>
  <c r="D1309" i="10"/>
  <c r="D1310" i="10"/>
  <c r="D1311" i="10"/>
  <c r="D1312" i="10"/>
  <c r="D1313" i="10"/>
  <c r="D1314" i="10"/>
  <c r="D1315" i="10"/>
  <c r="D1316" i="10"/>
  <c r="D1317" i="10"/>
  <c r="D1318" i="10"/>
  <c r="D1319" i="10"/>
  <c r="D1320" i="10"/>
  <c r="D1321" i="10"/>
  <c r="D1322" i="10"/>
  <c r="D1323" i="10"/>
  <c r="D1324" i="10"/>
  <c r="D1325" i="10"/>
  <c r="D1326" i="10"/>
  <c r="D1327" i="10"/>
  <c r="D1328" i="10"/>
  <c r="D1329" i="10"/>
  <c r="D1330" i="10"/>
  <c r="D1331" i="10"/>
  <c r="D1332" i="10"/>
  <c r="D1333" i="10"/>
  <c r="D1334" i="10"/>
  <c r="D1335" i="10"/>
  <c r="D1336" i="10"/>
  <c r="D1337" i="10"/>
  <c r="D1338" i="10"/>
  <c r="D1339" i="10"/>
  <c r="D1340" i="10"/>
  <c r="D1341" i="10"/>
  <c r="E1033" i="10"/>
  <c r="E1034" i="10"/>
  <c r="E1035" i="10"/>
  <c r="E1036" i="10"/>
  <c r="E1037" i="10"/>
  <c r="E1038" i="10"/>
  <c r="E1039" i="10"/>
  <c r="E1040" i="10"/>
  <c r="E1041" i="10"/>
  <c r="E1042" i="10"/>
  <c r="E1043" i="10"/>
  <c r="E1044" i="10"/>
  <c r="E1045" i="10"/>
  <c r="E1046" i="10"/>
  <c r="E1047" i="10"/>
  <c r="E1048" i="10"/>
  <c r="E1049" i="10"/>
  <c r="E1050" i="10"/>
  <c r="E1051" i="10"/>
  <c r="E1052" i="10"/>
  <c r="E1053" i="10"/>
  <c r="E1054" i="10"/>
  <c r="E1055" i="10"/>
  <c r="E1056" i="10"/>
  <c r="E1057" i="10"/>
  <c r="E1058" i="10"/>
  <c r="E1059" i="10"/>
  <c r="E1060" i="10"/>
  <c r="E1061" i="10"/>
  <c r="E1062" i="10"/>
  <c r="E1063" i="10"/>
  <c r="E1064" i="10"/>
  <c r="E1065" i="10"/>
  <c r="E1066" i="10"/>
  <c r="E1067" i="10"/>
  <c r="E1068" i="10"/>
  <c r="E1069" i="10"/>
  <c r="E1070" i="10"/>
  <c r="E1071" i="10"/>
  <c r="E1072" i="10"/>
  <c r="E1073" i="10"/>
  <c r="E1074" i="10"/>
  <c r="E1075" i="10"/>
  <c r="E1076" i="10"/>
  <c r="E1077" i="10"/>
  <c r="E1078" i="10"/>
  <c r="E1079" i="10"/>
  <c r="E1080" i="10"/>
  <c r="E1081" i="10"/>
  <c r="E1082" i="10"/>
  <c r="E1083" i="10"/>
  <c r="E1084" i="10"/>
  <c r="E1085" i="10"/>
  <c r="E1086" i="10"/>
  <c r="E1087" i="10"/>
  <c r="E1088" i="10"/>
  <c r="E1089" i="10"/>
  <c r="E1090" i="10"/>
  <c r="E1091" i="10"/>
  <c r="E1092" i="10"/>
  <c r="E1093" i="10"/>
  <c r="E1094" i="10"/>
  <c r="E1095" i="10"/>
  <c r="E1096" i="10"/>
  <c r="E1097" i="10"/>
  <c r="E1098" i="10"/>
  <c r="E1099" i="10"/>
  <c r="E1100" i="10"/>
  <c r="E1101" i="10"/>
  <c r="E1102" i="10"/>
  <c r="E1103" i="10"/>
  <c r="E1104" i="10"/>
  <c r="E1105" i="10"/>
  <c r="E1106" i="10"/>
  <c r="E1107" i="10"/>
  <c r="E1108" i="10"/>
  <c r="E1109" i="10"/>
  <c r="E1110" i="10"/>
  <c r="E1111" i="10"/>
  <c r="E1112" i="10"/>
  <c r="E1113" i="10"/>
  <c r="E1114" i="10"/>
  <c r="E1115" i="10"/>
  <c r="E1116" i="10"/>
  <c r="E1117" i="10"/>
  <c r="E1118" i="10"/>
  <c r="E1119" i="10"/>
  <c r="E1120" i="10"/>
  <c r="E1121" i="10"/>
  <c r="E1122" i="10"/>
  <c r="E1123" i="10"/>
  <c r="E1124" i="10"/>
  <c r="E1125" i="10"/>
  <c r="E1126" i="10"/>
  <c r="E1127" i="10"/>
  <c r="E1128" i="10"/>
  <c r="E1129" i="10"/>
  <c r="E1130" i="10"/>
  <c r="E1131" i="10"/>
  <c r="E1132" i="10"/>
  <c r="E1133" i="10"/>
  <c r="E1134" i="10"/>
  <c r="E1135" i="10"/>
  <c r="E1136" i="10"/>
  <c r="E1137" i="10"/>
  <c r="E1138" i="10"/>
  <c r="E1139" i="10"/>
  <c r="E1140" i="10"/>
  <c r="E1141" i="10"/>
  <c r="E1142" i="10"/>
  <c r="E1143" i="10"/>
  <c r="E1144" i="10"/>
  <c r="E1145" i="10"/>
  <c r="E1146" i="10"/>
  <c r="E1147" i="10"/>
  <c r="E1148" i="10"/>
  <c r="E1149" i="10"/>
  <c r="E1150" i="10"/>
  <c r="E1151" i="10"/>
  <c r="E1152" i="10"/>
  <c r="E1153" i="10"/>
  <c r="E1154" i="10"/>
  <c r="E1155" i="10"/>
  <c r="E1156" i="10"/>
  <c r="E1157" i="10"/>
  <c r="E1158" i="10"/>
  <c r="E1159" i="10"/>
  <c r="E1160" i="10"/>
  <c r="E1161" i="10"/>
  <c r="E1162" i="10"/>
  <c r="E1163" i="10"/>
  <c r="E1164" i="10"/>
  <c r="E1165" i="10"/>
  <c r="E1166" i="10"/>
  <c r="E1167" i="10"/>
  <c r="E1168" i="10"/>
  <c r="E1169" i="10"/>
  <c r="E1170" i="10"/>
  <c r="E1171" i="10"/>
  <c r="E1172" i="10"/>
  <c r="E1173" i="10"/>
  <c r="E1174" i="10"/>
  <c r="E1175" i="10"/>
  <c r="E1176" i="10"/>
  <c r="E1177" i="10"/>
  <c r="E1178" i="10"/>
  <c r="E1179" i="10"/>
  <c r="E1180" i="10"/>
  <c r="E1181" i="10"/>
  <c r="E1182" i="10"/>
  <c r="E1183" i="10"/>
  <c r="E1184" i="10"/>
  <c r="E1185" i="10"/>
  <c r="E1186" i="10"/>
  <c r="E1187" i="10"/>
  <c r="E1188" i="10"/>
  <c r="E1189" i="10"/>
  <c r="E1190" i="10"/>
  <c r="E1191" i="10"/>
  <c r="E1192" i="10"/>
  <c r="E1193" i="10"/>
  <c r="E1194" i="10"/>
  <c r="E1195" i="10"/>
  <c r="E1196" i="10"/>
  <c r="E1197" i="10"/>
  <c r="E1198" i="10"/>
  <c r="E1199" i="10"/>
  <c r="E1200" i="10"/>
  <c r="E1201" i="10"/>
  <c r="E1202" i="10"/>
  <c r="E1203" i="10"/>
  <c r="E1204" i="10"/>
  <c r="E1205" i="10"/>
  <c r="E1206" i="10"/>
  <c r="E1207" i="10"/>
  <c r="E1208" i="10"/>
  <c r="E1209" i="10"/>
  <c r="E1210" i="10"/>
  <c r="E1211" i="10"/>
  <c r="E1212" i="10"/>
  <c r="E1213" i="10"/>
  <c r="E1214" i="10"/>
  <c r="E1215" i="10"/>
  <c r="E1216" i="10"/>
  <c r="E1217" i="10"/>
  <c r="E1218" i="10"/>
  <c r="E1219" i="10"/>
  <c r="E1220" i="10"/>
  <c r="E1221" i="10"/>
  <c r="E1222" i="10"/>
  <c r="E1223" i="10"/>
  <c r="E1224" i="10"/>
  <c r="E1225" i="10"/>
  <c r="E1226" i="10"/>
  <c r="E1227" i="10"/>
  <c r="E1228" i="10"/>
  <c r="E1229" i="10"/>
  <c r="E1230" i="10"/>
  <c r="E1231" i="10"/>
  <c r="E1232" i="10"/>
  <c r="E1233" i="10"/>
  <c r="E1234" i="10"/>
  <c r="E1235" i="10"/>
  <c r="E1236" i="10"/>
  <c r="E1237" i="10"/>
  <c r="E1238" i="10"/>
  <c r="E1239" i="10"/>
  <c r="E1240" i="10"/>
  <c r="E1241" i="10"/>
  <c r="E1242" i="10"/>
  <c r="E1243" i="10"/>
  <c r="E1244" i="10"/>
  <c r="E1245" i="10"/>
  <c r="E1246" i="10"/>
  <c r="E1247" i="10"/>
  <c r="E1248" i="10"/>
  <c r="E1249" i="10"/>
  <c r="E1250" i="10"/>
  <c r="E1251" i="10"/>
  <c r="E1252" i="10"/>
  <c r="E1253" i="10"/>
  <c r="E1254" i="10"/>
  <c r="E1255" i="10"/>
  <c r="E1256" i="10"/>
  <c r="E1257" i="10"/>
  <c r="E1258" i="10"/>
  <c r="E1259" i="10"/>
  <c r="E1260" i="10"/>
  <c r="E1261" i="10"/>
  <c r="E1262" i="10"/>
  <c r="E1263" i="10"/>
  <c r="E1264" i="10"/>
  <c r="E1265" i="10"/>
  <c r="E1266" i="10"/>
  <c r="E1267" i="10"/>
  <c r="E1268" i="10"/>
  <c r="E1269" i="10"/>
  <c r="E1270" i="10"/>
  <c r="E1271" i="10"/>
  <c r="E1272" i="10"/>
  <c r="E1273" i="10"/>
  <c r="E1274" i="10"/>
  <c r="E1275" i="10"/>
  <c r="E1276" i="10"/>
  <c r="E1277" i="10"/>
  <c r="E1278" i="10"/>
  <c r="E1279" i="10"/>
  <c r="E1280" i="10"/>
  <c r="E1281" i="10"/>
  <c r="E1282" i="10"/>
  <c r="E1283" i="10"/>
  <c r="E1284" i="10"/>
  <c r="E1285" i="10"/>
  <c r="E1286" i="10"/>
  <c r="E1287" i="10"/>
  <c r="E1288" i="10"/>
  <c r="E1289" i="10"/>
  <c r="E1290" i="10"/>
  <c r="E1291" i="10"/>
  <c r="E1292" i="10"/>
  <c r="E1293" i="10"/>
  <c r="E1294" i="10"/>
  <c r="E1295" i="10"/>
  <c r="E1296" i="10"/>
  <c r="E1297" i="10"/>
  <c r="E1298" i="10"/>
  <c r="E1299" i="10"/>
  <c r="E1300" i="10"/>
  <c r="E1301" i="10"/>
  <c r="E1302" i="10"/>
  <c r="E1303" i="10"/>
  <c r="E1304" i="10"/>
  <c r="E1305" i="10"/>
  <c r="E1306" i="10"/>
  <c r="E1307" i="10"/>
  <c r="E1308" i="10"/>
  <c r="E1309" i="10"/>
  <c r="E1310" i="10"/>
  <c r="E1311" i="10"/>
  <c r="E1312" i="10"/>
  <c r="E1313" i="10"/>
  <c r="E1314" i="10"/>
  <c r="E1315" i="10"/>
  <c r="E1316" i="10"/>
  <c r="E1317" i="10"/>
  <c r="E1318" i="10"/>
  <c r="E1319" i="10"/>
  <c r="E1320" i="10"/>
  <c r="E1321" i="10"/>
  <c r="E1322" i="10"/>
  <c r="E1323" i="10"/>
  <c r="E1324" i="10"/>
  <c r="E1325" i="10"/>
  <c r="E1326" i="10"/>
  <c r="E1327" i="10"/>
  <c r="E1328" i="10"/>
  <c r="E1329" i="10"/>
  <c r="E1330" i="10"/>
  <c r="E1331" i="10"/>
  <c r="E1332" i="10"/>
  <c r="E1333" i="10"/>
  <c r="E1334" i="10"/>
  <c r="E1335" i="10"/>
  <c r="E1336" i="10"/>
  <c r="E1337" i="10"/>
  <c r="E1338" i="10"/>
  <c r="E1339" i="10"/>
  <c r="E1340" i="10"/>
  <c r="E1341" i="10"/>
  <c r="F1033" i="10"/>
  <c r="F1034" i="10"/>
  <c r="F1035" i="10"/>
  <c r="F1036" i="10"/>
  <c r="F1037" i="10"/>
  <c r="F1038" i="10"/>
  <c r="F1039" i="10"/>
  <c r="F1040" i="10"/>
  <c r="F1041" i="10"/>
  <c r="F1042" i="10"/>
  <c r="F1043" i="10"/>
  <c r="F1044" i="10"/>
  <c r="F1045" i="10"/>
  <c r="F1046" i="10"/>
  <c r="F1047" i="10"/>
  <c r="F1048" i="10"/>
  <c r="F1049" i="10"/>
  <c r="F1050" i="10"/>
  <c r="F1051" i="10"/>
  <c r="F1052" i="10"/>
  <c r="F1053" i="10"/>
  <c r="F1054" i="10"/>
  <c r="F1055" i="10"/>
  <c r="F1056" i="10"/>
  <c r="F1057" i="10"/>
  <c r="F1058" i="10"/>
  <c r="F1059" i="10"/>
  <c r="F1060" i="10"/>
  <c r="F1061" i="10"/>
  <c r="F1062" i="10"/>
  <c r="F1063" i="10"/>
  <c r="F1064" i="10"/>
  <c r="F1065" i="10"/>
  <c r="F1066" i="10"/>
  <c r="F1067" i="10"/>
  <c r="F1068" i="10"/>
  <c r="F1069" i="10"/>
  <c r="F1070" i="10"/>
  <c r="F1071" i="10"/>
  <c r="F1072" i="10"/>
  <c r="F1073" i="10"/>
  <c r="F1074" i="10"/>
  <c r="F1075" i="10"/>
  <c r="F1076" i="10"/>
  <c r="F1077" i="10"/>
  <c r="F1078" i="10"/>
  <c r="F1079" i="10"/>
  <c r="F1080" i="10"/>
  <c r="F1081" i="10"/>
  <c r="F1082" i="10"/>
  <c r="F1083" i="10"/>
  <c r="F1084" i="10"/>
  <c r="F1085" i="10"/>
  <c r="F1086" i="10"/>
  <c r="F1087" i="10"/>
  <c r="F1088" i="10"/>
  <c r="F1089" i="10"/>
  <c r="F1090" i="10"/>
  <c r="F1091" i="10"/>
  <c r="F1092" i="10"/>
  <c r="F1093" i="10"/>
  <c r="F1094" i="10"/>
  <c r="F1095" i="10"/>
  <c r="F1096" i="10"/>
  <c r="F1097" i="10"/>
  <c r="F1098" i="10"/>
  <c r="F1099" i="10"/>
  <c r="F1100" i="10"/>
  <c r="F1101" i="10"/>
  <c r="F1102" i="10"/>
  <c r="F1103" i="10"/>
  <c r="F1104" i="10"/>
  <c r="F1105" i="10"/>
  <c r="F1106" i="10"/>
  <c r="F1107" i="10"/>
  <c r="F1108" i="10"/>
  <c r="F1109" i="10"/>
  <c r="F1110" i="10"/>
  <c r="F1111" i="10"/>
  <c r="F1112" i="10"/>
  <c r="F1113" i="10"/>
  <c r="F1114" i="10"/>
  <c r="F1115" i="10"/>
  <c r="F1116" i="10"/>
  <c r="F1117" i="10"/>
  <c r="F1118" i="10"/>
  <c r="F1119" i="10"/>
  <c r="F1120" i="10"/>
  <c r="F1121" i="10"/>
  <c r="F1122" i="10"/>
  <c r="F1123" i="10"/>
  <c r="F1124" i="10"/>
  <c r="F1125" i="10"/>
  <c r="F1126" i="10"/>
  <c r="F1127" i="10"/>
  <c r="F1128" i="10"/>
  <c r="F1129" i="10"/>
  <c r="F1130" i="10"/>
  <c r="F1131" i="10"/>
  <c r="F1132" i="10"/>
  <c r="F1133" i="10"/>
  <c r="F1134" i="10"/>
  <c r="F1135" i="10"/>
  <c r="F1136" i="10"/>
  <c r="F1137" i="10"/>
  <c r="F1138" i="10"/>
  <c r="F1139" i="10"/>
  <c r="F1140" i="10"/>
  <c r="F1141" i="10"/>
  <c r="F1142" i="10"/>
  <c r="F1143" i="10"/>
  <c r="F1144" i="10"/>
  <c r="F1145" i="10"/>
  <c r="F1146" i="10"/>
  <c r="F1147" i="10"/>
  <c r="F1148" i="10"/>
  <c r="F1149" i="10"/>
  <c r="F1150" i="10"/>
  <c r="F1151" i="10"/>
  <c r="F1152" i="10"/>
  <c r="F1153" i="10"/>
  <c r="F1154" i="10"/>
  <c r="F1155" i="10"/>
  <c r="F1156" i="10"/>
  <c r="F1157" i="10"/>
  <c r="F1158" i="10"/>
  <c r="F1159" i="10"/>
  <c r="F1160" i="10"/>
  <c r="F1161" i="10"/>
  <c r="F1162" i="10"/>
  <c r="F1163" i="10"/>
  <c r="F1164" i="10"/>
  <c r="F1165" i="10"/>
  <c r="F1166" i="10"/>
  <c r="F1167" i="10"/>
  <c r="F1168" i="10"/>
  <c r="F1169" i="10"/>
  <c r="F1170" i="10"/>
  <c r="F1171" i="10"/>
  <c r="F1172" i="10"/>
  <c r="F1173" i="10"/>
  <c r="F1174" i="10"/>
  <c r="F1175" i="10"/>
  <c r="F1176" i="10"/>
  <c r="F1177" i="10"/>
  <c r="F1178" i="10"/>
  <c r="F1179" i="10"/>
  <c r="F1180" i="10"/>
  <c r="F1181" i="10"/>
  <c r="F1182" i="10"/>
  <c r="F1183" i="10"/>
  <c r="F1184" i="10"/>
  <c r="F1185" i="10"/>
  <c r="F1186" i="10"/>
  <c r="F1187" i="10"/>
  <c r="F1188" i="10"/>
  <c r="F1189" i="10"/>
  <c r="F1190" i="10"/>
  <c r="F1191" i="10"/>
  <c r="F1192" i="10"/>
  <c r="F1193" i="10"/>
  <c r="F1194" i="10"/>
  <c r="F1195" i="10"/>
  <c r="F1196" i="10"/>
  <c r="F1197" i="10"/>
  <c r="F1198" i="10"/>
  <c r="F1199" i="10"/>
  <c r="F1200" i="10"/>
  <c r="F1201" i="10"/>
  <c r="F1202" i="10"/>
  <c r="F1203" i="10"/>
  <c r="F1204" i="10"/>
  <c r="F1205" i="10"/>
  <c r="F1206" i="10"/>
  <c r="F1207" i="10"/>
  <c r="F1208" i="10"/>
  <c r="F1209" i="10"/>
  <c r="F1210" i="10"/>
  <c r="F1211" i="10"/>
  <c r="F1212" i="10"/>
  <c r="F1213" i="10"/>
  <c r="F1214" i="10"/>
  <c r="F1215" i="10"/>
  <c r="F1216" i="10"/>
  <c r="F1217" i="10"/>
  <c r="F1218" i="10"/>
  <c r="F1219" i="10"/>
  <c r="F1220" i="10"/>
  <c r="F1221" i="10"/>
  <c r="F1222" i="10"/>
  <c r="F1223" i="10"/>
  <c r="F1224" i="10"/>
  <c r="F1225" i="10"/>
  <c r="F1226" i="10"/>
  <c r="F1227" i="10"/>
  <c r="F1228" i="10"/>
  <c r="F1229" i="10"/>
  <c r="F1230" i="10"/>
  <c r="F1231" i="10"/>
  <c r="F1232" i="10"/>
  <c r="F1233" i="10"/>
  <c r="F1234" i="10"/>
  <c r="F1235" i="10"/>
  <c r="F1236" i="10"/>
  <c r="F1237" i="10"/>
  <c r="F1238" i="10"/>
  <c r="F1239" i="10"/>
  <c r="F1240" i="10"/>
  <c r="F1241" i="10"/>
  <c r="F1242" i="10"/>
  <c r="F1243" i="10"/>
  <c r="F1244" i="10"/>
  <c r="F1245" i="10"/>
  <c r="F1246" i="10"/>
  <c r="F1247" i="10"/>
  <c r="F1248" i="10"/>
  <c r="F1249" i="10"/>
  <c r="F1250" i="10"/>
  <c r="F1251" i="10"/>
  <c r="F1252" i="10"/>
  <c r="F1253" i="10"/>
  <c r="F1254" i="10"/>
  <c r="F1255" i="10"/>
  <c r="F1256" i="10"/>
  <c r="F1257" i="10"/>
  <c r="F1258" i="10"/>
  <c r="F1259" i="10"/>
  <c r="F1260" i="10"/>
  <c r="F1261" i="10"/>
  <c r="F1262" i="10"/>
  <c r="F1263" i="10"/>
  <c r="F1264" i="10"/>
  <c r="F1265" i="10"/>
  <c r="F1266" i="10"/>
  <c r="F1267" i="10"/>
  <c r="F1268" i="10"/>
  <c r="F1269" i="10"/>
  <c r="F1270" i="10"/>
  <c r="F1271" i="10"/>
  <c r="F1272" i="10"/>
  <c r="F1273" i="10"/>
  <c r="F1274" i="10"/>
  <c r="F1275" i="10"/>
  <c r="F1276" i="10"/>
  <c r="F1277" i="10"/>
  <c r="F1278" i="10"/>
  <c r="F1279" i="10"/>
  <c r="F1280" i="10"/>
  <c r="F1281" i="10"/>
  <c r="F1282" i="10"/>
  <c r="F1283" i="10"/>
  <c r="F1284" i="10"/>
  <c r="F1285" i="10"/>
  <c r="F1286" i="10"/>
  <c r="F1287" i="10"/>
  <c r="F1288" i="10"/>
  <c r="F1289" i="10"/>
  <c r="F1290" i="10"/>
  <c r="F1291" i="10"/>
  <c r="F1292" i="10"/>
  <c r="F1293" i="10"/>
  <c r="F1294" i="10"/>
  <c r="F1295" i="10"/>
  <c r="F1296" i="10"/>
  <c r="F1297" i="10"/>
  <c r="F1298" i="10"/>
  <c r="F1299" i="10"/>
  <c r="F1300" i="10"/>
  <c r="F1301" i="10"/>
  <c r="F1302" i="10"/>
  <c r="F1303" i="10"/>
  <c r="F1304" i="10"/>
  <c r="F1305" i="10"/>
  <c r="F1306" i="10"/>
  <c r="F1307" i="10"/>
  <c r="F1308" i="10"/>
  <c r="F1309" i="10"/>
  <c r="F1310" i="10"/>
  <c r="F1311" i="10"/>
  <c r="F1312" i="10"/>
  <c r="F1313" i="10"/>
  <c r="F1314" i="10"/>
  <c r="F1315" i="10"/>
  <c r="F1316" i="10"/>
  <c r="F1317" i="10"/>
  <c r="F1318" i="10"/>
  <c r="F1319" i="10"/>
  <c r="F1320" i="10"/>
  <c r="F1321" i="10"/>
  <c r="F1322" i="10"/>
  <c r="F1323" i="10"/>
  <c r="F1324" i="10"/>
  <c r="F1325" i="10"/>
  <c r="F1326" i="10"/>
  <c r="F1327" i="10"/>
  <c r="F1328" i="10"/>
  <c r="F1329" i="10"/>
  <c r="F1330" i="10"/>
  <c r="F1331" i="10"/>
  <c r="F1332" i="10"/>
  <c r="F1333" i="10"/>
  <c r="F1334" i="10"/>
  <c r="F1335" i="10"/>
  <c r="F1336" i="10"/>
  <c r="F1337" i="10"/>
  <c r="F1338" i="10"/>
  <c r="F1339" i="10"/>
  <c r="F1340" i="10"/>
  <c r="F1341" i="10"/>
  <c r="C274" i="10"/>
  <c r="C275" i="10"/>
  <c r="C276" i="10"/>
  <c r="C277" i="10"/>
  <c r="C278" i="10"/>
  <c r="C279" i="10"/>
  <c r="C280" i="10"/>
  <c r="C281" i="10"/>
  <c r="C282" i="10"/>
  <c r="C283" i="10"/>
  <c r="C284" i="10"/>
  <c r="C285" i="10"/>
  <c r="C286" i="10"/>
  <c r="C287" i="10"/>
  <c r="C288" i="10"/>
  <c r="C289" i="10"/>
  <c r="C290" i="10"/>
  <c r="C291" i="10"/>
  <c r="C292" i="10"/>
  <c r="C293" i="10"/>
  <c r="C294" i="10"/>
  <c r="C295" i="10"/>
  <c r="C296" i="10"/>
  <c r="C297" i="10"/>
  <c r="C298" i="10"/>
  <c r="C299" i="10"/>
  <c r="C300" i="10"/>
  <c r="C301" i="10"/>
  <c r="C302" i="10"/>
  <c r="C303" i="10"/>
  <c r="C304" i="10"/>
  <c r="C305" i="10"/>
  <c r="C306" i="10"/>
  <c r="C30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C334" i="10"/>
  <c r="C335" i="10"/>
  <c r="C336" i="10"/>
  <c r="C337" i="10"/>
  <c r="C338" i="10"/>
  <c r="C339" i="10"/>
  <c r="C340" i="10"/>
  <c r="C341" i="10"/>
  <c r="C342" i="10"/>
  <c r="C343" i="10"/>
  <c r="C344" i="10"/>
  <c r="C345" i="10"/>
  <c r="C346" i="10"/>
  <c r="C347" i="10"/>
  <c r="C348" i="10"/>
  <c r="C349" i="10"/>
  <c r="C350" i="10"/>
  <c r="C351" i="10"/>
  <c r="C352" i="10"/>
  <c r="C353" i="10"/>
  <c r="C354" i="10"/>
  <c r="C355" i="10"/>
  <c r="C356" i="10"/>
  <c r="C357" i="10"/>
  <c r="C358" i="10"/>
  <c r="C359" i="10"/>
  <c r="C360" i="10"/>
  <c r="C361" i="10"/>
  <c r="C362" i="10"/>
  <c r="C363" i="10"/>
  <c r="C364" i="10"/>
  <c r="C365" i="10"/>
  <c r="C366" i="10"/>
  <c r="C367" i="10"/>
  <c r="C368" i="10"/>
  <c r="C369" i="10"/>
  <c r="C370" i="10"/>
  <c r="C371" i="10"/>
  <c r="C372" i="10"/>
  <c r="C373" i="10"/>
  <c r="C374" i="10"/>
  <c r="C375" i="10"/>
  <c r="C376" i="10"/>
  <c r="C377" i="10"/>
  <c r="C378" i="10"/>
  <c r="C379" i="10"/>
  <c r="C380" i="10"/>
  <c r="C381" i="10"/>
  <c r="C382" i="10"/>
  <c r="C383" i="10"/>
  <c r="C384" i="10"/>
  <c r="C385" i="10"/>
  <c r="C386" i="10"/>
  <c r="C387" i="10"/>
  <c r="C388" i="10"/>
  <c r="C389" i="10"/>
  <c r="C390" i="10"/>
  <c r="C391" i="10"/>
  <c r="C392" i="10"/>
  <c r="C393" i="10"/>
  <c r="C394" i="10"/>
  <c r="C395" i="10"/>
  <c r="C396" i="10"/>
  <c r="C397" i="10"/>
  <c r="C398" i="10"/>
  <c r="C399" i="10"/>
  <c r="C400" i="10"/>
  <c r="C401" i="10"/>
  <c r="C402" i="10"/>
  <c r="C403" i="10"/>
  <c r="C404" i="10"/>
  <c r="C405" i="10"/>
  <c r="C406" i="10"/>
  <c r="C407" i="10"/>
  <c r="C408" i="10"/>
  <c r="C409" i="10"/>
  <c r="C410" i="10"/>
  <c r="C411" i="10"/>
  <c r="C412" i="10"/>
  <c r="C413" i="10"/>
  <c r="C414" i="10"/>
  <c r="C415" i="10"/>
  <c r="C416" i="10"/>
  <c r="C417" i="10"/>
  <c r="C418" i="10"/>
  <c r="C419" i="10"/>
  <c r="C420" i="10"/>
  <c r="C421" i="10"/>
  <c r="C422" i="10"/>
  <c r="C423" i="10"/>
  <c r="C424" i="10"/>
  <c r="C425" i="10"/>
  <c r="C426" i="10"/>
  <c r="C427" i="10"/>
  <c r="C428" i="10"/>
  <c r="C429" i="10"/>
  <c r="C430" i="10"/>
  <c r="C431" i="10"/>
  <c r="C432" i="10"/>
  <c r="C433" i="10"/>
  <c r="C434" i="10"/>
  <c r="C435" i="10"/>
  <c r="C436" i="10"/>
  <c r="C437" i="10"/>
  <c r="C438" i="10"/>
  <c r="C439" i="10"/>
  <c r="C440" i="10"/>
  <c r="C441" i="10"/>
  <c r="C442" i="10"/>
  <c r="C443" i="10"/>
  <c r="C444" i="10"/>
  <c r="C445" i="10"/>
  <c r="C446" i="10"/>
  <c r="C447" i="10"/>
  <c r="C448" i="10"/>
  <c r="C449" i="10"/>
  <c r="C450" i="10"/>
  <c r="C451" i="10"/>
  <c r="C452" i="10"/>
  <c r="C453" i="10"/>
  <c r="C454" i="10"/>
  <c r="C455" i="10"/>
  <c r="C456" i="10"/>
  <c r="C457" i="10"/>
  <c r="C458" i="10"/>
  <c r="C459" i="10"/>
  <c r="C460" i="10"/>
  <c r="C461" i="10"/>
  <c r="C462" i="10"/>
  <c r="C463" i="10"/>
  <c r="C464" i="10"/>
  <c r="C465" i="10"/>
  <c r="C466" i="10"/>
  <c r="C467" i="10"/>
  <c r="C468" i="10"/>
  <c r="C469" i="10"/>
  <c r="C470" i="10"/>
  <c r="C471" i="10"/>
  <c r="C472" i="10"/>
  <c r="C473" i="10"/>
  <c r="C474" i="10"/>
  <c r="C475" i="10"/>
  <c r="C476" i="10"/>
  <c r="C477" i="10"/>
  <c r="C478" i="10"/>
  <c r="C479" i="10"/>
  <c r="C480" i="10"/>
  <c r="C481" i="10"/>
  <c r="C482" i="10"/>
  <c r="C483" i="10"/>
  <c r="C484" i="10"/>
  <c r="C485" i="10"/>
  <c r="C486" i="10"/>
  <c r="C487" i="10"/>
  <c r="C488" i="10"/>
  <c r="C489" i="10"/>
  <c r="C490" i="10"/>
  <c r="C491" i="10"/>
  <c r="C492" i="10"/>
  <c r="C493" i="10"/>
  <c r="C494" i="10"/>
  <c r="C495" i="10"/>
  <c r="C496" i="10"/>
  <c r="C497" i="10"/>
  <c r="C498" i="10"/>
  <c r="C499" i="10"/>
  <c r="C500" i="10"/>
  <c r="D274" i="10"/>
  <c r="D275" i="10"/>
  <c r="D276" i="10"/>
  <c r="D277" i="10"/>
  <c r="D278"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30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7"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457" i="10"/>
  <c r="D458" i="10"/>
  <c r="D459" i="10"/>
  <c r="D460" i="10"/>
  <c r="D461" i="10"/>
  <c r="D462" i="10"/>
  <c r="D463" i="10"/>
  <c r="D464" i="10"/>
  <c r="D465" i="10"/>
  <c r="D466" i="10"/>
  <c r="D467" i="10"/>
  <c r="D468" i="10"/>
  <c r="D469" i="10"/>
  <c r="D470" i="10"/>
  <c r="D471" i="10"/>
  <c r="D472" i="10"/>
  <c r="D473" i="10"/>
  <c r="D474" i="10"/>
  <c r="D475" i="10"/>
  <c r="D476" i="10"/>
  <c r="D477" i="10"/>
  <c r="D478" i="10"/>
  <c r="D479" i="10"/>
  <c r="D480" i="10"/>
  <c r="D481" i="10"/>
  <c r="D482" i="10"/>
  <c r="D483" i="10"/>
  <c r="D484" i="10"/>
  <c r="D485" i="10"/>
  <c r="D486" i="10"/>
  <c r="D487" i="10"/>
  <c r="D488" i="10"/>
  <c r="D489" i="10"/>
  <c r="D490" i="10"/>
  <c r="D491" i="10"/>
  <c r="D492" i="10"/>
  <c r="D493" i="10"/>
  <c r="D494" i="10"/>
  <c r="D495" i="10"/>
  <c r="D496" i="10"/>
  <c r="D497" i="10"/>
  <c r="D498" i="10"/>
  <c r="D499" i="10"/>
  <c r="D500"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E333" i="10"/>
  <c r="E334" i="10"/>
  <c r="E335" i="10"/>
  <c r="E336" i="10"/>
  <c r="E337" i="10"/>
  <c r="E338" i="10"/>
  <c r="E339" i="10"/>
  <c r="E340" i="10"/>
  <c r="E341" i="10"/>
  <c r="E342" i="10"/>
  <c r="E343" i="10"/>
  <c r="E344" i="10"/>
  <c r="E345" i="10"/>
  <c r="E346" i="10"/>
  <c r="E347" i="10"/>
  <c r="E348" i="10"/>
  <c r="E349" i="10"/>
  <c r="E350" i="10"/>
  <c r="E351" i="10"/>
  <c r="E352" i="10"/>
  <c r="E353" i="10"/>
  <c r="E354" i="10"/>
  <c r="E355" i="10"/>
  <c r="E356" i="10"/>
  <c r="E357" i="10"/>
  <c r="E358" i="10"/>
  <c r="E359" i="10"/>
  <c r="E360" i="10"/>
  <c r="E361" i="10"/>
  <c r="E362" i="10"/>
  <c r="E363" i="10"/>
  <c r="E364" i="10"/>
  <c r="E365" i="10"/>
  <c r="E366" i="10"/>
  <c r="E367" i="10"/>
  <c r="E368" i="10"/>
  <c r="E369" i="10"/>
  <c r="E370" i="10"/>
  <c r="E371" i="10"/>
  <c r="E372" i="10"/>
  <c r="E373" i="10"/>
  <c r="E374" i="10"/>
  <c r="E375" i="10"/>
  <c r="E376" i="10"/>
  <c r="E377" i="10"/>
  <c r="E378" i="10"/>
  <c r="E379" i="10"/>
  <c r="E380" i="10"/>
  <c r="E381" i="10"/>
  <c r="E382" i="10"/>
  <c r="E383" i="10"/>
  <c r="E384" i="10"/>
  <c r="E385" i="10"/>
  <c r="E386" i="10"/>
  <c r="E387" i="10"/>
  <c r="E388" i="10"/>
  <c r="E389" i="10"/>
  <c r="E390" i="10"/>
  <c r="E391" i="10"/>
  <c r="E392" i="10"/>
  <c r="E393" i="10"/>
  <c r="E394" i="10"/>
  <c r="E395" i="10"/>
  <c r="E396" i="10"/>
  <c r="E397" i="10"/>
  <c r="E398" i="10"/>
  <c r="E399" i="10"/>
  <c r="E400" i="10"/>
  <c r="E401" i="10"/>
  <c r="E402" i="10"/>
  <c r="E403" i="10"/>
  <c r="E404" i="10"/>
  <c r="E405" i="10"/>
  <c r="E406" i="10"/>
  <c r="E407" i="10"/>
  <c r="E408" i="10"/>
  <c r="E409" i="10"/>
  <c r="E410" i="10"/>
  <c r="E411" i="10"/>
  <c r="E412" i="10"/>
  <c r="E413" i="10"/>
  <c r="E414" i="10"/>
  <c r="E415" i="10"/>
  <c r="E416" i="10"/>
  <c r="E417" i="10"/>
  <c r="E418" i="10"/>
  <c r="E419" i="10"/>
  <c r="E420" i="10"/>
  <c r="E421" i="10"/>
  <c r="E422" i="10"/>
  <c r="E423" i="10"/>
  <c r="E424" i="10"/>
  <c r="E425" i="10"/>
  <c r="E426" i="10"/>
  <c r="E427" i="10"/>
  <c r="E428" i="10"/>
  <c r="E429" i="10"/>
  <c r="E430" i="10"/>
  <c r="E431" i="10"/>
  <c r="E432" i="10"/>
  <c r="E433" i="10"/>
  <c r="E434" i="10"/>
  <c r="E435" i="10"/>
  <c r="E436" i="10"/>
  <c r="E437" i="10"/>
  <c r="E438" i="10"/>
  <c r="E439" i="10"/>
  <c r="E440" i="10"/>
  <c r="E441" i="10"/>
  <c r="E442" i="10"/>
  <c r="E443" i="10"/>
  <c r="E444" i="10"/>
  <c r="E445" i="10"/>
  <c r="E446" i="10"/>
  <c r="E447" i="10"/>
  <c r="E448" i="10"/>
  <c r="E449" i="10"/>
  <c r="E450" i="10"/>
  <c r="E451" i="10"/>
  <c r="E452" i="10"/>
  <c r="E453" i="10"/>
  <c r="E454" i="10"/>
  <c r="E455" i="10"/>
  <c r="E456" i="10"/>
  <c r="E457" i="10"/>
  <c r="E458" i="10"/>
  <c r="E459" i="10"/>
  <c r="E460" i="10"/>
  <c r="E461" i="10"/>
  <c r="E462" i="10"/>
  <c r="E463" i="10"/>
  <c r="E464" i="10"/>
  <c r="E465" i="10"/>
  <c r="E466" i="10"/>
  <c r="E467" i="10"/>
  <c r="E468" i="10"/>
  <c r="E469" i="10"/>
  <c r="E470" i="10"/>
  <c r="E471" i="10"/>
  <c r="E472" i="10"/>
  <c r="E473" i="10"/>
  <c r="E474" i="10"/>
  <c r="E475" i="10"/>
  <c r="E476" i="10"/>
  <c r="E477" i="10"/>
  <c r="E478" i="10"/>
  <c r="E479" i="10"/>
  <c r="E480" i="10"/>
  <c r="E481" i="10"/>
  <c r="E482" i="10"/>
  <c r="E483" i="10"/>
  <c r="E484" i="10"/>
  <c r="E485" i="10"/>
  <c r="E486" i="10"/>
  <c r="E487" i="10"/>
  <c r="E488" i="10"/>
  <c r="E489" i="10"/>
  <c r="E490" i="10"/>
  <c r="E491" i="10"/>
  <c r="E492" i="10"/>
  <c r="E493" i="10"/>
  <c r="E494" i="10"/>
  <c r="E495" i="10"/>
  <c r="E496" i="10"/>
  <c r="E497" i="10"/>
  <c r="E498" i="10"/>
  <c r="E499" i="10"/>
  <c r="E500"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F424" i="10"/>
  <c r="F425" i="10"/>
  <c r="F426" i="10"/>
  <c r="F427" i="10"/>
  <c r="F428" i="10"/>
  <c r="F429" i="10"/>
  <c r="F430" i="10"/>
  <c r="F431" i="10"/>
  <c r="F432" i="10"/>
  <c r="F433" i="10"/>
  <c r="F434" i="10"/>
  <c r="F435" i="10"/>
  <c r="F436" i="10"/>
  <c r="F437" i="10"/>
  <c r="F438" i="10"/>
  <c r="F439" i="10"/>
  <c r="F440" i="10"/>
  <c r="F441" i="10"/>
  <c r="F442" i="10"/>
  <c r="F443" i="10"/>
  <c r="F444" i="10"/>
  <c r="F445" i="10"/>
  <c r="F446" i="10"/>
  <c r="F447" i="10"/>
  <c r="F448" i="10"/>
  <c r="F449" i="10"/>
  <c r="F450" i="10"/>
  <c r="F451" i="10"/>
  <c r="F452" i="10"/>
  <c r="F453" i="10"/>
  <c r="F454" i="10"/>
  <c r="F455" i="10"/>
  <c r="F456" i="10"/>
  <c r="F457" i="10"/>
  <c r="F458" i="10"/>
  <c r="F459" i="10"/>
  <c r="F460" i="10"/>
  <c r="F461" i="10"/>
  <c r="F462" i="10"/>
  <c r="F463" i="10"/>
  <c r="F464" i="10"/>
  <c r="F465" i="10"/>
  <c r="F466" i="10"/>
  <c r="F467" i="10"/>
  <c r="F468" i="10"/>
  <c r="F469" i="10"/>
  <c r="F470" i="10"/>
  <c r="F471" i="10"/>
  <c r="F472" i="10"/>
  <c r="F473" i="10"/>
  <c r="F474" i="10"/>
  <c r="F475" i="10"/>
  <c r="F476" i="10"/>
  <c r="F477" i="10"/>
  <c r="F478" i="10"/>
  <c r="F479" i="10"/>
  <c r="F480" i="10"/>
  <c r="F481" i="10"/>
  <c r="F482" i="10"/>
  <c r="F483" i="10"/>
  <c r="F484" i="10"/>
  <c r="F485" i="10"/>
  <c r="F486" i="10"/>
  <c r="F487" i="10"/>
  <c r="F488" i="10"/>
  <c r="F489" i="10"/>
  <c r="F490" i="10"/>
  <c r="F491" i="10"/>
  <c r="F492" i="10"/>
  <c r="F493" i="10"/>
  <c r="F494" i="10"/>
  <c r="F495" i="10"/>
  <c r="F496" i="10"/>
  <c r="F497" i="10"/>
  <c r="F498" i="10"/>
  <c r="F499" i="10"/>
  <c r="F500"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501" i="10"/>
  <c r="C502" i="10"/>
  <c r="C503" i="10"/>
  <c r="C504" i="10"/>
  <c r="C505" i="10"/>
  <c r="C506" i="10"/>
  <c r="C507" i="10"/>
  <c r="C508" i="10"/>
  <c r="C509" i="10"/>
  <c r="C510" i="10"/>
  <c r="C511" i="10"/>
  <c r="C512" i="10"/>
  <c r="C513"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59" i="10"/>
  <c r="D260" i="10"/>
  <c r="D261" i="10"/>
  <c r="D262" i="10"/>
  <c r="D263" i="10"/>
  <c r="D264" i="10"/>
  <c r="D265" i="10"/>
  <c r="D266" i="10"/>
  <c r="D267" i="10"/>
  <c r="D268" i="10"/>
  <c r="D269" i="10"/>
  <c r="D270" i="10"/>
  <c r="D271" i="10"/>
  <c r="D272" i="10"/>
  <c r="D273" i="10"/>
  <c r="D501" i="10"/>
  <c r="D502" i="10"/>
  <c r="D503" i="10"/>
  <c r="D504" i="10"/>
  <c r="D505" i="10"/>
  <c r="D506" i="10"/>
  <c r="D507" i="10"/>
  <c r="D508" i="10"/>
  <c r="D509" i="10"/>
  <c r="D510" i="10"/>
  <c r="D511" i="10"/>
  <c r="D512" i="10"/>
  <c r="D513"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501" i="10"/>
  <c r="E502" i="10"/>
  <c r="E503" i="10"/>
  <c r="E504" i="10"/>
  <c r="E505" i="10"/>
  <c r="E506" i="10"/>
  <c r="E507" i="10"/>
  <c r="E508" i="10"/>
  <c r="E509" i="10"/>
  <c r="E510" i="10"/>
  <c r="E511" i="10"/>
  <c r="E512" i="10"/>
  <c r="E513"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501" i="10"/>
  <c r="F502" i="10"/>
  <c r="F503" i="10"/>
  <c r="F504" i="10"/>
  <c r="F505" i="10"/>
  <c r="F506" i="10"/>
  <c r="F507" i="10"/>
  <c r="F508" i="10"/>
  <c r="F509" i="10"/>
  <c r="F510" i="10"/>
  <c r="F511" i="10"/>
  <c r="F512" i="10"/>
  <c r="F513" i="10"/>
  <c r="D117" i="33"/>
  <c r="D116" i="33"/>
  <c r="D115" i="33"/>
  <c r="D114" i="33"/>
  <c r="D113" i="33"/>
  <c r="D112" i="33"/>
  <c r="D111" i="33"/>
  <c r="D110" i="33"/>
  <c r="D109" i="33"/>
  <c r="D108" i="33"/>
  <c r="D107" i="33"/>
  <c r="D106" i="33"/>
  <c r="D105" i="33"/>
  <c r="D104" i="33"/>
  <c r="D103" i="33"/>
  <c r="D102" i="33"/>
  <c r="D101" i="33"/>
  <c r="D100" i="33"/>
  <c r="C99" i="1"/>
  <c r="B99" i="1"/>
  <c r="D99" i="1"/>
  <c r="E99" i="1"/>
  <c r="C98" i="1"/>
  <c r="D98" i="1"/>
  <c r="E98" i="1"/>
  <c r="B98" i="1"/>
  <c r="C129" i="1"/>
  <c r="D129" i="1"/>
  <c r="E129" i="1"/>
  <c r="B129" i="1"/>
  <c r="C11" i="1"/>
  <c r="D11" i="1"/>
  <c r="E11" i="1"/>
  <c r="I86" i="10"/>
  <c r="C97" i="1"/>
  <c r="D97" i="1"/>
  <c r="E97" i="1"/>
  <c r="B97" i="1"/>
  <c r="I20" i="10"/>
  <c r="C109" i="1"/>
  <c r="D109" i="1"/>
  <c r="E109" i="1"/>
  <c r="C108" i="1"/>
  <c r="B108" i="1"/>
  <c r="D108" i="1"/>
  <c r="E108" i="1"/>
  <c r="I42" i="10"/>
  <c r="I41" i="10"/>
  <c r="C110" i="1"/>
  <c r="B110" i="1"/>
  <c r="D110" i="1"/>
  <c r="E110" i="1"/>
  <c r="C107" i="1"/>
  <c r="D107" i="1"/>
  <c r="E107" i="1"/>
  <c r="C96" i="1"/>
  <c r="D96" i="1"/>
  <c r="E96" i="1"/>
  <c r="B96" i="1"/>
  <c r="C106" i="1"/>
  <c r="B106" i="1"/>
  <c r="D106" i="1"/>
  <c r="E106" i="1"/>
  <c r="C57" i="1"/>
  <c r="D57" i="1"/>
  <c r="E57" i="1"/>
  <c r="C74" i="1"/>
  <c r="D74" i="1"/>
  <c r="E74" i="1"/>
  <c r="C40" i="1"/>
  <c r="D40" i="1"/>
  <c r="E40" i="1"/>
  <c r="B40" i="1"/>
  <c r="C39" i="1"/>
  <c r="B39" i="1" s="1"/>
  <c r="D39" i="1"/>
  <c r="E39" i="1"/>
  <c r="C20" i="1"/>
  <c r="B20" i="1" s="1"/>
  <c r="D20" i="1"/>
  <c r="E20" i="1"/>
  <c r="C19" i="1"/>
  <c r="D19" i="1"/>
  <c r="E19" i="1"/>
  <c r="B19" i="1"/>
  <c r="B74" i="1"/>
  <c r="B107" i="1"/>
  <c r="B57" i="1"/>
  <c r="B109" i="1"/>
  <c r="C95" i="1"/>
  <c r="B95" i="1"/>
  <c r="D95" i="1"/>
  <c r="E95" i="1"/>
  <c r="C94" i="1"/>
  <c r="D94" i="1"/>
  <c r="E94" i="1"/>
  <c r="C93" i="1"/>
  <c r="D93" i="1"/>
  <c r="E93" i="1"/>
  <c r="C92" i="1"/>
  <c r="B92" i="1"/>
  <c r="D92" i="1"/>
  <c r="E92" i="1"/>
  <c r="B93" i="1"/>
  <c r="B94" i="1"/>
  <c r="I200" i="10"/>
  <c r="I193" i="10"/>
  <c r="I101" i="10"/>
  <c r="I102" i="10"/>
  <c r="I199" i="10"/>
  <c r="I202" i="10"/>
  <c r="I201" i="10"/>
  <c r="C80" i="1"/>
  <c r="B80" i="1"/>
  <c r="D80" i="1"/>
  <c r="E80" i="1"/>
  <c r="C76" i="1"/>
  <c r="C77" i="1"/>
  <c r="C78" i="1"/>
  <c r="C79" i="1"/>
  <c r="C81" i="1"/>
  <c r="B81" i="1"/>
  <c r="C82" i="1"/>
  <c r="D76" i="1"/>
  <c r="D77" i="1"/>
  <c r="D78" i="1"/>
  <c r="B78" i="1"/>
  <c r="D79" i="1"/>
  <c r="D81" i="1"/>
  <c r="D82" i="1"/>
  <c r="E76" i="1"/>
  <c r="E77" i="1"/>
  <c r="E78" i="1"/>
  <c r="E79" i="1"/>
  <c r="E81" i="1"/>
  <c r="E82" i="1"/>
  <c r="C61" i="1"/>
  <c r="D61" i="1"/>
  <c r="E61" i="1"/>
  <c r="C73" i="1"/>
  <c r="C75" i="1"/>
  <c r="D73" i="1"/>
  <c r="D75" i="1"/>
  <c r="B75" i="1"/>
  <c r="E73" i="1"/>
  <c r="E75" i="1"/>
  <c r="B79" i="1"/>
  <c r="B82" i="1"/>
  <c r="B77" i="1"/>
  <c r="B76" i="1"/>
  <c r="B61" i="1"/>
  <c r="B73" i="1"/>
  <c r="I177" i="10"/>
  <c r="I178" i="10"/>
  <c r="I168" i="10"/>
  <c r="I9" i="10"/>
  <c r="I10" i="10"/>
  <c r="I24" i="10"/>
  <c r="I25" i="10"/>
  <c r="I26" i="10"/>
  <c r="I27" i="10"/>
  <c r="I28" i="10"/>
  <c r="I29" i="10"/>
  <c r="I30" i="10"/>
  <c r="I31" i="10"/>
  <c r="I504" i="10"/>
  <c r="I505" i="10"/>
  <c r="I513" i="10"/>
  <c r="I518" i="10"/>
  <c r="I394" i="10"/>
  <c r="I71" i="10"/>
  <c r="I72" i="10"/>
  <c r="I73" i="10"/>
  <c r="I261" i="10"/>
  <c r="I230" i="10"/>
  <c r="I85" i="10"/>
  <c r="I87" i="10"/>
  <c r="I88" i="10"/>
  <c r="C1655" i="10"/>
  <c r="C1656" i="10"/>
  <c r="C1657" i="10"/>
  <c r="C1658" i="10"/>
  <c r="C1659" i="10"/>
  <c r="C1660" i="10"/>
  <c r="C1661" i="10"/>
  <c r="C1662" i="10"/>
  <c r="C1663" i="10"/>
  <c r="C1664" i="10"/>
  <c r="C1665" i="10"/>
  <c r="C1666" i="10"/>
  <c r="C1667" i="10"/>
  <c r="C1668" i="10"/>
  <c r="C1669" i="10"/>
  <c r="C1670" i="10"/>
  <c r="C1671" i="10"/>
  <c r="C1672" i="10"/>
  <c r="C1673" i="10"/>
  <c r="C1674" i="10"/>
  <c r="C1675" i="10"/>
  <c r="C1676" i="10"/>
  <c r="C1677" i="10"/>
  <c r="C1678" i="10"/>
  <c r="C1679" i="10"/>
  <c r="C1680" i="10"/>
  <c r="C1681" i="10"/>
  <c r="C1682" i="10"/>
  <c r="C1683" i="10"/>
  <c r="C1684" i="10"/>
  <c r="D1655" i="10"/>
  <c r="D1656" i="10"/>
  <c r="D1657" i="10"/>
  <c r="D1658" i="10"/>
  <c r="D1659" i="10"/>
  <c r="D1660" i="10"/>
  <c r="D1661" i="10"/>
  <c r="D1662" i="10"/>
  <c r="D1663" i="10"/>
  <c r="D1664" i="10"/>
  <c r="D1665" i="10"/>
  <c r="D1666" i="10"/>
  <c r="D1667" i="10"/>
  <c r="D1668" i="10"/>
  <c r="D1669" i="10"/>
  <c r="D1670" i="10"/>
  <c r="D1671" i="10"/>
  <c r="D1672" i="10"/>
  <c r="D1673" i="10"/>
  <c r="D1674" i="10"/>
  <c r="D1675" i="10"/>
  <c r="D1676" i="10"/>
  <c r="D1677" i="10"/>
  <c r="D1678" i="10"/>
  <c r="D1679" i="10"/>
  <c r="D1680" i="10"/>
  <c r="D1681" i="10"/>
  <c r="D1682" i="10"/>
  <c r="D1683" i="10"/>
  <c r="D1684" i="10"/>
  <c r="E1655" i="10"/>
  <c r="E1656" i="10"/>
  <c r="E1657" i="10"/>
  <c r="E1658" i="10"/>
  <c r="E1659" i="10"/>
  <c r="E1660" i="10"/>
  <c r="E1661" i="10"/>
  <c r="E1662" i="10"/>
  <c r="E1663" i="10"/>
  <c r="E1664" i="10"/>
  <c r="E1665" i="10"/>
  <c r="E1666" i="10"/>
  <c r="E1667" i="10"/>
  <c r="E1668" i="10"/>
  <c r="E1669" i="10"/>
  <c r="E1670" i="10"/>
  <c r="E1671" i="10"/>
  <c r="E1672" i="10"/>
  <c r="E1673" i="10"/>
  <c r="E1674" i="10"/>
  <c r="E1675" i="10"/>
  <c r="E1676" i="10"/>
  <c r="E1677" i="10"/>
  <c r="E1678" i="10"/>
  <c r="E1679" i="10"/>
  <c r="E1680" i="10"/>
  <c r="E1681" i="10"/>
  <c r="E1682" i="10"/>
  <c r="E1683" i="10"/>
  <c r="E1684" i="10"/>
  <c r="F1655" i="10"/>
  <c r="F1656" i="10"/>
  <c r="F1657" i="10"/>
  <c r="F1658" i="10"/>
  <c r="F1659" i="10"/>
  <c r="F1660" i="10"/>
  <c r="F1661" i="10"/>
  <c r="F1662" i="10"/>
  <c r="F1663" i="10"/>
  <c r="F1664" i="10"/>
  <c r="F1665" i="10"/>
  <c r="F1666" i="10"/>
  <c r="F1667" i="10"/>
  <c r="F1668" i="10"/>
  <c r="F1669" i="10"/>
  <c r="F1670" i="10"/>
  <c r="F1671" i="10"/>
  <c r="F1672" i="10"/>
  <c r="F1673" i="10"/>
  <c r="F1674" i="10"/>
  <c r="F1675" i="10"/>
  <c r="F1676" i="10"/>
  <c r="F1677" i="10"/>
  <c r="F1678" i="10"/>
  <c r="F1679" i="10"/>
  <c r="F1680" i="10"/>
  <c r="F1681" i="10"/>
  <c r="F1682" i="10"/>
  <c r="F1683" i="10"/>
  <c r="F1684" i="10"/>
  <c r="C121" i="1"/>
  <c r="B121" i="1"/>
  <c r="D121" i="1"/>
  <c r="E121" i="1"/>
  <c r="C122" i="1"/>
  <c r="D122" i="1"/>
  <c r="B122" i="1"/>
  <c r="E122" i="1"/>
  <c r="C105" i="1"/>
  <c r="D105" i="1"/>
  <c r="E105" i="1"/>
  <c r="C104" i="1"/>
  <c r="B104" i="1"/>
  <c r="D104" i="1"/>
  <c r="E104" i="1"/>
  <c r="B105" i="1"/>
  <c r="B1681" i="10"/>
  <c r="B1677" i="10"/>
  <c r="B1673" i="10"/>
  <c r="B1669" i="10"/>
  <c r="B1665" i="10"/>
  <c r="B1661" i="10"/>
  <c r="B1657" i="10"/>
  <c r="B1682" i="10"/>
  <c r="B1678" i="10"/>
  <c r="B1674" i="10"/>
  <c r="B1670" i="10"/>
  <c r="B1666" i="10"/>
  <c r="B1662" i="10"/>
  <c r="B1658" i="10"/>
  <c r="B1684" i="10"/>
  <c r="B1680" i="10"/>
  <c r="B1676" i="10"/>
  <c r="B1672" i="10"/>
  <c r="B1668" i="10"/>
  <c r="B1664" i="10"/>
  <c r="B1660" i="10"/>
  <c r="B1656" i="10"/>
  <c r="B1683" i="10"/>
  <c r="B1679" i="10"/>
  <c r="B1675" i="10"/>
  <c r="B1671" i="10"/>
  <c r="B1667" i="10"/>
  <c r="B1663" i="10"/>
  <c r="B1659" i="10"/>
  <c r="B1655" i="10"/>
  <c r="C1619" i="10"/>
  <c r="C1620" i="10"/>
  <c r="C1621" i="10"/>
  <c r="C1622" i="10"/>
  <c r="C1623" i="10"/>
  <c r="C1624" i="10"/>
  <c r="C1625" i="10"/>
  <c r="C1626" i="10"/>
  <c r="C1627" i="10"/>
  <c r="C1628" i="10"/>
  <c r="C1629" i="10"/>
  <c r="C1630" i="10"/>
  <c r="C1631" i="10"/>
  <c r="C1632" i="10"/>
  <c r="C1633" i="10"/>
  <c r="C1634" i="10"/>
  <c r="C1635" i="10"/>
  <c r="C1636" i="10"/>
  <c r="C1637" i="10"/>
  <c r="C1638" i="10"/>
  <c r="C1639" i="10"/>
  <c r="C1640" i="10"/>
  <c r="C1641" i="10"/>
  <c r="C1642" i="10"/>
  <c r="C1643" i="10"/>
  <c r="C1644" i="10"/>
  <c r="C1645" i="10"/>
  <c r="C1646" i="10"/>
  <c r="C1647" i="10"/>
  <c r="C1648" i="10"/>
  <c r="C1649" i="10"/>
  <c r="C1650" i="10"/>
  <c r="C1651" i="10"/>
  <c r="C1652" i="10"/>
  <c r="C1653" i="10"/>
  <c r="C1654" i="10"/>
  <c r="D1619" i="10"/>
  <c r="D1620" i="10"/>
  <c r="D1621" i="10"/>
  <c r="D1622" i="10"/>
  <c r="D1623" i="10"/>
  <c r="D1624" i="10"/>
  <c r="D1625" i="10"/>
  <c r="D1626" i="10"/>
  <c r="D1627" i="10"/>
  <c r="D1628" i="10"/>
  <c r="D1629" i="10"/>
  <c r="D1630" i="10"/>
  <c r="D1631" i="10"/>
  <c r="D1632" i="10"/>
  <c r="D1633" i="10"/>
  <c r="D1634" i="10"/>
  <c r="D1635" i="10"/>
  <c r="D1636" i="10"/>
  <c r="D1637" i="10"/>
  <c r="D1638" i="10"/>
  <c r="D1639" i="10"/>
  <c r="D1640" i="10"/>
  <c r="D1641" i="10"/>
  <c r="D1642" i="10"/>
  <c r="D1643" i="10"/>
  <c r="D1644" i="10"/>
  <c r="D1645" i="10"/>
  <c r="D1646" i="10"/>
  <c r="D1647" i="10"/>
  <c r="D1648" i="10"/>
  <c r="D1649" i="10"/>
  <c r="D1650" i="10"/>
  <c r="D1651" i="10"/>
  <c r="D1652" i="10"/>
  <c r="D1653" i="10"/>
  <c r="D1654" i="10"/>
  <c r="E1619" i="10"/>
  <c r="E1620" i="10"/>
  <c r="E1621" i="10"/>
  <c r="E1622" i="10"/>
  <c r="E1623" i="10"/>
  <c r="E1624" i="10"/>
  <c r="E1625" i="10"/>
  <c r="E1626" i="10"/>
  <c r="E1627" i="10"/>
  <c r="E1628" i="10"/>
  <c r="E1629" i="10"/>
  <c r="E1630" i="10"/>
  <c r="E1631" i="10"/>
  <c r="E1632" i="10"/>
  <c r="E1633" i="10"/>
  <c r="E1634" i="10"/>
  <c r="E1635" i="10"/>
  <c r="E1636" i="10"/>
  <c r="E1637" i="10"/>
  <c r="E1638" i="10"/>
  <c r="E1639" i="10"/>
  <c r="E1640" i="10"/>
  <c r="E1641" i="10"/>
  <c r="E1642" i="10"/>
  <c r="E1643" i="10"/>
  <c r="E1644" i="10"/>
  <c r="E1645" i="10"/>
  <c r="E1646" i="10"/>
  <c r="E1647" i="10"/>
  <c r="E1648" i="10"/>
  <c r="E1649" i="10"/>
  <c r="E1650" i="10"/>
  <c r="E1651" i="10"/>
  <c r="E1652" i="10"/>
  <c r="E1653" i="10"/>
  <c r="E1654" i="10"/>
  <c r="F1619" i="10"/>
  <c r="F1620" i="10"/>
  <c r="F1621" i="10"/>
  <c r="F1622" i="10"/>
  <c r="F1623" i="10"/>
  <c r="F1624" i="10"/>
  <c r="F1625" i="10"/>
  <c r="F1626" i="10"/>
  <c r="F1627" i="10"/>
  <c r="F1628" i="10"/>
  <c r="F1629" i="10"/>
  <c r="F1630" i="10"/>
  <c r="F1631" i="10"/>
  <c r="F1632" i="10"/>
  <c r="F1633" i="10"/>
  <c r="F1634" i="10"/>
  <c r="F1635" i="10"/>
  <c r="F1636" i="10"/>
  <c r="F1637" i="10"/>
  <c r="F1638" i="10"/>
  <c r="F1639" i="10"/>
  <c r="F1640" i="10"/>
  <c r="F1641" i="10"/>
  <c r="F1642" i="10"/>
  <c r="F1643" i="10"/>
  <c r="F1644" i="10"/>
  <c r="F1645" i="10"/>
  <c r="F1646" i="10"/>
  <c r="F1647" i="10"/>
  <c r="F1648" i="10"/>
  <c r="F1649" i="10"/>
  <c r="F1650" i="10"/>
  <c r="F1651" i="10"/>
  <c r="F1652" i="10"/>
  <c r="F1653" i="10"/>
  <c r="F1654" i="10"/>
  <c r="B1649" i="10"/>
  <c r="B1645" i="10"/>
  <c r="B1639" i="10"/>
  <c r="B1635" i="10"/>
  <c r="B1654" i="10"/>
  <c r="B1646" i="10"/>
  <c r="B1642" i="10"/>
  <c r="B1638" i="10"/>
  <c r="B1630" i="10"/>
  <c r="B1626" i="10"/>
  <c r="B1622" i="10"/>
  <c r="B1653" i="10"/>
  <c r="B1641" i="10"/>
  <c r="B1637" i="10"/>
  <c r="B1633" i="10"/>
  <c r="B1629" i="10"/>
  <c r="B1621" i="10"/>
  <c r="B1652" i="10"/>
  <c r="B1648" i="10"/>
  <c r="B1636" i="10"/>
  <c r="B1632" i="10"/>
  <c r="B1628" i="10"/>
  <c r="B1651" i="10"/>
  <c r="B1647" i="10"/>
  <c r="B1643" i="10"/>
  <c r="B1631" i="10"/>
  <c r="B1627" i="10"/>
  <c r="B1623" i="10"/>
  <c r="B1634" i="10"/>
  <c r="B1619" i="10"/>
  <c r="B1650" i="10"/>
  <c r="B1644" i="10"/>
  <c r="B1640" i="10"/>
  <c r="B1624" i="10"/>
  <c r="B1625" i="10"/>
  <c r="B1620" i="10"/>
  <c r="C38" i="1"/>
  <c r="B38" i="1" s="1"/>
  <c r="D38" i="1"/>
  <c r="E38" i="1"/>
  <c r="C37" i="1"/>
  <c r="B37" i="1" s="1"/>
  <c r="D37" i="1"/>
  <c r="E37" i="1"/>
  <c r="C36" i="1"/>
  <c r="D36" i="1"/>
  <c r="E36" i="1"/>
  <c r="B36" i="1" s="1"/>
  <c r="C1518" i="10"/>
  <c r="C1519" i="10"/>
  <c r="C1520" i="10"/>
  <c r="C1521" i="10"/>
  <c r="C1522" i="10"/>
  <c r="C1523" i="10"/>
  <c r="C1524" i="10"/>
  <c r="C1525" i="10"/>
  <c r="C1526" i="10"/>
  <c r="C1527" i="10"/>
  <c r="C1528" i="10"/>
  <c r="C1529" i="10"/>
  <c r="C1530" i="10"/>
  <c r="C1531" i="10"/>
  <c r="C1532" i="10"/>
  <c r="C1533" i="10"/>
  <c r="C1534" i="10"/>
  <c r="C1535" i="10"/>
  <c r="C1536" i="10"/>
  <c r="C1537" i="10"/>
  <c r="C1538" i="10"/>
  <c r="C1539" i="10"/>
  <c r="C1540" i="10"/>
  <c r="C1541" i="10"/>
  <c r="C1542" i="10"/>
  <c r="C1543" i="10"/>
  <c r="C1544" i="10"/>
  <c r="C1545" i="10"/>
  <c r="C1546" i="10"/>
  <c r="C1547" i="10"/>
  <c r="C1548" i="10"/>
  <c r="C1549" i="10"/>
  <c r="C1550" i="10"/>
  <c r="C1551" i="10"/>
  <c r="C1552" i="10"/>
  <c r="C1553" i="10"/>
  <c r="C1554" i="10"/>
  <c r="C1555" i="10"/>
  <c r="C1556" i="10"/>
  <c r="C1557" i="10"/>
  <c r="C1558" i="10"/>
  <c r="C1559" i="10"/>
  <c r="C1560" i="10"/>
  <c r="C1561" i="10"/>
  <c r="C1562" i="10"/>
  <c r="C1563" i="10"/>
  <c r="C1564" i="10"/>
  <c r="C1565" i="10"/>
  <c r="C1566" i="10"/>
  <c r="C1567" i="10"/>
  <c r="C1568" i="10"/>
  <c r="C1569" i="10"/>
  <c r="C1570" i="10"/>
  <c r="C1571" i="10"/>
  <c r="C1572" i="10"/>
  <c r="C1573" i="10"/>
  <c r="C1574" i="10"/>
  <c r="C1575" i="10"/>
  <c r="C1576" i="10"/>
  <c r="C1577" i="10"/>
  <c r="C1578" i="10"/>
  <c r="C1579" i="10"/>
  <c r="C1580" i="10"/>
  <c r="C1581" i="10"/>
  <c r="C1582" i="10"/>
  <c r="C1583" i="10"/>
  <c r="C1584" i="10"/>
  <c r="C1585" i="10"/>
  <c r="C1586" i="10"/>
  <c r="C1587" i="10"/>
  <c r="C1588" i="10"/>
  <c r="C1589" i="10"/>
  <c r="C1590" i="10"/>
  <c r="C1591" i="10"/>
  <c r="C1592" i="10"/>
  <c r="C1593" i="10"/>
  <c r="C1594" i="10"/>
  <c r="C1595" i="10"/>
  <c r="C1596" i="10"/>
  <c r="C1597" i="10"/>
  <c r="C1598" i="10"/>
  <c r="C1599" i="10"/>
  <c r="C1600" i="10"/>
  <c r="C1601" i="10"/>
  <c r="C1602" i="10"/>
  <c r="C1603" i="10"/>
  <c r="C1604" i="10"/>
  <c r="C1605" i="10"/>
  <c r="C1606" i="10"/>
  <c r="C1607" i="10"/>
  <c r="C1608" i="10"/>
  <c r="C1609" i="10"/>
  <c r="C1610" i="10"/>
  <c r="C1611" i="10"/>
  <c r="C1612" i="10"/>
  <c r="C1613" i="10"/>
  <c r="C1614" i="10"/>
  <c r="C1615" i="10"/>
  <c r="C1616" i="10"/>
  <c r="C1617" i="10"/>
  <c r="C1618" i="10"/>
  <c r="D1518" i="10"/>
  <c r="D1519" i="10"/>
  <c r="D1520" i="10"/>
  <c r="D1521" i="10"/>
  <c r="D1522" i="10"/>
  <c r="D1523" i="10"/>
  <c r="D1524" i="10"/>
  <c r="D1525" i="10"/>
  <c r="D1526" i="10"/>
  <c r="D1527" i="10"/>
  <c r="D1528" i="10"/>
  <c r="D1529" i="10"/>
  <c r="D1530" i="10"/>
  <c r="D1531" i="10"/>
  <c r="D1532" i="10"/>
  <c r="D1533" i="10"/>
  <c r="D1534" i="10"/>
  <c r="D1535" i="10"/>
  <c r="D1536" i="10"/>
  <c r="D1537" i="10"/>
  <c r="D1538" i="10"/>
  <c r="D1539" i="10"/>
  <c r="D1540" i="10"/>
  <c r="D1541" i="10"/>
  <c r="D1542" i="10"/>
  <c r="D1543" i="10"/>
  <c r="D1544" i="10"/>
  <c r="D1545" i="10"/>
  <c r="D1546" i="10"/>
  <c r="D1547" i="10"/>
  <c r="D1548" i="10"/>
  <c r="D1549" i="10"/>
  <c r="D1550" i="10"/>
  <c r="D1551" i="10"/>
  <c r="D1552" i="10"/>
  <c r="D1553" i="10"/>
  <c r="D1554" i="10"/>
  <c r="D1555" i="10"/>
  <c r="D1556" i="10"/>
  <c r="D1557" i="10"/>
  <c r="D1558" i="10"/>
  <c r="D1559" i="10"/>
  <c r="D1560" i="10"/>
  <c r="D1561" i="10"/>
  <c r="D1562" i="10"/>
  <c r="D1563" i="10"/>
  <c r="D1564" i="10"/>
  <c r="D1565" i="10"/>
  <c r="D1566" i="10"/>
  <c r="D1567" i="10"/>
  <c r="D1568" i="10"/>
  <c r="D1569" i="10"/>
  <c r="D1570" i="10"/>
  <c r="D1571" i="10"/>
  <c r="D1572" i="10"/>
  <c r="D1573" i="10"/>
  <c r="D1574" i="10"/>
  <c r="D1575" i="10"/>
  <c r="D1576" i="10"/>
  <c r="D1577" i="10"/>
  <c r="D1578" i="10"/>
  <c r="D1579" i="10"/>
  <c r="D1580" i="10"/>
  <c r="D1581" i="10"/>
  <c r="D1582" i="10"/>
  <c r="D1583" i="10"/>
  <c r="D1584" i="10"/>
  <c r="D1585" i="10"/>
  <c r="D1586" i="10"/>
  <c r="D1587" i="10"/>
  <c r="D1588" i="10"/>
  <c r="D1589" i="10"/>
  <c r="D1590" i="10"/>
  <c r="D1591" i="10"/>
  <c r="D1592" i="10"/>
  <c r="D1593" i="10"/>
  <c r="D1594" i="10"/>
  <c r="D1595" i="10"/>
  <c r="D1596" i="10"/>
  <c r="D1597" i="10"/>
  <c r="D1598" i="10"/>
  <c r="D1599" i="10"/>
  <c r="D1600" i="10"/>
  <c r="D1601" i="10"/>
  <c r="D1602" i="10"/>
  <c r="D1603" i="10"/>
  <c r="D1604" i="10"/>
  <c r="D1605" i="10"/>
  <c r="D1606" i="10"/>
  <c r="D1607" i="10"/>
  <c r="D1608" i="10"/>
  <c r="D1609" i="10"/>
  <c r="D1610" i="10"/>
  <c r="D1611" i="10"/>
  <c r="D1612" i="10"/>
  <c r="D1613" i="10"/>
  <c r="D1614" i="10"/>
  <c r="D1615" i="10"/>
  <c r="D1616" i="10"/>
  <c r="D1617" i="10"/>
  <c r="D1618" i="10"/>
  <c r="E1518" i="10"/>
  <c r="E1519" i="10"/>
  <c r="E1520" i="10"/>
  <c r="E1521" i="10"/>
  <c r="E1522" i="10"/>
  <c r="E1523" i="10"/>
  <c r="E1524" i="10"/>
  <c r="E1525" i="10"/>
  <c r="E1526" i="10"/>
  <c r="E1527" i="10"/>
  <c r="E1528" i="10"/>
  <c r="E1529" i="10"/>
  <c r="E1530" i="10"/>
  <c r="E1531" i="10"/>
  <c r="E1532" i="10"/>
  <c r="E1533" i="10"/>
  <c r="E1534" i="10"/>
  <c r="E1535" i="10"/>
  <c r="E1536" i="10"/>
  <c r="E1537" i="10"/>
  <c r="E1538" i="10"/>
  <c r="E1539" i="10"/>
  <c r="E1540" i="10"/>
  <c r="E1541" i="10"/>
  <c r="E1542" i="10"/>
  <c r="E1543" i="10"/>
  <c r="E1544" i="10"/>
  <c r="E1545" i="10"/>
  <c r="E1546" i="10"/>
  <c r="E1547" i="10"/>
  <c r="E1548" i="10"/>
  <c r="E1549" i="10"/>
  <c r="E1550" i="10"/>
  <c r="E1551" i="10"/>
  <c r="E1552" i="10"/>
  <c r="E1553" i="10"/>
  <c r="E1554" i="10"/>
  <c r="E1555" i="10"/>
  <c r="E1556" i="10"/>
  <c r="E1557" i="10"/>
  <c r="E1558" i="10"/>
  <c r="E1559" i="10"/>
  <c r="E1560" i="10"/>
  <c r="E1561" i="10"/>
  <c r="E1562" i="10"/>
  <c r="E1563" i="10"/>
  <c r="E1564" i="10"/>
  <c r="E1565" i="10"/>
  <c r="E1566" i="10"/>
  <c r="E1567" i="10"/>
  <c r="E1568" i="10"/>
  <c r="E1569" i="10"/>
  <c r="E1570" i="10"/>
  <c r="E1571" i="10"/>
  <c r="E1572" i="10"/>
  <c r="E1573" i="10"/>
  <c r="E1574" i="10"/>
  <c r="E1575" i="10"/>
  <c r="E1576" i="10"/>
  <c r="E1577" i="10"/>
  <c r="E1578" i="10"/>
  <c r="E1579" i="10"/>
  <c r="E1580" i="10"/>
  <c r="E1581" i="10"/>
  <c r="E1582" i="10"/>
  <c r="E1583" i="10"/>
  <c r="E1584" i="10"/>
  <c r="E1585" i="10"/>
  <c r="E1586" i="10"/>
  <c r="E1587" i="10"/>
  <c r="E1588" i="10"/>
  <c r="E1589" i="10"/>
  <c r="E1590" i="10"/>
  <c r="E1591" i="10"/>
  <c r="E1592" i="10"/>
  <c r="E1593" i="10"/>
  <c r="E1594" i="10"/>
  <c r="E1595" i="10"/>
  <c r="E1596" i="10"/>
  <c r="E1597" i="10"/>
  <c r="E1598" i="10"/>
  <c r="E1599" i="10"/>
  <c r="E1600" i="10"/>
  <c r="E1601" i="10"/>
  <c r="E1602" i="10"/>
  <c r="E1603" i="10"/>
  <c r="E1604" i="10"/>
  <c r="E1605" i="10"/>
  <c r="E1606" i="10"/>
  <c r="E1607" i="10"/>
  <c r="E1608" i="10"/>
  <c r="E1609" i="10"/>
  <c r="E1610" i="10"/>
  <c r="E1611" i="10"/>
  <c r="E1612" i="10"/>
  <c r="E1613" i="10"/>
  <c r="E1614" i="10"/>
  <c r="E1615" i="10"/>
  <c r="E1616" i="10"/>
  <c r="E1617" i="10"/>
  <c r="E1618" i="10"/>
  <c r="F1518" i="10"/>
  <c r="F1519" i="10"/>
  <c r="F1520" i="10"/>
  <c r="F1521" i="10"/>
  <c r="F1522" i="10"/>
  <c r="F1523" i="10"/>
  <c r="F1524" i="10"/>
  <c r="F1525" i="10"/>
  <c r="F1526" i="10"/>
  <c r="F1527" i="10"/>
  <c r="F1528" i="10"/>
  <c r="F1529" i="10"/>
  <c r="F1530" i="10"/>
  <c r="F1531" i="10"/>
  <c r="F1532" i="10"/>
  <c r="F1533" i="10"/>
  <c r="F1534" i="10"/>
  <c r="F1535" i="10"/>
  <c r="F1536" i="10"/>
  <c r="F1537" i="10"/>
  <c r="F1538" i="10"/>
  <c r="F1539" i="10"/>
  <c r="F1540" i="10"/>
  <c r="F1541" i="10"/>
  <c r="F1542" i="10"/>
  <c r="F1543" i="10"/>
  <c r="F1544" i="10"/>
  <c r="F1545" i="10"/>
  <c r="F1546" i="10"/>
  <c r="F1547" i="10"/>
  <c r="F1548" i="10"/>
  <c r="F1549" i="10"/>
  <c r="F1550" i="10"/>
  <c r="F1551" i="10"/>
  <c r="F1552" i="10"/>
  <c r="F1553" i="10"/>
  <c r="F1554" i="10"/>
  <c r="F1555" i="10"/>
  <c r="F1556" i="10"/>
  <c r="F1557" i="10"/>
  <c r="F1558" i="10"/>
  <c r="F1559" i="10"/>
  <c r="F1560" i="10"/>
  <c r="F1561" i="10"/>
  <c r="F1562" i="10"/>
  <c r="F1563" i="10"/>
  <c r="F1564" i="10"/>
  <c r="F1565" i="10"/>
  <c r="F1566" i="10"/>
  <c r="F1567" i="10"/>
  <c r="F1568" i="10"/>
  <c r="F1569" i="10"/>
  <c r="F1570" i="10"/>
  <c r="F1571" i="10"/>
  <c r="F1572" i="10"/>
  <c r="F1573" i="10"/>
  <c r="F1574" i="10"/>
  <c r="F1575" i="10"/>
  <c r="F1576" i="10"/>
  <c r="F1577" i="10"/>
  <c r="F1578" i="10"/>
  <c r="F1579" i="10"/>
  <c r="F1580" i="10"/>
  <c r="F1581" i="10"/>
  <c r="F1582" i="10"/>
  <c r="F1583" i="10"/>
  <c r="F1584" i="10"/>
  <c r="F1585" i="10"/>
  <c r="F1586" i="10"/>
  <c r="F1587" i="10"/>
  <c r="F1588" i="10"/>
  <c r="F1589" i="10"/>
  <c r="F1590" i="10"/>
  <c r="F1591" i="10"/>
  <c r="F1592" i="10"/>
  <c r="F1593" i="10"/>
  <c r="F1594" i="10"/>
  <c r="F1595" i="10"/>
  <c r="F1596" i="10"/>
  <c r="F1597" i="10"/>
  <c r="F1598" i="10"/>
  <c r="F1599" i="10"/>
  <c r="F1600" i="10"/>
  <c r="F1601" i="10"/>
  <c r="F1602" i="10"/>
  <c r="F1603" i="10"/>
  <c r="F1604" i="10"/>
  <c r="F1605" i="10"/>
  <c r="F1606" i="10"/>
  <c r="F1607" i="10"/>
  <c r="F1608" i="10"/>
  <c r="F1609" i="10"/>
  <c r="F1610" i="10"/>
  <c r="F1611" i="10"/>
  <c r="F1612" i="10"/>
  <c r="F1613" i="10"/>
  <c r="F1614" i="10"/>
  <c r="F1615" i="10"/>
  <c r="F1616" i="10"/>
  <c r="F1617" i="10"/>
  <c r="F1618" i="10"/>
  <c r="C128" i="1"/>
  <c r="B128" i="1"/>
  <c r="D128" i="1"/>
  <c r="E128" i="1"/>
  <c r="C132" i="1"/>
  <c r="D132" i="1"/>
  <c r="E132" i="1"/>
  <c r="C131" i="1"/>
  <c r="B131" i="1"/>
  <c r="D131" i="1"/>
  <c r="E131" i="1"/>
  <c r="C130" i="1"/>
  <c r="D130" i="1"/>
  <c r="E130" i="1"/>
  <c r="C127" i="1"/>
  <c r="D127" i="1"/>
  <c r="E127" i="1"/>
  <c r="B127" i="1"/>
  <c r="C126" i="1"/>
  <c r="D126" i="1"/>
  <c r="E126" i="1"/>
  <c r="B1616" i="10"/>
  <c r="B1608" i="10"/>
  <c r="B1617" i="10"/>
  <c r="B1613" i="10"/>
  <c r="B1604" i="10"/>
  <c r="B1611" i="10"/>
  <c r="B1609" i="10"/>
  <c r="B1618" i="10"/>
  <c r="B1614" i="10"/>
  <c r="B1606" i="10"/>
  <c r="B132" i="1"/>
  <c r="B126" i="1"/>
  <c r="B130" i="1"/>
  <c r="B1591" i="10"/>
  <c r="B1587" i="10"/>
  <c r="B1583" i="10"/>
  <c r="B1579" i="10"/>
  <c r="B1575" i="10"/>
  <c r="B1571" i="10"/>
  <c r="B1567" i="10"/>
  <c r="B1563" i="10"/>
  <c r="B1559" i="10"/>
  <c r="B1555" i="10"/>
  <c r="B1551" i="10"/>
  <c r="B1547" i="10"/>
  <c r="B1543" i="10"/>
  <c r="B1539" i="10"/>
  <c r="B1535" i="10"/>
  <c r="B1531" i="10"/>
  <c r="B1527" i="10"/>
  <c r="B1523" i="10"/>
  <c r="B1519" i="10"/>
  <c r="B1586" i="10"/>
  <c r="B1582" i="10"/>
  <c r="B1578" i="10"/>
  <c r="B1574" i="10"/>
  <c r="B1558" i="10"/>
  <c r="B1526" i="10"/>
  <c r="B1522" i="10"/>
  <c r="B1593" i="10"/>
  <c r="B1589" i="10"/>
  <c r="B1585" i="10"/>
  <c r="B1581" i="10"/>
  <c r="B1577" i="10"/>
  <c r="B1573" i="10"/>
  <c r="B1569" i="10"/>
  <c r="B1565" i="10"/>
  <c r="B1561" i="10"/>
  <c r="B1553" i="10"/>
  <c r="B1549" i="10"/>
  <c r="B1545" i="10"/>
  <c r="B1541" i="10"/>
  <c r="B1537" i="10"/>
  <c r="B1533" i="10"/>
  <c r="B1529" i="10"/>
  <c r="B1584" i="10"/>
  <c r="B1580" i="10"/>
  <c r="B1576" i="10"/>
  <c r="B1572" i="10"/>
  <c r="B1560" i="10"/>
  <c r="B1556" i="10"/>
  <c r="B1548" i="10"/>
  <c r="B1544" i="10"/>
  <c r="B1536" i="10"/>
  <c r="B1532" i="10"/>
  <c r="B1528" i="10"/>
  <c r="B1524" i="10"/>
  <c r="B1520" i="10"/>
  <c r="B1605" i="10"/>
  <c r="B1601" i="10"/>
  <c r="B1597" i="10"/>
  <c r="B1570" i="10"/>
  <c r="B1566" i="10"/>
  <c r="B1562" i="10"/>
  <c r="B1554" i="10"/>
  <c r="B1550" i="10"/>
  <c r="B1546" i="10"/>
  <c r="B1542" i="10"/>
  <c r="B1538" i="10"/>
  <c r="B1534" i="10"/>
  <c r="B1530" i="10"/>
  <c r="B1518" i="10"/>
  <c r="B1615" i="10"/>
  <c r="B1607" i="10"/>
  <c r="B1603" i="10"/>
  <c r="B1599" i="10"/>
  <c r="B1595" i="10"/>
  <c r="B1568" i="10"/>
  <c r="B1564" i="10"/>
  <c r="B1552" i="10"/>
  <c r="B1540" i="10"/>
  <c r="B1612" i="10"/>
  <c r="B1600" i="10"/>
  <c r="B1596" i="10"/>
  <c r="B1592" i="10"/>
  <c r="B1588" i="10"/>
  <c r="B1557" i="10"/>
  <c r="B1525" i="10"/>
  <c r="B1521" i="10"/>
  <c r="B1610" i="10"/>
  <c r="B1602" i="10"/>
  <c r="B1598" i="10"/>
  <c r="B1594" i="10"/>
  <c r="B1590" i="10"/>
  <c r="C1515" i="10"/>
  <c r="C1516" i="10"/>
  <c r="C1517" i="10"/>
  <c r="D1515" i="10"/>
  <c r="D1516" i="10"/>
  <c r="D1517" i="10"/>
  <c r="E1515" i="10"/>
  <c r="E1516" i="10"/>
  <c r="E1517" i="10"/>
  <c r="F1515" i="10"/>
  <c r="F1516" i="10"/>
  <c r="F1517" i="10"/>
  <c r="C43" i="1"/>
  <c r="D43" i="1"/>
  <c r="B43" i="1" s="1"/>
  <c r="E43" i="1"/>
  <c r="C42" i="1"/>
  <c r="B42" i="1" s="1"/>
  <c r="D42" i="1"/>
  <c r="E42" i="1"/>
  <c r="C13" i="1"/>
  <c r="B13" i="1" s="1"/>
  <c r="D13" i="1"/>
  <c r="E13" i="1"/>
  <c r="B1517" i="10"/>
  <c r="B1516" i="10"/>
  <c r="B1515" i="10"/>
  <c r="C46" i="1"/>
  <c r="B46" i="1" s="1"/>
  <c r="D46" i="1"/>
  <c r="E46" i="1"/>
  <c r="C45" i="1"/>
  <c r="B45" i="1" s="1"/>
  <c r="D45" i="1"/>
  <c r="E45" i="1"/>
  <c r="C1506" i="10"/>
  <c r="C1507" i="10"/>
  <c r="C1508" i="10"/>
  <c r="C1509" i="10"/>
  <c r="C1510" i="10"/>
  <c r="C1511" i="10"/>
  <c r="C1512" i="10"/>
  <c r="C1513" i="10"/>
  <c r="C1514" i="10"/>
  <c r="D1506" i="10"/>
  <c r="D1507" i="10"/>
  <c r="D1508" i="10"/>
  <c r="D1509" i="10"/>
  <c r="D1510" i="10"/>
  <c r="D1511" i="10"/>
  <c r="D1512" i="10"/>
  <c r="D1513" i="10"/>
  <c r="D1514" i="10"/>
  <c r="E1506" i="10"/>
  <c r="E1507" i="10"/>
  <c r="E1508" i="10"/>
  <c r="E1509" i="10"/>
  <c r="E1510" i="10"/>
  <c r="E1511" i="10"/>
  <c r="E1512" i="10"/>
  <c r="E1513" i="10"/>
  <c r="E1514" i="10"/>
  <c r="F1506" i="10"/>
  <c r="F1507" i="10"/>
  <c r="F1508" i="10"/>
  <c r="F1509" i="10"/>
  <c r="F1510" i="10"/>
  <c r="F1511" i="10"/>
  <c r="F1512" i="10"/>
  <c r="F1513" i="10"/>
  <c r="F1514" i="10"/>
  <c r="C15" i="1"/>
  <c r="B15" i="1" s="1"/>
  <c r="D15" i="1"/>
  <c r="E15" i="1"/>
  <c r="B1513" i="10"/>
  <c r="B1509" i="10"/>
  <c r="B1514" i="10"/>
  <c r="B1510" i="10"/>
  <c r="B1512" i="10"/>
  <c r="B1507" i="10"/>
  <c r="B1511" i="10"/>
  <c r="B1508" i="10"/>
  <c r="B1506" i="10"/>
  <c r="C1389" i="10"/>
  <c r="C1390" i="10"/>
  <c r="C1391" i="10"/>
  <c r="C1392" i="10"/>
  <c r="C1393" i="10"/>
  <c r="C1394" i="10"/>
  <c r="C1395" i="10"/>
  <c r="C1396" i="10"/>
  <c r="C1397" i="10"/>
  <c r="C1398" i="10"/>
  <c r="C1399" i="10"/>
  <c r="C1400" i="10"/>
  <c r="C1401" i="10"/>
  <c r="C1402" i="10"/>
  <c r="C1403" i="10"/>
  <c r="C1404" i="10"/>
  <c r="C1405" i="10"/>
  <c r="C1406" i="10"/>
  <c r="C1407" i="10"/>
  <c r="C1408" i="10"/>
  <c r="C1409" i="10"/>
  <c r="C1410" i="10"/>
  <c r="C1411" i="10"/>
  <c r="C1412" i="10"/>
  <c r="C1413" i="10"/>
  <c r="C1414" i="10"/>
  <c r="C1415" i="10"/>
  <c r="C1416" i="10"/>
  <c r="C1417" i="10"/>
  <c r="C1418" i="10"/>
  <c r="C1419" i="10"/>
  <c r="C1420" i="10"/>
  <c r="C1421" i="10"/>
  <c r="C1422" i="10"/>
  <c r="C1423" i="10"/>
  <c r="C1424" i="10"/>
  <c r="C1425" i="10"/>
  <c r="C1426" i="10"/>
  <c r="C1427" i="10"/>
  <c r="C1428" i="10"/>
  <c r="C1429" i="10"/>
  <c r="C1430" i="10"/>
  <c r="C1431" i="10"/>
  <c r="C1432" i="10"/>
  <c r="C1433" i="10"/>
  <c r="C1434" i="10"/>
  <c r="C1435" i="10"/>
  <c r="C1436" i="10"/>
  <c r="C1437" i="10"/>
  <c r="C1438" i="10"/>
  <c r="C1439" i="10"/>
  <c r="C1440" i="10"/>
  <c r="C1441" i="10"/>
  <c r="C1442" i="10"/>
  <c r="C1443" i="10"/>
  <c r="C1444" i="10"/>
  <c r="C1445" i="10"/>
  <c r="C1446" i="10"/>
  <c r="C1447" i="10"/>
  <c r="C1448" i="10"/>
  <c r="C1449" i="10"/>
  <c r="C1450" i="10"/>
  <c r="C1451" i="10"/>
  <c r="C1452" i="10"/>
  <c r="C1453" i="10"/>
  <c r="C1454" i="10"/>
  <c r="C1455" i="10"/>
  <c r="C1456" i="10"/>
  <c r="C1457" i="10"/>
  <c r="C1458" i="10"/>
  <c r="C1459" i="10"/>
  <c r="C1460" i="10"/>
  <c r="C1461" i="10"/>
  <c r="C1462" i="10"/>
  <c r="C1463" i="10"/>
  <c r="C1464" i="10"/>
  <c r="C1465" i="10"/>
  <c r="C1466" i="10"/>
  <c r="C1467" i="10"/>
  <c r="C1468" i="10"/>
  <c r="C1469" i="10"/>
  <c r="C1470" i="10"/>
  <c r="C1471" i="10"/>
  <c r="C1472" i="10"/>
  <c r="C1473" i="10"/>
  <c r="C1474" i="10"/>
  <c r="C1475" i="10"/>
  <c r="C1476" i="10"/>
  <c r="C1477" i="10"/>
  <c r="C1478" i="10"/>
  <c r="C1479" i="10"/>
  <c r="C1480" i="10"/>
  <c r="C1481" i="10"/>
  <c r="C1482" i="10"/>
  <c r="C1483" i="10"/>
  <c r="C1484" i="10"/>
  <c r="C1485" i="10"/>
  <c r="C1486" i="10"/>
  <c r="C1487" i="10"/>
  <c r="C1488" i="10"/>
  <c r="C1489" i="10"/>
  <c r="C1490" i="10"/>
  <c r="C1491" i="10"/>
  <c r="C1492" i="10"/>
  <c r="C1493" i="10"/>
  <c r="C1494" i="10"/>
  <c r="C1495" i="10"/>
  <c r="C1496" i="10"/>
  <c r="C1497" i="10"/>
  <c r="C1498" i="10"/>
  <c r="C1499" i="10"/>
  <c r="C1500" i="10"/>
  <c r="C1501" i="10"/>
  <c r="C1502" i="10"/>
  <c r="C1503" i="10"/>
  <c r="C1504" i="10"/>
  <c r="C1505" i="10"/>
  <c r="D1389" i="10"/>
  <c r="D1390" i="10"/>
  <c r="D1391" i="10"/>
  <c r="D1392" i="10"/>
  <c r="D1393" i="10"/>
  <c r="D1394" i="10"/>
  <c r="D1395" i="10"/>
  <c r="D1396" i="10"/>
  <c r="D1397" i="10"/>
  <c r="D1398" i="10"/>
  <c r="D1399" i="10"/>
  <c r="D1400" i="10"/>
  <c r="D1401" i="10"/>
  <c r="D1402" i="10"/>
  <c r="D1403" i="10"/>
  <c r="D1404" i="10"/>
  <c r="D1405" i="10"/>
  <c r="D1406" i="10"/>
  <c r="D1407" i="10"/>
  <c r="D1408" i="10"/>
  <c r="D1409" i="10"/>
  <c r="D1410" i="10"/>
  <c r="D1411" i="10"/>
  <c r="D1412" i="10"/>
  <c r="D1413" i="10"/>
  <c r="D1414" i="10"/>
  <c r="D1415" i="10"/>
  <c r="D1416" i="10"/>
  <c r="D1417" i="10"/>
  <c r="D1418" i="10"/>
  <c r="D1419" i="10"/>
  <c r="D1420" i="10"/>
  <c r="D1421" i="10"/>
  <c r="D1422" i="10"/>
  <c r="D1423" i="10"/>
  <c r="D1424" i="10"/>
  <c r="D1425" i="10"/>
  <c r="D1426" i="10"/>
  <c r="D1427" i="10"/>
  <c r="D1428" i="10"/>
  <c r="D1429" i="10"/>
  <c r="D1430" i="10"/>
  <c r="D1431" i="10"/>
  <c r="D1432" i="10"/>
  <c r="D1433" i="10"/>
  <c r="D1434" i="10"/>
  <c r="D1435" i="10"/>
  <c r="D1436" i="10"/>
  <c r="D1437" i="10"/>
  <c r="D1438" i="10"/>
  <c r="D1439" i="10"/>
  <c r="D1440" i="10"/>
  <c r="D1441" i="10"/>
  <c r="D1442" i="10"/>
  <c r="D1443" i="10"/>
  <c r="D1444" i="10"/>
  <c r="D1445" i="10"/>
  <c r="D1446" i="10"/>
  <c r="D1447" i="10"/>
  <c r="D1448" i="10"/>
  <c r="D1449" i="10"/>
  <c r="D1450" i="10"/>
  <c r="D1451" i="10"/>
  <c r="D1452" i="10"/>
  <c r="D1453" i="10"/>
  <c r="D1454" i="10"/>
  <c r="D1455" i="10"/>
  <c r="D1456" i="10"/>
  <c r="D1457" i="10"/>
  <c r="D1458" i="10"/>
  <c r="D1459" i="10"/>
  <c r="D1460" i="10"/>
  <c r="D1461" i="10"/>
  <c r="D1462" i="10"/>
  <c r="D1463" i="10"/>
  <c r="D1464" i="10"/>
  <c r="D1465" i="10"/>
  <c r="D1466" i="10"/>
  <c r="D1467" i="10"/>
  <c r="D1468" i="10"/>
  <c r="D1469" i="10"/>
  <c r="D1470" i="10"/>
  <c r="D1471" i="10"/>
  <c r="D1472" i="10"/>
  <c r="D1473" i="10"/>
  <c r="D1474" i="10"/>
  <c r="D1475" i="10"/>
  <c r="D1476" i="10"/>
  <c r="D1477" i="10"/>
  <c r="D1478" i="10"/>
  <c r="D1479" i="10"/>
  <c r="D1480" i="10"/>
  <c r="D1481" i="10"/>
  <c r="D1482" i="10"/>
  <c r="D1483" i="10"/>
  <c r="D1484" i="10"/>
  <c r="D1485" i="10"/>
  <c r="D1486" i="10"/>
  <c r="D1487" i="10"/>
  <c r="D1488" i="10"/>
  <c r="D1489" i="10"/>
  <c r="D1490" i="10"/>
  <c r="D1491" i="10"/>
  <c r="D1492" i="10"/>
  <c r="D1493" i="10"/>
  <c r="D1494" i="10"/>
  <c r="D1495" i="10"/>
  <c r="D1496" i="10"/>
  <c r="D1497" i="10"/>
  <c r="D1498" i="10"/>
  <c r="D1499" i="10"/>
  <c r="D1500" i="10"/>
  <c r="D1501" i="10"/>
  <c r="D1502" i="10"/>
  <c r="D1503" i="10"/>
  <c r="D1504" i="10"/>
  <c r="D1505" i="10"/>
  <c r="E1389" i="10"/>
  <c r="E1390" i="10"/>
  <c r="E1391" i="10"/>
  <c r="E1392" i="10"/>
  <c r="E1393" i="10"/>
  <c r="E1394" i="10"/>
  <c r="E1395" i="10"/>
  <c r="E1396" i="10"/>
  <c r="E1397" i="10"/>
  <c r="E1398" i="10"/>
  <c r="E1399" i="10"/>
  <c r="E1400" i="10"/>
  <c r="E1401" i="10"/>
  <c r="E1402" i="10"/>
  <c r="E1403" i="10"/>
  <c r="E1404" i="10"/>
  <c r="E1405" i="10"/>
  <c r="E1406" i="10"/>
  <c r="E1407" i="10"/>
  <c r="E1408" i="10"/>
  <c r="E1409" i="10"/>
  <c r="E1410" i="10"/>
  <c r="E1411" i="10"/>
  <c r="E1412" i="10"/>
  <c r="E1413" i="10"/>
  <c r="E1414" i="10"/>
  <c r="E1415" i="10"/>
  <c r="E1416" i="10"/>
  <c r="E1417" i="10"/>
  <c r="E1418" i="10"/>
  <c r="E1419" i="10"/>
  <c r="E1420" i="10"/>
  <c r="E1421" i="10"/>
  <c r="E1422" i="10"/>
  <c r="E1423" i="10"/>
  <c r="E1424" i="10"/>
  <c r="E1425" i="10"/>
  <c r="E1426" i="10"/>
  <c r="E1427" i="10"/>
  <c r="E1428" i="10"/>
  <c r="E1429" i="10"/>
  <c r="E1430" i="10"/>
  <c r="E1431" i="10"/>
  <c r="E1432" i="10"/>
  <c r="E1433" i="10"/>
  <c r="E1434" i="10"/>
  <c r="E1435" i="10"/>
  <c r="E1436" i="10"/>
  <c r="E1437" i="10"/>
  <c r="E1438" i="10"/>
  <c r="E1439" i="10"/>
  <c r="E1440" i="10"/>
  <c r="E1441" i="10"/>
  <c r="E1442" i="10"/>
  <c r="E1443" i="10"/>
  <c r="E1444" i="10"/>
  <c r="E1445" i="10"/>
  <c r="E1446" i="10"/>
  <c r="E1447" i="10"/>
  <c r="E1448" i="10"/>
  <c r="E1449" i="10"/>
  <c r="E1450" i="10"/>
  <c r="E1451" i="10"/>
  <c r="E1452" i="10"/>
  <c r="E1453" i="10"/>
  <c r="E1454" i="10"/>
  <c r="E1455" i="10"/>
  <c r="E1456" i="10"/>
  <c r="E1457" i="10"/>
  <c r="E1458" i="10"/>
  <c r="E1459" i="10"/>
  <c r="E1460" i="10"/>
  <c r="E1461" i="10"/>
  <c r="E1462" i="10"/>
  <c r="E1463" i="10"/>
  <c r="E1464" i="10"/>
  <c r="E1465" i="10"/>
  <c r="E1466" i="10"/>
  <c r="E1467" i="10"/>
  <c r="E1468" i="10"/>
  <c r="E1469" i="10"/>
  <c r="E1470" i="10"/>
  <c r="E1471" i="10"/>
  <c r="E1472" i="10"/>
  <c r="E1473" i="10"/>
  <c r="E1474" i="10"/>
  <c r="E1475" i="10"/>
  <c r="E1476" i="10"/>
  <c r="E1477" i="10"/>
  <c r="E1478" i="10"/>
  <c r="E1479" i="10"/>
  <c r="E1480" i="10"/>
  <c r="E1481" i="10"/>
  <c r="E1482" i="10"/>
  <c r="E1483" i="10"/>
  <c r="E1484" i="10"/>
  <c r="E1485" i="10"/>
  <c r="E1486" i="10"/>
  <c r="E1487" i="10"/>
  <c r="E1488" i="10"/>
  <c r="E1489" i="10"/>
  <c r="E1490" i="10"/>
  <c r="E1491" i="10"/>
  <c r="E1492" i="10"/>
  <c r="E1493" i="10"/>
  <c r="E1494" i="10"/>
  <c r="E1495" i="10"/>
  <c r="E1496" i="10"/>
  <c r="E1497" i="10"/>
  <c r="E1498" i="10"/>
  <c r="E1499" i="10"/>
  <c r="E1500" i="10"/>
  <c r="E1501" i="10"/>
  <c r="E1502" i="10"/>
  <c r="E1503" i="10"/>
  <c r="E1504" i="10"/>
  <c r="E1505" i="10"/>
  <c r="F1389" i="10"/>
  <c r="F1390" i="10"/>
  <c r="F1391" i="10"/>
  <c r="F1392" i="10"/>
  <c r="F1393" i="10"/>
  <c r="F1394" i="10"/>
  <c r="F1395" i="10"/>
  <c r="F1396" i="10"/>
  <c r="F1397" i="10"/>
  <c r="F1398" i="10"/>
  <c r="F1399" i="10"/>
  <c r="F1400" i="10"/>
  <c r="F1401" i="10"/>
  <c r="F1402" i="10"/>
  <c r="F1403" i="10"/>
  <c r="F1404" i="10"/>
  <c r="F1405" i="10"/>
  <c r="F1406" i="10"/>
  <c r="F1407" i="10"/>
  <c r="F1408" i="10"/>
  <c r="F1409" i="10"/>
  <c r="F1410" i="10"/>
  <c r="F1411" i="10"/>
  <c r="F1412" i="10"/>
  <c r="F1413" i="10"/>
  <c r="F1414" i="10"/>
  <c r="F1415" i="10"/>
  <c r="F1416" i="10"/>
  <c r="F1417" i="10"/>
  <c r="F1418" i="10"/>
  <c r="F1419" i="10"/>
  <c r="F1420" i="10"/>
  <c r="F1421" i="10"/>
  <c r="F1422" i="10"/>
  <c r="F1423" i="10"/>
  <c r="F1424" i="10"/>
  <c r="F1425" i="10"/>
  <c r="F1426" i="10"/>
  <c r="F1427" i="10"/>
  <c r="F1428" i="10"/>
  <c r="F1429" i="10"/>
  <c r="F1430" i="10"/>
  <c r="F1431" i="10"/>
  <c r="F1432" i="10"/>
  <c r="F1433" i="10"/>
  <c r="F1434" i="10"/>
  <c r="F1435" i="10"/>
  <c r="F1436" i="10"/>
  <c r="F1437" i="10"/>
  <c r="F1438" i="10"/>
  <c r="F1439" i="10"/>
  <c r="F1440" i="10"/>
  <c r="F1441" i="10"/>
  <c r="F1442" i="10"/>
  <c r="F1443" i="10"/>
  <c r="F1444" i="10"/>
  <c r="F1445" i="10"/>
  <c r="F1446" i="10"/>
  <c r="F1447" i="10"/>
  <c r="F1448" i="10"/>
  <c r="F1449" i="10"/>
  <c r="F1450" i="10"/>
  <c r="F1451" i="10"/>
  <c r="F1452" i="10"/>
  <c r="F1453" i="10"/>
  <c r="F1454" i="10"/>
  <c r="F1455" i="10"/>
  <c r="F1456" i="10"/>
  <c r="F1457" i="10"/>
  <c r="F1458" i="10"/>
  <c r="F1459" i="10"/>
  <c r="F1460" i="10"/>
  <c r="F1461" i="10"/>
  <c r="F1462" i="10"/>
  <c r="F1463" i="10"/>
  <c r="F1464" i="10"/>
  <c r="F1465" i="10"/>
  <c r="F1466" i="10"/>
  <c r="F1467" i="10"/>
  <c r="F1468" i="10"/>
  <c r="F1469" i="10"/>
  <c r="F1470" i="10"/>
  <c r="F1471" i="10"/>
  <c r="F1472" i="10"/>
  <c r="F1473" i="10"/>
  <c r="F1474" i="10"/>
  <c r="F1475" i="10"/>
  <c r="F1476" i="10"/>
  <c r="F1477" i="10"/>
  <c r="F1478" i="10"/>
  <c r="F1479" i="10"/>
  <c r="F1480" i="10"/>
  <c r="F1481" i="10"/>
  <c r="F1482" i="10"/>
  <c r="F1483" i="10"/>
  <c r="F1484" i="10"/>
  <c r="F1485" i="10"/>
  <c r="F1486" i="10"/>
  <c r="F1487" i="10"/>
  <c r="F1488" i="10"/>
  <c r="F1489" i="10"/>
  <c r="F1490" i="10"/>
  <c r="F1491" i="10"/>
  <c r="F1492" i="10"/>
  <c r="F1493" i="10"/>
  <c r="F1494" i="10"/>
  <c r="F1495" i="10"/>
  <c r="F1496" i="10"/>
  <c r="F1497" i="10"/>
  <c r="F1498" i="10"/>
  <c r="F1499" i="10"/>
  <c r="F1500" i="10"/>
  <c r="F1501" i="10"/>
  <c r="F1502" i="10"/>
  <c r="F1503" i="10"/>
  <c r="F1504" i="10"/>
  <c r="F1505" i="10"/>
  <c r="C125" i="1"/>
  <c r="B125" i="1"/>
  <c r="D125" i="1"/>
  <c r="E125" i="1"/>
  <c r="C112" i="1"/>
  <c r="D112" i="1"/>
  <c r="E112" i="1"/>
  <c r="C120" i="1"/>
  <c r="D120" i="1"/>
  <c r="E120" i="1"/>
  <c r="C100" i="1"/>
  <c r="D100" i="1"/>
  <c r="E100" i="1"/>
  <c r="C91" i="1"/>
  <c r="D91" i="1"/>
  <c r="E91" i="1"/>
  <c r="C90" i="1"/>
  <c r="D90" i="1"/>
  <c r="E90" i="1"/>
  <c r="C41" i="1"/>
  <c r="B41" i="1" s="1"/>
  <c r="D41" i="1"/>
  <c r="E41" i="1"/>
  <c r="B90" i="1"/>
  <c r="B112" i="1"/>
  <c r="B91" i="1"/>
  <c r="B120" i="1"/>
  <c r="B1479" i="10"/>
  <c r="B1492" i="10"/>
  <c r="B1484" i="10"/>
  <c r="B1480" i="10"/>
  <c r="B1476" i="10"/>
  <c r="B1464" i="10"/>
  <c r="B1460" i="10"/>
  <c r="B1456" i="10"/>
  <c r="B1452" i="10"/>
  <c r="B1448" i="10"/>
  <c r="B1444" i="10"/>
  <c r="B1440" i="10"/>
  <c r="B1416" i="10"/>
  <c r="B1404" i="10"/>
  <c r="B1400" i="10"/>
  <c r="B1392" i="10"/>
  <c r="B1502" i="10"/>
  <c r="B1498" i="10"/>
  <c r="B1490" i="10"/>
  <c r="B1503" i="10"/>
  <c r="B1499" i="10"/>
  <c r="B1495" i="10"/>
  <c r="B1483" i="10"/>
  <c r="B1475" i="10"/>
  <c r="B1471" i="10"/>
  <c r="B1439" i="10"/>
  <c r="B1435" i="10"/>
  <c r="B1431" i="10"/>
  <c r="B1427" i="10"/>
  <c r="B1423" i="10"/>
  <c r="B1419" i="10"/>
  <c r="B1411" i="10"/>
  <c r="B1403" i="10"/>
  <c r="B1399" i="10"/>
  <c r="B1395" i="10"/>
  <c r="B1391" i="10"/>
  <c r="B1497" i="10"/>
  <c r="B1494" i="10"/>
  <c r="B1470" i="10"/>
  <c r="B1466" i="10"/>
  <c r="B1462" i="10"/>
  <c r="B1458" i="10"/>
  <c r="B1454" i="10"/>
  <c r="B1450" i="10"/>
  <c r="B1446" i="10"/>
  <c r="B1434" i="10"/>
  <c r="B1430" i="10"/>
  <c r="B1426" i="10"/>
  <c r="B1422" i="10"/>
  <c r="B1410" i="10"/>
  <c r="B1390" i="10"/>
  <c r="B1504" i="10"/>
  <c r="B1488" i="10"/>
  <c r="B1505" i="10"/>
  <c r="B1493" i="10"/>
  <c r="B1489" i="10"/>
  <c r="B1485" i="10"/>
  <c r="B1481" i="10"/>
  <c r="B1477" i="10"/>
  <c r="B1469" i="10"/>
  <c r="B1465" i="10"/>
  <c r="B1461" i="10"/>
  <c r="B1457" i="10"/>
  <c r="B1453" i="10"/>
  <c r="B1449" i="10"/>
  <c r="B1445" i="10"/>
  <c r="B1441" i="10"/>
  <c r="B1433" i="10"/>
  <c r="B1429" i="10"/>
  <c r="B1425" i="10"/>
  <c r="B1421" i="10"/>
  <c r="B1413" i="10"/>
  <c r="B1409" i="10"/>
  <c r="B1405" i="10"/>
  <c r="B1401" i="10"/>
  <c r="B1397" i="10"/>
  <c r="B1500" i="10"/>
  <c r="B1496" i="10"/>
  <c r="B1473" i="10"/>
  <c r="B1472" i="10"/>
  <c r="B1468" i="10"/>
  <c r="B1467" i="10"/>
  <c r="B1463" i="10"/>
  <c r="B1459" i="10"/>
  <c r="B1455" i="10"/>
  <c r="B1451" i="10"/>
  <c r="B1437" i="10"/>
  <c r="B1418" i="10"/>
  <c r="B1414" i="10"/>
  <c r="B1407" i="10"/>
  <c r="B1491" i="10"/>
  <c r="B1487" i="10"/>
  <c r="B1447" i="10"/>
  <c r="B1443" i="10"/>
  <c r="B1436" i="10"/>
  <c r="B1417" i="10"/>
  <c r="B1406" i="10"/>
  <c r="B1402" i="10"/>
  <c r="B1398" i="10"/>
  <c r="B1394" i="10"/>
  <c r="B1442" i="10"/>
  <c r="B1432" i="10"/>
  <c r="B1428" i="10"/>
  <c r="B1424" i="10"/>
  <c r="B1420" i="10"/>
  <c r="B1412" i="10"/>
  <c r="B1393" i="10"/>
  <c r="B1389" i="10"/>
  <c r="B1501" i="10"/>
  <c r="B1486" i="10"/>
  <c r="B1482" i="10"/>
  <c r="B1478" i="10"/>
  <c r="B1474" i="10"/>
  <c r="B1438" i="10"/>
  <c r="B1415" i="10"/>
  <c r="B1408" i="10"/>
  <c r="B1396" i="10"/>
  <c r="B100" i="1"/>
  <c r="C1349" i="10"/>
  <c r="C1350" i="10"/>
  <c r="C1351" i="10"/>
  <c r="C1352" i="10"/>
  <c r="C1353" i="10"/>
  <c r="C1354" i="10"/>
  <c r="C1355" i="10"/>
  <c r="C1356" i="10"/>
  <c r="C1357" i="10"/>
  <c r="C1358" i="10"/>
  <c r="C1359" i="10"/>
  <c r="C1360" i="10"/>
  <c r="C1361" i="10"/>
  <c r="C1362" i="10"/>
  <c r="C1363" i="10"/>
  <c r="C1364" i="10"/>
  <c r="C1365" i="10"/>
  <c r="C1366" i="10"/>
  <c r="C1367" i="10"/>
  <c r="C1368" i="10"/>
  <c r="C1369" i="10"/>
  <c r="C1370" i="10"/>
  <c r="C1371" i="10"/>
  <c r="C1372" i="10"/>
  <c r="C1373" i="10"/>
  <c r="C1374" i="10"/>
  <c r="C1375" i="10"/>
  <c r="C1376" i="10"/>
  <c r="C1377" i="10"/>
  <c r="C1378" i="10"/>
  <c r="C1379" i="10"/>
  <c r="C1380" i="10"/>
  <c r="C1381" i="10"/>
  <c r="C1382" i="10"/>
  <c r="C1383" i="10"/>
  <c r="C1384" i="10"/>
  <c r="C1385" i="10"/>
  <c r="C1386" i="10"/>
  <c r="C1387" i="10"/>
  <c r="C1388" i="10"/>
  <c r="D1349" i="10"/>
  <c r="D1350" i="10"/>
  <c r="D1351" i="10"/>
  <c r="D1352" i="10"/>
  <c r="D1353" i="10"/>
  <c r="D1354" i="10"/>
  <c r="D1355" i="10"/>
  <c r="D1356" i="10"/>
  <c r="D1357" i="10"/>
  <c r="D1358" i="10"/>
  <c r="D1359" i="10"/>
  <c r="D1360" i="10"/>
  <c r="D1361" i="10"/>
  <c r="D1362" i="10"/>
  <c r="D1363" i="10"/>
  <c r="D1364" i="10"/>
  <c r="D1365" i="10"/>
  <c r="D1366" i="10"/>
  <c r="D1367" i="10"/>
  <c r="D1368" i="10"/>
  <c r="D1369" i="10"/>
  <c r="D1370" i="10"/>
  <c r="D1371" i="10"/>
  <c r="D1372" i="10"/>
  <c r="D1373" i="10"/>
  <c r="D1374" i="10"/>
  <c r="D1375" i="10"/>
  <c r="D1376" i="10"/>
  <c r="D1377" i="10"/>
  <c r="D1378" i="10"/>
  <c r="D1379" i="10"/>
  <c r="D1380" i="10"/>
  <c r="D1381" i="10"/>
  <c r="D1382" i="10"/>
  <c r="D1383" i="10"/>
  <c r="D1384" i="10"/>
  <c r="D1385" i="10"/>
  <c r="D1386" i="10"/>
  <c r="D1387" i="10"/>
  <c r="D1388" i="10"/>
  <c r="E1349" i="10"/>
  <c r="E1350" i="10"/>
  <c r="E1351" i="10"/>
  <c r="E1352" i="10"/>
  <c r="E1353" i="10"/>
  <c r="E1354" i="10"/>
  <c r="E1355" i="10"/>
  <c r="E1356" i="10"/>
  <c r="E1357" i="10"/>
  <c r="E1358" i="10"/>
  <c r="E1359" i="10"/>
  <c r="E1360" i="10"/>
  <c r="E1361" i="10"/>
  <c r="E1362" i="10"/>
  <c r="E1363" i="10"/>
  <c r="E1364" i="10"/>
  <c r="E1365" i="10"/>
  <c r="E1366" i="10"/>
  <c r="E1367" i="10"/>
  <c r="E1368" i="10"/>
  <c r="E1369" i="10"/>
  <c r="E1370" i="10"/>
  <c r="E1371" i="10"/>
  <c r="E1372" i="10"/>
  <c r="E1373" i="10"/>
  <c r="E1374" i="10"/>
  <c r="E1375" i="10"/>
  <c r="E1376" i="10"/>
  <c r="E1377" i="10"/>
  <c r="E1378" i="10"/>
  <c r="E1379" i="10"/>
  <c r="E1380" i="10"/>
  <c r="E1381" i="10"/>
  <c r="E1382" i="10"/>
  <c r="E1383" i="10"/>
  <c r="E1384" i="10"/>
  <c r="E1385" i="10"/>
  <c r="E1386" i="10"/>
  <c r="E1387" i="10"/>
  <c r="E1388" i="10"/>
  <c r="F1349" i="10"/>
  <c r="F1350" i="10"/>
  <c r="F1351" i="10"/>
  <c r="F1352" i="10"/>
  <c r="F1353" i="10"/>
  <c r="F1354" i="10"/>
  <c r="F1355" i="10"/>
  <c r="F1356" i="10"/>
  <c r="F1357" i="10"/>
  <c r="F1358" i="10"/>
  <c r="F1359" i="10"/>
  <c r="F1360" i="10"/>
  <c r="F1361" i="10"/>
  <c r="F1362" i="10"/>
  <c r="F1363" i="10"/>
  <c r="F1364" i="10"/>
  <c r="F1365" i="10"/>
  <c r="F1366" i="10"/>
  <c r="F1367" i="10"/>
  <c r="F1368" i="10"/>
  <c r="F1369" i="10"/>
  <c r="F1370" i="10"/>
  <c r="F1371" i="10"/>
  <c r="F1372" i="10"/>
  <c r="F1373" i="10"/>
  <c r="F1374" i="10"/>
  <c r="F1375" i="10"/>
  <c r="F1376" i="10"/>
  <c r="F1377" i="10"/>
  <c r="F1378" i="10"/>
  <c r="F1379" i="10"/>
  <c r="F1380" i="10"/>
  <c r="F1381" i="10"/>
  <c r="F1382" i="10"/>
  <c r="F1383" i="10"/>
  <c r="F1384" i="10"/>
  <c r="F1385" i="10"/>
  <c r="F1386" i="10"/>
  <c r="F1387" i="10"/>
  <c r="F1388" i="10"/>
  <c r="C35" i="1"/>
  <c r="B35" i="1" s="1"/>
  <c r="D35" i="1"/>
  <c r="E35" i="1"/>
  <c r="B1367" i="10"/>
  <c r="B1362" i="10"/>
  <c r="B1357" i="10"/>
  <c r="B1353" i="10"/>
  <c r="B1388" i="10"/>
  <c r="B1384" i="10"/>
  <c r="B1380" i="10"/>
  <c r="B1376" i="10"/>
  <c r="B1372" i="10"/>
  <c r="B1360" i="10"/>
  <c r="B1356" i="10"/>
  <c r="B1352" i="10"/>
  <c r="B1387" i="10"/>
  <c r="B1383" i="10"/>
  <c r="B1379" i="10"/>
  <c r="B1375" i="10"/>
  <c r="B1371" i="10"/>
  <c r="B1363" i="10"/>
  <c r="B1355" i="10"/>
  <c r="B1351" i="10"/>
  <c r="B1386" i="10"/>
  <c r="B1382" i="10"/>
  <c r="B1378" i="10"/>
  <c r="B1374" i="10"/>
  <c r="B1370" i="10"/>
  <c r="B1366" i="10"/>
  <c r="B1358" i="10"/>
  <c r="B1354" i="10"/>
  <c r="B1350" i="10"/>
  <c r="B1385" i="10"/>
  <c r="B1381" i="10"/>
  <c r="B1377" i="10"/>
  <c r="B1373" i="10"/>
  <c r="B1369" i="10"/>
  <c r="B1365" i="10"/>
  <c r="B1361" i="10"/>
  <c r="B1349" i="10"/>
  <c r="B1359" i="10"/>
  <c r="B1368" i="10"/>
  <c r="B1364" i="10"/>
  <c r="C1017" i="10"/>
  <c r="C1018" i="10"/>
  <c r="C1019" i="10"/>
  <c r="C1020" i="10"/>
  <c r="C1021" i="10"/>
  <c r="C1022" i="10"/>
  <c r="C1023" i="10"/>
  <c r="C1024" i="10"/>
  <c r="C1025" i="10"/>
  <c r="C1026" i="10"/>
  <c r="C1027" i="10"/>
  <c r="C1028" i="10"/>
  <c r="C1029" i="10"/>
  <c r="C1030" i="10"/>
  <c r="C1031" i="10"/>
  <c r="C1032" i="10"/>
  <c r="C1342" i="10"/>
  <c r="C1343" i="10"/>
  <c r="C1344" i="10"/>
  <c r="C1345" i="10"/>
  <c r="C1346" i="10"/>
  <c r="C1347" i="10"/>
  <c r="C1348" i="10"/>
  <c r="D1017" i="10"/>
  <c r="D1018" i="10"/>
  <c r="D1019" i="10"/>
  <c r="D1020" i="10"/>
  <c r="D1021" i="10"/>
  <c r="D1022" i="10"/>
  <c r="D1023" i="10"/>
  <c r="D1024" i="10"/>
  <c r="D1025" i="10"/>
  <c r="D1026" i="10"/>
  <c r="D1027" i="10"/>
  <c r="D1028" i="10"/>
  <c r="D1029" i="10"/>
  <c r="D1030" i="10"/>
  <c r="D1031" i="10"/>
  <c r="D1032" i="10"/>
  <c r="D1342" i="10"/>
  <c r="D1343" i="10"/>
  <c r="D1344" i="10"/>
  <c r="D1345" i="10"/>
  <c r="D1346" i="10"/>
  <c r="D1347" i="10"/>
  <c r="D1348" i="10"/>
  <c r="E1017" i="10"/>
  <c r="E1018" i="10"/>
  <c r="E1019" i="10"/>
  <c r="E1020" i="10"/>
  <c r="E1021" i="10"/>
  <c r="E1022" i="10"/>
  <c r="E1023" i="10"/>
  <c r="E1024" i="10"/>
  <c r="E1025" i="10"/>
  <c r="E1026" i="10"/>
  <c r="E1027" i="10"/>
  <c r="E1028" i="10"/>
  <c r="E1029" i="10"/>
  <c r="E1030" i="10"/>
  <c r="E1031" i="10"/>
  <c r="E1032" i="10"/>
  <c r="E1342" i="10"/>
  <c r="E1343" i="10"/>
  <c r="E1344" i="10"/>
  <c r="E1345" i="10"/>
  <c r="E1346" i="10"/>
  <c r="E1347" i="10"/>
  <c r="E1348" i="10"/>
  <c r="F1017" i="10"/>
  <c r="F1018" i="10"/>
  <c r="F1019" i="10"/>
  <c r="F1020" i="10"/>
  <c r="F1021" i="10"/>
  <c r="F1022" i="10"/>
  <c r="F1023" i="10"/>
  <c r="F1024" i="10"/>
  <c r="F1025" i="10"/>
  <c r="F1026" i="10"/>
  <c r="F1027" i="10"/>
  <c r="F1028" i="10"/>
  <c r="F1029" i="10"/>
  <c r="F1030" i="10"/>
  <c r="F1031" i="10"/>
  <c r="F1032" i="10"/>
  <c r="F1342" i="10"/>
  <c r="F1343" i="10"/>
  <c r="F1344" i="10"/>
  <c r="F1345" i="10"/>
  <c r="F1346" i="10"/>
  <c r="F1347" i="10"/>
  <c r="F1348" i="10"/>
  <c r="C89" i="1"/>
  <c r="D89" i="1"/>
  <c r="B89" i="1"/>
  <c r="E89" i="1"/>
  <c r="C88" i="1"/>
  <c r="D88" i="1"/>
  <c r="E88" i="1"/>
  <c r="B88" i="1"/>
  <c r="B1348" i="10"/>
  <c r="B1344" i="10"/>
  <c r="B1031" i="10"/>
  <c r="B1027" i="10"/>
  <c r="B1023" i="10"/>
  <c r="B1019" i="10"/>
  <c r="B1347" i="10"/>
  <c r="B1343" i="10"/>
  <c r="B1030" i="10"/>
  <c r="B1026" i="10"/>
  <c r="B1022" i="10"/>
  <c r="B1018" i="10"/>
  <c r="B1345" i="10"/>
  <c r="B1032" i="10"/>
  <c r="B1028" i="10"/>
  <c r="B1024" i="10"/>
  <c r="B1020" i="10"/>
  <c r="B1346" i="10"/>
  <c r="B1342" i="10"/>
  <c r="B1029" i="10"/>
  <c r="B1025" i="10"/>
  <c r="B1021" i="10"/>
  <c r="B1017" i="10"/>
  <c r="C801" i="10"/>
  <c r="C802" i="10"/>
  <c r="C803" i="10"/>
  <c r="C804" i="10"/>
  <c r="C805" i="10"/>
  <c r="C806" i="10"/>
  <c r="C807" i="10"/>
  <c r="C808" i="10"/>
  <c r="C809" i="10"/>
  <c r="C810" i="10"/>
  <c r="C811" i="10"/>
  <c r="C812" i="10"/>
  <c r="C813" i="10"/>
  <c r="C814" i="10"/>
  <c r="C815" i="10"/>
  <c r="C816" i="10"/>
  <c r="C817" i="10"/>
  <c r="C818" i="10"/>
  <c r="C819" i="10"/>
  <c r="C820" i="10"/>
  <c r="C821" i="10"/>
  <c r="C822" i="10"/>
  <c r="C823" i="10"/>
  <c r="C824" i="10"/>
  <c r="C825" i="10"/>
  <c r="C826" i="10"/>
  <c r="C827" i="10"/>
  <c r="C828" i="10"/>
  <c r="C829" i="10"/>
  <c r="C830" i="10"/>
  <c r="C831" i="10"/>
  <c r="C832" i="10"/>
  <c r="C833" i="10"/>
  <c r="C834" i="10"/>
  <c r="C835" i="10"/>
  <c r="C836" i="10"/>
  <c r="C837" i="10"/>
  <c r="C838" i="10"/>
  <c r="C839" i="10"/>
  <c r="C840" i="10"/>
  <c r="C841" i="10"/>
  <c r="C842" i="10"/>
  <c r="C843" i="10"/>
  <c r="C844" i="10"/>
  <c r="C845" i="10"/>
  <c r="C846" i="10"/>
  <c r="C847" i="10"/>
  <c r="C848" i="10"/>
  <c r="C849" i="10"/>
  <c r="C850" i="10"/>
  <c r="C851" i="10"/>
  <c r="C852" i="10"/>
  <c r="C853" i="10"/>
  <c r="C854" i="10"/>
  <c r="C855" i="10"/>
  <c r="C856" i="10"/>
  <c r="C857" i="10"/>
  <c r="C858" i="10"/>
  <c r="C859" i="10"/>
  <c r="C860" i="10"/>
  <c r="C861" i="10"/>
  <c r="C862" i="10"/>
  <c r="C863" i="10"/>
  <c r="C864" i="10"/>
  <c r="C865" i="10"/>
  <c r="C866" i="10"/>
  <c r="C867" i="10"/>
  <c r="C868" i="10"/>
  <c r="C869" i="10"/>
  <c r="C870" i="10"/>
  <c r="C871" i="10"/>
  <c r="C872" i="10"/>
  <c r="C873" i="10"/>
  <c r="C874" i="10"/>
  <c r="C875" i="10"/>
  <c r="C876" i="10"/>
  <c r="C877" i="10"/>
  <c r="C878" i="10"/>
  <c r="C879" i="10"/>
  <c r="C880" i="10"/>
  <c r="C881" i="10"/>
  <c r="C882" i="10"/>
  <c r="C883" i="10"/>
  <c r="C884" i="10"/>
  <c r="C885" i="10"/>
  <c r="C886" i="10"/>
  <c r="C887" i="10"/>
  <c r="C888" i="10"/>
  <c r="C889" i="10"/>
  <c r="C890" i="10"/>
  <c r="C891" i="10"/>
  <c r="C892" i="10"/>
  <c r="C893" i="10"/>
  <c r="C894" i="10"/>
  <c r="C895" i="10"/>
  <c r="C896" i="10"/>
  <c r="C897" i="10"/>
  <c r="C898" i="10"/>
  <c r="C899" i="10"/>
  <c r="C900" i="10"/>
  <c r="C901" i="10"/>
  <c r="C902" i="10"/>
  <c r="C903" i="10"/>
  <c r="C904" i="10"/>
  <c r="C905" i="10"/>
  <c r="C906" i="10"/>
  <c r="C907" i="10"/>
  <c r="C908" i="10"/>
  <c r="C909" i="10"/>
  <c r="C910" i="10"/>
  <c r="C911" i="10"/>
  <c r="C912" i="10"/>
  <c r="C913" i="10"/>
  <c r="C914" i="10"/>
  <c r="C915" i="10"/>
  <c r="C916" i="10"/>
  <c r="C917" i="10"/>
  <c r="C918" i="10"/>
  <c r="C919" i="10"/>
  <c r="C920" i="10"/>
  <c r="C921" i="10"/>
  <c r="C922" i="10"/>
  <c r="C923" i="10"/>
  <c r="C924" i="10"/>
  <c r="C925" i="10"/>
  <c r="C926" i="10"/>
  <c r="C927" i="10"/>
  <c r="C928" i="10"/>
  <c r="C929" i="10"/>
  <c r="C930" i="10"/>
  <c r="C931" i="10"/>
  <c r="C932" i="10"/>
  <c r="C933" i="10"/>
  <c r="C934" i="10"/>
  <c r="C935" i="10"/>
  <c r="C936" i="10"/>
  <c r="C937" i="10"/>
  <c r="C938" i="10"/>
  <c r="C939" i="10"/>
  <c r="C940" i="10"/>
  <c r="C941" i="10"/>
  <c r="C942" i="10"/>
  <c r="C943" i="10"/>
  <c r="C944" i="10"/>
  <c r="C945" i="10"/>
  <c r="C946" i="10"/>
  <c r="C947" i="10"/>
  <c r="C948" i="10"/>
  <c r="C949" i="10"/>
  <c r="C950" i="10"/>
  <c r="C951" i="10"/>
  <c r="C952" i="10"/>
  <c r="C953" i="10"/>
  <c r="C954" i="10"/>
  <c r="C955" i="10"/>
  <c r="C956" i="10"/>
  <c r="C957" i="10"/>
  <c r="C958" i="10"/>
  <c r="C959" i="10"/>
  <c r="C960" i="10"/>
  <c r="C961" i="10"/>
  <c r="C962" i="10"/>
  <c r="C963" i="10"/>
  <c r="C964" i="10"/>
  <c r="C965" i="10"/>
  <c r="C966" i="10"/>
  <c r="C967" i="10"/>
  <c r="C968" i="10"/>
  <c r="C969" i="10"/>
  <c r="C970" i="10"/>
  <c r="C971" i="10"/>
  <c r="C972" i="10"/>
  <c r="C973" i="10"/>
  <c r="C974" i="10"/>
  <c r="C975" i="10"/>
  <c r="C976" i="10"/>
  <c r="C977" i="10"/>
  <c r="C978" i="10"/>
  <c r="C979" i="10"/>
  <c r="C980" i="10"/>
  <c r="C981" i="10"/>
  <c r="C982" i="10"/>
  <c r="C983" i="10"/>
  <c r="C984" i="10"/>
  <c r="C985" i="10"/>
  <c r="C986" i="10"/>
  <c r="C987" i="10"/>
  <c r="C988" i="10"/>
  <c r="C989" i="10"/>
  <c r="C990" i="10"/>
  <c r="C991" i="10"/>
  <c r="C992" i="10"/>
  <c r="C993" i="10"/>
  <c r="C994" i="10"/>
  <c r="C995" i="10"/>
  <c r="C996" i="10"/>
  <c r="C997" i="10"/>
  <c r="C998" i="10"/>
  <c r="C999" i="10"/>
  <c r="C1000" i="10"/>
  <c r="C1001" i="10"/>
  <c r="C1002" i="10"/>
  <c r="C1003" i="10"/>
  <c r="C1004" i="10"/>
  <c r="C1005" i="10"/>
  <c r="C1006" i="10"/>
  <c r="C1007" i="10"/>
  <c r="C1008" i="10"/>
  <c r="C1009" i="10"/>
  <c r="C1010" i="10"/>
  <c r="C1011" i="10"/>
  <c r="C1012" i="10"/>
  <c r="C1013" i="10"/>
  <c r="C1014" i="10"/>
  <c r="C1015" i="10"/>
  <c r="C1016" i="10"/>
  <c r="D801" i="10"/>
  <c r="D802" i="10"/>
  <c r="D803" i="10"/>
  <c r="D804" i="10"/>
  <c r="D805" i="10"/>
  <c r="D806" i="10"/>
  <c r="D807" i="10"/>
  <c r="D808" i="10"/>
  <c r="D809" i="10"/>
  <c r="D810" i="10"/>
  <c r="D811" i="10"/>
  <c r="D812" i="10"/>
  <c r="D813" i="10"/>
  <c r="D814" i="10"/>
  <c r="D815" i="10"/>
  <c r="D816" i="10"/>
  <c r="D817" i="10"/>
  <c r="D818" i="10"/>
  <c r="D819" i="10"/>
  <c r="D820" i="10"/>
  <c r="D821" i="10"/>
  <c r="D822" i="10"/>
  <c r="D823" i="10"/>
  <c r="D824" i="10"/>
  <c r="D825" i="10"/>
  <c r="D826" i="10"/>
  <c r="D827" i="10"/>
  <c r="D828" i="10"/>
  <c r="D829" i="10"/>
  <c r="D830" i="10"/>
  <c r="D831" i="10"/>
  <c r="D832" i="10"/>
  <c r="D833" i="10"/>
  <c r="D834" i="10"/>
  <c r="D835" i="10"/>
  <c r="D836" i="10"/>
  <c r="D837" i="10"/>
  <c r="D838" i="10"/>
  <c r="D839" i="10"/>
  <c r="D840" i="10"/>
  <c r="D841" i="10"/>
  <c r="D842" i="10"/>
  <c r="D843" i="10"/>
  <c r="D844" i="10"/>
  <c r="D845" i="10"/>
  <c r="D846" i="10"/>
  <c r="D847" i="10"/>
  <c r="D848" i="10"/>
  <c r="D849" i="10"/>
  <c r="D850" i="10"/>
  <c r="D851" i="10"/>
  <c r="D852" i="10"/>
  <c r="D853" i="10"/>
  <c r="D854" i="10"/>
  <c r="D855" i="10"/>
  <c r="D856" i="10"/>
  <c r="D857" i="10"/>
  <c r="D858" i="10"/>
  <c r="D859" i="10"/>
  <c r="D860" i="10"/>
  <c r="D861" i="10"/>
  <c r="D862" i="10"/>
  <c r="D863" i="10"/>
  <c r="D864" i="10"/>
  <c r="D865" i="10"/>
  <c r="D866" i="10"/>
  <c r="D867" i="10"/>
  <c r="D868" i="10"/>
  <c r="D869" i="10"/>
  <c r="D870" i="10"/>
  <c r="D871" i="10"/>
  <c r="D872" i="10"/>
  <c r="D873" i="10"/>
  <c r="D874" i="10"/>
  <c r="D875" i="10"/>
  <c r="D876" i="10"/>
  <c r="D877" i="10"/>
  <c r="D878" i="10"/>
  <c r="D879" i="10"/>
  <c r="D880" i="10"/>
  <c r="D881" i="10"/>
  <c r="D882" i="10"/>
  <c r="D883" i="10"/>
  <c r="D884" i="10"/>
  <c r="D885" i="10"/>
  <c r="D886" i="10"/>
  <c r="D887" i="10"/>
  <c r="D888" i="10"/>
  <c r="D889" i="10"/>
  <c r="D890" i="10"/>
  <c r="D891" i="10"/>
  <c r="D892" i="10"/>
  <c r="D893" i="10"/>
  <c r="D894" i="10"/>
  <c r="D895" i="10"/>
  <c r="D896" i="10"/>
  <c r="D897" i="10"/>
  <c r="D898" i="10"/>
  <c r="D899" i="10"/>
  <c r="D900" i="10"/>
  <c r="D901" i="10"/>
  <c r="D902" i="10"/>
  <c r="D903" i="10"/>
  <c r="D904" i="10"/>
  <c r="D905" i="10"/>
  <c r="D906" i="10"/>
  <c r="D907" i="10"/>
  <c r="D908" i="10"/>
  <c r="D909" i="10"/>
  <c r="D910" i="10"/>
  <c r="D911" i="10"/>
  <c r="D912" i="10"/>
  <c r="D913" i="10"/>
  <c r="D914" i="10"/>
  <c r="D915" i="10"/>
  <c r="D916" i="10"/>
  <c r="D917" i="10"/>
  <c r="D918" i="10"/>
  <c r="D919" i="10"/>
  <c r="D920" i="10"/>
  <c r="D921" i="10"/>
  <c r="D922" i="10"/>
  <c r="D923" i="10"/>
  <c r="D924" i="10"/>
  <c r="D925" i="10"/>
  <c r="D926" i="10"/>
  <c r="D927" i="10"/>
  <c r="D928" i="10"/>
  <c r="D929" i="10"/>
  <c r="D930" i="10"/>
  <c r="D931" i="10"/>
  <c r="D932" i="10"/>
  <c r="D933" i="10"/>
  <c r="D934" i="10"/>
  <c r="D935" i="10"/>
  <c r="D936" i="10"/>
  <c r="D937" i="10"/>
  <c r="D938" i="10"/>
  <c r="D939" i="10"/>
  <c r="D940" i="10"/>
  <c r="D941" i="10"/>
  <c r="D942" i="10"/>
  <c r="D943" i="10"/>
  <c r="D944" i="10"/>
  <c r="D945" i="10"/>
  <c r="D946" i="10"/>
  <c r="D947" i="10"/>
  <c r="D948" i="10"/>
  <c r="D949" i="10"/>
  <c r="D950" i="10"/>
  <c r="D951" i="10"/>
  <c r="D952" i="10"/>
  <c r="D953" i="10"/>
  <c r="D954" i="10"/>
  <c r="D955" i="10"/>
  <c r="D956" i="10"/>
  <c r="D957" i="10"/>
  <c r="D958" i="10"/>
  <c r="D959" i="10"/>
  <c r="D960" i="10"/>
  <c r="D961" i="10"/>
  <c r="D962" i="10"/>
  <c r="D963" i="10"/>
  <c r="D964" i="10"/>
  <c r="D965" i="10"/>
  <c r="D966" i="10"/>
  <c r="D967" i="10"/>
  <c r="D968" i="10"/>
  <c r="D969" i="10"/>
  <c r="D970" i="10"/>
  <c r="D971" i="10"/>
  <c r="D972" i="10"/>
  <c r="D973" i="10"/>
  <c r="D974" i="10"/>
  <c r="D975" i="10"/>
  <c r="D976" i="10"/>
  <c r="D977" i="10"/>
  <c r="D978" i="10"/>
  <c r="D979" i="10"/>
  <c r="D980" i="10"/>
  <c r="D981" i="10"/>
  <c r="D982" i="10"/>
  <c r="D983" i="10"/>
  <c r="D984" i="10"/>
  <c r="D985" i="10"/>
  <c r="D986" i="10"/>
  <c r="D987" i="10"/>
  <c r="D988" i="10"/>
  <c r="D989" i="10"/>
  <c r="D990" i="10"/>
  <c r="D991" i="10"/>
  <c r="D992" i="10"/>
  <c r="D993" i="10"/>
  <c r="D994" i="10"/>
  <c r="D995" i="10"/>
  <c r="D996" i="10"/>
  <c r="D997" i="10"/>
  <c r="D998" i="10"/>
  <c r="D999" i="10"/>
  <c r="D1000" i="10"/>
  <c r="D1001" i="10"/>
  <c r="D1002" i="10"/>
  <c r="D1003" i="10"/>
  <c r="D1004" i="10"/>
  <c r="D1005" i="10"/>
  <c r="D1006" i="10"/>
  <c r="D1007" i="10"/>
  <c r="D1008" i="10"/>
  <c r="D1009" i="10"/>
  <c r="D1010" i="10"/>
  <c r="D1011" i="10"/>
  <c r="D1012" i="10"/>
  <c r="D1013" i="10"/>
  <c r="D1014" i="10"/>
  <c r="D1015" i="10"/>
  <c r="D1016" i="10"/>
  <c r="E801" i="10"/>
  <c r="E802" i="10"/>
  <c r="E803" i="10"/>
  <c r="E804" i="10"/>
  <c r="E805" i="10"/>
  <c r="E806" i="10"/>
  <c r="E807" i="10"/>
  <c r="E808" i="10"/>
  <c r="E809" i="10"/>
  <c r="E810" i="10"/>
  <c r="E811" i="10"/>
  <c r="E812" i="10"/>
  <c r="E813" i="10"/>
  <c r="E814" i="10"/>
  <c r="E815" i="10"/>
  <c r="E816" i="10"/>
  <c r="E817" i="10"/>
  <c r="E818" i="10"/>
  <c r="E819" i="10"/>
  <c r="E820" i="10"/>
  <c r="E821" i="10"/>
  <c r="E822" i="10"/>
  <c r="E823" i="10"/>
  <c r="E824" i="10"/>
  <c r="E825" i="10"/>
  <c r="E826" i="10"/>
  <c r="E827" i="10"/>
  <c r="E828" i="10"/>
  <c r="E829" i="10"/>
  <c r="E830" i="10"/>
  <c r="E831" i="10"/>
  <c r="E832" i="10"/>
  <c r="E833" i="10"/>
  <c r="E834" i="10"/>
  <c r="E835" i="10"/>
  <c r="E836" i="10"/>
  <c r="E837" i="10"/>
  <c r="E838" i="10"/>
  <c r="E839" i="10"/>
  <c r="E840" i="10"/>
  <c r="E841" i="10"/>
  <c r="E842" i="10"/>
  <c r="E843" i="10"/>
  <c r="E844" i="10"/>
  <c r="E845" i="10"/>
  <c r="E846" i="10"/>
  <c r="E847" i="10"/>
  <c r="E848" i="10"/>
  <c r="E849" i="10"/>
  <c r="E850" i="10"/>
  <c r="E851" i="10"/>
  <c r="E852" i="10"/>
  <c r="E853" i="10"/>
  <c r="E854" i="10"/>
  <c r="E855" i="10"/>
  <c r="E856" i="10"/>
  <c r="E857" i="10"/>
  <c r="E858" i="10"/>
  <c r="E859" i="10"/>
  <c r="E860" i="10"/>
  <c r="E861" i="10"/>
  <c r="E862" i="10"/>
  <c r="E863" i="10"/>
  <c r="E864" i="10"/>
  <c r="E865" i="10"/>
  <c r="E866" i="10"/>
  <c r="E867" i="10"/>
  <c r="E868" i="10"/>
  <c r="E869" i="10"/>
  <c r="E870" i="10"/>
  <c r="E871" i="10"/>
  <c r="E872" i="10"/>
  <c r="E873" i="10"/>
  <c r="E874" i="10"/>
  <c r="E875" i="10"/>
  <c r="E876" i="10"/>
  <c r="E877" i="10"/>
  <c r="E878" i="10"/>
  <c r="E879" i="10"/>
  <c r="E880" i="10"/>
  <c r="E881" i="10"/>
  <c r="E882" i="10"/>
  <c r="E883" i="10"/>
  <c r="E884" i="10"/>
  <c r="E885" i="10"/>
  <c r="E886" i="10"/>
  <c r="E887" i="10"/>
  <c r="E888" i="10"/>
  <c r="E889" i="10"/>
  <c r="E890" i="10"/>
  <c r="E891" i="10"/>
  <c r="E892" i="10"/>
  <c r="E893" i="10"/>
  <c r="E894" i="10"/>
  <c r="E895" i="10"/>
  <c r="E896" i="10"/>
  <c r="E897" i="10"/>
  <c r="E898" i="10"/>
  <c r="E899" i="10"/>
  <c r="E900" i="10"/>
  <c r="E901" i="10"/>
  <c r="E902" i="10"/>
  <c r="E903" i="10"/>
  <c r="E904" i="10"/>
  <c r="E905" i="10"/>
  <c r="E906" i="10"/>
  <c r="E907" i="10"/>
  <c r="E908" i="10"/>
  <c r="E909" i="10"/>
  <c r="E910" i="10"/>
  <c r="E911" i="10"/>
  <c r="E912" i="10"/>
  <c r="E913" i="10"/>
  <c r="E914" i="10"/>
  <c r="E915" i="10"/>
  <c r="E916" i="10"/>
  <c r="E917" i="10"/>
  <c r="E918" i="10"/>
  <c r="E919" i="10"/>
  <c r="E920" i="10"/>
  <c r="E921" i="10"/>
  <c r="E922" i="10"/>
  <c r="E923" i="10"/>
  <c r="E924" i="10"/>
  <c r="E925" i="10"/>
  <c r="E926" i="10"/>
  <c r="E927" i="10"/>
  <c r="E928" i="10"/>
  <c r="E929" i="10"/>
  <c r="E930" i="10"/>
  <c r="E931" i="10"/>
  <c r="E932" i="10"/>
  <c r="E933" i="10"/>
  <c r="E934" i="10"/>
  <c r="E935" i="10"/>
  <c r="E936" i="10"/>
  <c r="E937" i="10"/>
  <c r="E938" i="10"/>
  <c r="E939" i="10"/>
  <c r="E940" i="10"/>
  <c r="E941" i="10"/>
  <c r="E942" i="10"/>
  <c r="E943" i="10"/>
  <c r="E944" i="10"/>
  <c r="E945" i="10"/>
  <c r="E946" i="10"/>
  <c r="E947" i="10"/>
  <c r="E948" i="10"/>
  <c r="E949" i="10"/>
  <c r="E950" i="10"/>
  <c r="E951" i="10"/>
  <c r="E952" i="10"/>
  <c r="E953" i="10"/>
  <c r="E954" i="10"/>
  <c r="E955" i="10"/>
  <c r="E956" i="10"/>
  <c r="E957" i="10"/>
  <c r="E958" i="10"/>
  <c r="E959" i="10"/>
  <c r="E960" i="10"/>
  <c r="E961" i="10"/>
  <c r="E962" i="10"/>
  <c r="E963" i="10"/>
  <c r="E964" i="10"/>
  <c r="E965" i="10"/>
  <c r="E966" i="10"/>
  <c r="E967" i="10"/>
  <c r="E968" i="10"/>
  <c r="E969" i="10"/>
  <c r="E970" i="10"/>
  <c r="E971" i="10"/>
  <c r="E972" i="10"/>
  <c r="E973" i="10"/>
  <c r="E974" i="10"/>
  <c r="E975" i="10"/>
  <c r="E976" i="10"/>
  <c r="E977" i="10"/>
  <c r="E978" i="10"/>
  <c r="E979" i="10"/>
  <c r="E980" i="10"/>
  <c r="E981" i="10"/>
  <c r="E982" i="10"/>
  <c r="E983" i="10"/>
  <c r="E984" i="10"/>
  <c r="E985" i="10"/>
  <c r="E986" i="10"/>
  <c r="E987" i="10"/>
  <c r="E988" i="10"/>
  <c r="E989" i="10"/>
  <c r="E990" i="10"/>
  <c r="E991" i="10"/>
  <c r="E992" i="10"/>
  <c r="E993" i="10"/>
  <c r="E994" i="10"/>
  <c r="E995" i="10"/>
  <c r="E996" i="10"/>
  <c r="E997" i="10"/>
  <c r="E998" i="10"/>
  <c r="E999" i="10"/>
  <c r="E1000" i="10"/>
  <c r="E1001" i="10"/>
  <c r="E1002" i="10"/>
  <c r="E1003" i="10"/>
  <c r="E1004" i="10"/>
  <c r="E1005" i="10"/>
  <c r="E1006" i="10"/>
  <c r="E1007" i="10"/>
  <c r="E1008" i="10"/>
  <c r="E1009" i="10"/>
  <c r="E1010" i="10"/>
  <c r="E1011" i="10"/>
  <c r="E1012" i="10"/>
  <c r="E1013" i="10"/>
  <c r="E1014" i="10"/>
  <c r="E1015" i="10"/>
  <c r="E1016" i="10"/>
  <c r="F801" i="10"/>
  <c r="F802" i="10"/>
  <c r="F803" i="10"/>
  <c r="F804" i="10"/>
  <c r="F805" i="10"/>
  <c r="F806" i="10"/>
  <c r="F807" i="10"/>
  <c r="F808" i="10"/>
  <c r="F809" i="10"/>
  <c r="F810" i="10"/>
  <c r="F811" i="10"/>
  <c r="F812" i="10"/>
  <c r="F813" i="10"/>
  <c r="F814" i="10"/>
  <c r="F815" i="10"/>
  <c r="F816" i="10"/>
  <c r="F817" i="10"/>
  <c r="F818" i="10"/>
  <c r="F819" i="10"/>
  <c r="F820" i="10"/>
  <c r="F821" i="10"/>
  <c r="F822" i="10"/>
  <c r="F823" i="10"/>
  <c r="F824" i="10"/>
  <c r="F825" i="10"/>
  <c r="F826" i="10"/>
  <c r="F827" i="10"/>
  <c r="F828" i="10"/>
  <c r="F829" i="10"/>
  <c r="F830" i="10"/>
  <c r="F831" i="10"/>
  <c r="F832" i="10"/>
  <c r="F833" i="10"/>
  <c r="F834" i="10"/>
  <c r="F835" i="10"/>
  <c r="F836" i="10"/>
  <c r="F837" i="10"/>
  <c r="F838" i="10"/>
  <c r="F839" i="10"/>
  <c r="F840" i="10"/>
  <c r="F841" i="10"/>
  <c r="F842" i="10"/>
  <c r="F843" i="10"/>
  <c r="F844" i="10"/>
  <c r="F845" i="10"/>
  <c r="F846" i="10"/>
  <c r="F847" i="10"/>
  <c r="F848" i="10"/>
  <c r="F849" i="10"/>
  <c r="F850" i="10"/>
  <c r="F851" i="10"/>
  <c r="F852" i="10"/>
  <c r="F853" i="10"/>
  <c r="F854" i="10"/>
  <c r="F855" i="10"/>
  <c r="F856" i="10"/>
  <c r="F857" i="10"/>
  <c r="F858" i="10"/>
  <c r="F859" i="10"/>
  <c r="F860" i="10"/>
  <c r="F861" i="10"/>
  <c r="F862" i="10"/>
  <c r="F863" i="10"/>
  <c r="F864" i="10"/>
  <c r="F865" i="10"/>
  <c r="F866" i="10"/>
  <c r="F867" i="10"/>
  <c r="F868" i="10"/>
  <c r="F869" i="10"/>
  <c r="F870" i="10"/>
  <c r="F871" i="10"/>
  <c r="F872" i="10"/>
  <c r="F873" i="10"/>
  <c r="F874" i="10"/>
  <c r="F875" i="10"/>
  <c r="F876" i="10"/>
  <c r="F877" i="10"/>
  <c r="F878" i="10"/>
  <c r="F879" i="10"/>
  <c r="F880" i="10"/>
  <c r="F881" i="10"/>
  <c r="F882" i="10"/>
  <c r="F883" i="10"/>
  <c r="F884" i="10"/>
  <c r="F885" i="10"/>
  <c r="F886" i="10"/>
  <c r="F887" i="10"/>
  <c r="F888" i="10"/>
  <c r="F889" i="10"/>
  <c r="F890" i="10"/>
  <c r="F891" i="10"/>
  <c r="F892" i="10"/>
  <c r="F893" i="10"/>
  <c r="F894" i="10"/>
  <c r="F895" i="10"/>
  <c r="F896" i="10"/>
  <c r="F897" i="10"/>
  <c r="F898" i="10"/>
  <c r="F899" i="10"/>
  <c r="F900" i="10"/>
  <c r="F901" i="10"/>
  <c r="F902" i="10"/>
  <c r="F903" i="10"/>
  <c r="F904" i="10"/>
  <c r="F905" i="10"/>
  <c r="F906" i="10"/>
  <c r="F907" i="10"/>
  <c r="F908" i="10"/>
  <c r="F909" i="10"/>
  <c r="F910" i="10"/>
  <c r="F911" i="10"/>
  <c r="F912" i="10"/>
  <c r="F913" i="10"/>
  <c r="F914" i="10"/>
  <c r="F915" i="10"/>
  <c r="F916" i="10"/>
  <c r="F917" i="10"/>
  <c r="F918" i="10"/>
  <c r="F919" i="10"/>
  <c r="F920" i="10"/>
  <c r="F921" i="10"/>
  <c r="F922" i="10"/>
  <c r="F923" i="10"/>
  <c r="F924" i="10"/>
  <c r="F925" i="10"/>
  <c r="F926" i="10"/>
  <c r="F927" i="10"/>
  <c r="F928" i="10"/>
  <c r="F929" i="10"/>
  <c r="F930" i="10"/>
  <c r="F931" i="10"/>
  <c r="F932" i="10"/>
  <c r="F933" i="10"/>
  <c r="F934" i="10"/>
  <c r="F935" i="10"/>
  <c r="F936" i="10"/>
  <c r="F937" i="10"/>
  <c r="F938" i="10"/>
  <c r="F939" i="10"/>
  <c r="F940" i="10"/>
  <c r="F941" i="10"/>
  <c r="F942" i="10"/>
  <c r="F943" i="10"/>
  <c r="F944" i="10"/>
  <c r="F945" i="10"/>
  <c r="F946" i="10"/>
  <c r="F947" i="10"/>
  <c r="F948" i="10"/>
  <c r="F949" i="10"/>
  <c r="F950" i="10"/>
  <c r="F951" i="10"/>
  <c r="F952" i="10"/>
  <c r="F953" i="10"/>
  <c r="F954" i="10"/>
  <c r="F955" i="10"/>
  <c r="F956" i="10"/>
  <c r="F957" i="10"/>
  <c r="F958" i="10"/>
  <c r="F959" i="10"/>
  <c r="F960" i="10"/>
  <c r="F961" i="10"/>
  <c r="F962" i="10"/>
  <c r="F963" i="10"/>
  <c r="F964" i="10"/>
  <c r="F965" i="10"/>
  <c r="F966" i="10"/>
  <c r="F967" i="10"/>
  <c r="F968" i="10"/>
  <c r="F969" i="10"/>
  <c r="F970" i="10"/>
  <c r="F971" i="10"/>
  <c r="F972" i="10"/>
  <c r="F973" i="10"/>
  <c r="F974" i="10"/>
  <c r="F975" i="10"/>
  <c r="F976" i="10"/>
  <c r="F977" i="10"/>
  <c r="F978" i="10"/>
  <c r="F979" i="10"/>
  <c r="F980" i="10"/>
  <c r="F981" i="10"/>
  <c r="F982" i="10"/>
  <c r="F983" i="10"/>
  <c r="F984" i="10"/>
  <c r="F985" i="10"/>
  <c r="F986" i="10"/>
  <c r="F987" i="10"/>
  <c r="F988" i="10"/>
  <c r="F989" i="10"/>
  <c r="F990" i="10"/>
  <c r="F991" i="10"/>
  <c r="F992" i="10"/>
  <c r="F993" i="10"/>
  <c r="F994" i="10"/>
  <c r="F995" i="10"/>
  <c r="F996" i="10"/>
  <c r="F997" i="10"/>
  <c r="F998" i="10"/>
  <c r="F999" i="10"/>
  <c r="F1000" i="10"/>
  <c r="F1001" i="10"/>
  <c r="F1002" i="10"/>
  <c r="F1003" i="10"/>
  <c r="F1004" i="10"/>
  <c r="F1005" i="10"/>
  <c r="F1006" i="10"/>
  <c r="F1007" i="10"/>
  <c r="F1008" i="10"/>
  <c r="F1009" i="10"/>
  <c r="F1010" i="10"/>
  <c r="F1011" i="10"/>
  <c r="F1012" i="10"/>
  <c r="F1013" i="10"/>
  <c r="F1014" i="10"/>
  <c r="F1015" i="10"/>
  <c r="F1016" i="10"/>
  <c r="C103" i="1"/>
  <c r="C111" i="1"/>
  <c r="C113" i="1"/>
  <c r="C114" i="1"/>
  <c r="D103" i="1"/>
  <c r="D111" i="1"/>
  <c r="D113" i="1"/>
  <c r="D114" i="1"/>
  <c r="E103" i="1"/>
  <c r="E111" i="1"/>
  <c r="E113" i="1"/>
  <c r="E114" i="1"/>
  <c r="B103" i="1"/>
  <c r="B114" i="1"/>
  <c r="B1012" i="10"/>
  <c r="B960" i="10"/>
  <c r="B956" i="10"/>
  <c r="B932" i="10"/>
  <c r="B928" i="10"/>
  <c r="B924" i="10"/>
  <c r="B840" i="10"/>
  <c r="B836" i="10"/>
  <c r="B939" i="10"/>
  <c r="B931" i="10"/>
  <c r="B887" i="10"/>
  <c r="B883" i="10"/>
  <c r="B839" i="10"/>
  <c r="B835" i="10"/>
  <c r="B994" i="10"/>
  <c r="B962" i="10"/>
  <c r="B958" i="10"/>
  <c r="B930" i="10"/>
  <c r="B926" i="10"/>
  <c r="B933" i="10"/>
  <c r="B929" i="10"/>
  <c r="B925" i="10"/>
  <c r="B1014" i="10"/>
  <c r="B1010" i="10"/>
  <c r="B1006" i="10"/>
  <c r="B1002" i="10"/>
  <c r="B998" i="10"/>
  <c r="B982" i="10"/>
  <c r="B978" i="10"/>
  <c r="B974" i="10"/>
  <c r="B966" i="10"/>
  <c r="B946" i="10"/>
  <c r="B922" i="10"/>
  <c r="B910" i="10"/>
  <c r="B906" i="10"/>
  <c r="B902" i="10"/>
  <c r="B898" i="10"/>
  <c r="B894" i="10"/>
  <c r="B890" i="10"/>
  <c r="B886" i="10"/>
  <c r="B882" i="10"/>
  <c r="B878" i="10"/>
  <c r="B874" i="10"/>
  <c r="B870" i="10"/>
  <c r="B866" i="10"/>
  <c r="B862" i="10"/>
  <c r="B858" i="10"/>
  <c r="B854" i="10"/>
  <c r="B850" i="10"/>
  <c r="B846" i="10"/>
  <c r="B838" i="10"/>
  <c r="B834" i="10"/>
  <c r="B830" i="10"/>
  <c r="B826" i="10"/>
  <c r="B822" i="10"/>
  <c r="B818" i="10"/>
  <c r="B814" i="10"/>
  <c r="B802" i="10"/>
  <c r="B997" i="10"/>
  <c r="B993" i="10"/>
  <c r="B989" i="10"/>
  <c r="B985" i="10"/>
  <c r="B981" i="10"/>
  <c r="B977" i="10"/>
  <c r="B973" i="10"/>
  <c r="B969" i="10"/>
  <c r="B965" i="10"/>
  <c r="B961" i="10"/>
  <c r="B957" i="10"/>
  <c r="B953" i="10"/>
  <c r="B945" i="10"/>
  <c r="B941" i="10"/>
  <c r="B937" i="10"/>
  <c r="B921" i="10"/>
  <c r="B917" i="10"/>
  <c r="B913" i="10"/>
  <c r="B909" i="10"/>
  <c r="B905" i="10"/>
  <c r="B901" i="10"/>
  <c r="B897" i="10"/>
  <c r="B893" i="10"/>
  <c r="B889" i="10"/>
  <c r="B885" i="10"/>
  <c r="B881" i="10"/>
  <c r="B877" i="10"/>
  <c r="B873" i="10"/>
  <c r="B869" i="10"/>
  <c r="B865" i="10"/>
  <c r="B853" i="10"/>
  <c r="B849" i="10"/>
  <c r="B845" i="10"/>
  <c r="B841" i="10"/>
  <c r="B837" i="10"/>
  <c r="B833" i="10"/>
  <c r="B829" i="10"/>
  <c r="B825" i="10"/>
  <c r="B821" i="10"/>
  <c r="B817" i="10"/>
  <c r="B813" i="10"/>
  <c r="B809" i="10"/>
  <c r="B805" i="10"/>
  <c r="B1016" i="10"/>
  <c r="B1008" i="10"/>
  <c r="B1004" i="10"/>
  <c r="B996" i="10"/>
  <c r="B992" i="10"/>
  <c r="B988" i="10"/>
  <c r="B984" i="10"/>
  <c r="B980" i="10"/>
  <c r="B976" i="10"/>
  <c r="B972" i="10"/>
  <c r="B968" i="10"/>
  <c r="B964" i="10"/>
  <c r="B952" i="10"/>
  <c r="B948" i="10"/>
  <c r="B944" i="10"/>
  <c r="B940" i="10"/>
  <c r="B936" i="10"/>
  <c r="B920" i="10"/>
  <c r="B916" i="10"/>
  <c r="B912" i="10"/>
  <c r="B908" i="10"/>
  <c r="B904" i="10"/>
  <c r="B900" i="10"/>
  <c r="B896" i="10"/>
  <c r="B892" i="10"/>
  <c r="B888" i="10"/>
  <c r="B884" i="10"/>
  <c r="B880" i="10"/>
  <c r="B876" i="10"/>
  <c r="B872" i="10"/>
  <c r="B864" i="10"/>
  <c r="B860" i="10"/>
  <c r="B856" i="10"/>
  <c r="B852" i="10"/>
  <c r="B848" i="10"/>
  <c r="B844" i="10"/>
  <c r="B812" i="10"/>
  <c r="B808" i="10"/>
  <c r="B804" i="10"/>
  <c r="B1015" i="10"/>
  <c r="B1011" i="10"/>
  <c r="B1007" i="10"/>
  <c r="B1003" i="10"/>
  <c r="B999" i="10"/>
  <c r="B991" i="10"/>
  <c r="B987" i="10"/>
  <c r="B983" i="10"/>
  <c r="B975" i="10"/>
  <c r="B971" i="10"/>
  <c r="B967" i="10"/>
  <c r="B959" i="10"/>
  <c r="B955" i="10"/>
  <c r="B951" i="10"/>
  <c r="B947" i="10"/>
  <c r="B943" i="10"/>
  <c r="B935" i="10"/>
  <c r="B919" i="10"/>
  <c r="B915" i="10"/>
  <c r="B911" i="10"/>
  <c r="B907" i="10"/>
  <c r="B899" i="10"/>
  <c r="B895" i="10"/>
  <c r="B871" i="10"/>
  <c r="B867" i="10"/>
  <c r="B863" i="10"/>
  <c r="B859" i="10"/>
  <c r="B855" i="10"/>
  <c r="B847" i="10"/>
  <c r="B843" i="10"/>
  <c r="B831" i="10"/>
  <c r="B827" i="10"/>
  <c r="B823" i="10"/>
  <c r="B819" i="10"/>
  <c r="B807" i="10"/>
  <c r="B803" i="10"/>
  <c r="B111" i="1"/>
  <c r="B1013" i="10"/>
  <c r="B1009" i="10"/>
  <c r="B1005" i="10"/>
  <c r="B1001" i="10"/>
  <c r="B949" i="10"/>
  <c r="B861" i="10"/>
  <c r="B857" i="10"/>
  <c r="B801" i="10"/>
  <c r="B1000" i="10"/>
  <c r="B868" i="10"/>
  <c r="B832" i="10"/>
  <c r="B828" i="10"/>
  <c r="B824" i="10"/>
  <c r="B820" i="10"/>
  <c r="B816" i="10"/>
  <c r="B113" i="1"/>
  <c r="B995" i="10"/>
  <c r="B979" i="10"/>
  <c r="B963" i="10"/>
  <c r="B927" i="10"/>
  <c r="B923" i="10"/>
  <c r="B903" i="10"/>
  <c r="B891" i="10"/>
  <c r="B879" i="10"/>
  <c r="B875" i="10"/>
  <c r="B851" i="10"/>
  <c r="B815" i="10"/>
  <c r="B811" i="10"/>
  <c r="B990" i="10"/>
  <c r="B986" i="10"/>
  <c r="B970" i="10"/>
  <c r="B954" i="10"/>
  <c r="B950" i="10"/>
  <c r="B942" i="10"/>
  <c r="B938" i="10"/>
  <c r="B934" i="10"/>
  <c r="B918" i="10"/>
  <c r="B914" i="10"/>
  <c r="B842" i="10"/>
  <c r="B810" i="10"/>
  <c r="B806" i="10"/>
  <c r="C765" i="10"/>
  <c r="C766" i="10"/>
  <c r="C767" i="10"/>
  <c r="C768" i="10"/>
  <c r="C769" i="10"/>
  <c r="C770" i="10"/>
  <c r="C771" i="10"/>
  <c r="C772" i="10"/>
  <c r="C773" i="10"/>
  <c r="C774" i="10"/>
  <c r="C775" i="10"/>
  <c r="C776" i="10"/>
  <c r="C777" i="10"/>
  <c r="C778" i="10"/>
  <c r="C779" i="10"/>
  <c r="C780" i="10"/>
  <c r="C781" i="10"/>
  <c r="C782" i="10"/>
  <c r="C783" i="10"/>
  <c r="C784" i="10"/>
  <c r="C785" i="10"/>
  <c r="C786" i="10"/>
  <c r="C787" i="10"/>
  <c r="C788" i="10"/>
  <c r="C789" i="10"/>
  <c r="C790" i="10"/>
  <c r="C791" i="10"/>
  <c r="C792" i="10"/>
  <c r="C793" i="10"/>
  <c r="C794" i="10"/>
  <c r="C795" i="10"/>
  <c r="C796" i="10"/>
  <c r="C797" i="10"/>
  <c r="C798" i="10"/>
  <c r="C799" i="10"/>
  <c r="C800" i="10"/>
  <c r="D765" i="10"/>
  <c r="D766" i="10"/>
  <c r="D767" i="10"/>
  <c r="D768" i="10"/>
  <c r="D769" i="10"/>
  <c r="D770" i="10"/>
  <c r="D771" i="10"/>
  <c r="D772" i="10"/>
  <c r="D773" i="10"/>
  <c r="D774" i="10"/>
  <c r="D775" i="10"/>
  <c r="D776" i="10"/>
  <c r="D777" i="10"/>
  <c r="D778" i="10"/>
  <c r="D779" i="10"/>
  <c r="D780" i="10"/>
  <c r="D781" i="10"/>
  <c r="D782" i="10"/>
  <c r="D783" i="10"/>
  <c r="D784" i="10"/>
  <c r="D785" i="10"/>
  <c r="D786" i="10"/>
  <c r="D787" i="10"/>
  <c r="D788" i="10"/>
  <c r="D789" i="10"/>
  <c r="D790" i="10"/>
  <c r="D791" i="10"/>
  <c r="D792" i="10"/>
  <c r="D793" i="10"/>
  <c r="D794" i="10"/>
  <c r="D795" i="10"/>
  <c r="D796" i="10"/>
  <c r="D797" i="10"/>
  <c r="D798" i="10"/>
  <c r="D799" i="10"/>
  <c r="D800" i="10"/>
  <c r="E765" i="10"/>
  <c r="E766" i="10"/>
  <c r="E767" i="10"/>
  <c r="E768" i="10"/>
  <c r="E769" i="10"/>
  <c r="E770" i="10"/>
  <c r="E771" i="10"/>
  <c r="E772" i="10"/>
  <c r="E773" i="10"/>
  <c r="E774" i="10"/>
  <c r="E775" i="10"/>
  <c r="E776" i="10"/>
  <c r="E777" i="10"/>
  <c r="E778" i="10"/>
  <c r="E779" i="10"/>
  <c r="E780" i="10"/>
  <c r="E781" i="10"/>
  <c r="E782" i="10"/>
  <c r="E783" i="10"/>
  <c r="E784" i="10"/>
  <c r="E785" i="10"/>
  <c r="E786" i="10"/>
  <c r="E787" i="10"/>
  <c r="E788" i="10"/>
  <c r="E789" i="10"/>
  <c r="E790" i="10"/>
  <c r="E791" i="10"/>
  <c r="E792" i="10"/>
  <c r="E793" i="10"/>
  <c r="E794" i="10"/>
  <c r="E795" i="10"/>
  <c r="E796" i="10"/>
  <c r="E797" i="10"/>
  <c r="E798" i="10"/>
  <c r="E799" i="10"/>
  <c r="E800" i="10"/>
  <c r="F765" i="10"/>
  <c r="F766" i="10"/>
  <c r="F767" i="10"/>
  <c r="F768" i="10"/>
  <c r="F769" i="10"/>
  <c r="F770" i="10"/>
  <c r="F771" i="10"/>
  <c r="F772" i="10"/>
  <c r="F773" i="10"/>
  <c r="F774" i="10"/>
  <c r="F775" i="10"/>
  <c r="F776" i="10"/>
  <c r="F777" i="10"/>
  <c r="F778" i="10"/>
  <c r="F779" i="10"/>
  <c r="F780" i="10"/>
  <c r="F781" i="10"/>
  <c r="F782" i="10"/>
  <c r="F783" i="10"/>
  <c r="F784" i="10"/>
  <c r="F785" i="10"/>
  <c r="F786" i="10"/>
  <c r="F787" i="10"/>
  <c r="F788" i="10"/>
  <c r="F789" i="10"/>
  <c r="F790" i="10"/>
  <c r="F791" i="10"/>
  <c r="F792" i="10"/>
  <c r="F793" i="10"/>
  <c r="F794" i="10"/>
  <c r="F795" i="10"/>
  <c r="F796" i="10"/>
  <c r="F797" i="10"/>
  <c r="F798" i="10"/>
  <c r="F799" i="10"/>
  <c r="F800" i="10"/>
  <c r="C47" i="1"/>
  <c r="C50" i="1"/>
  <c r="C48" i="1"/>
  <c r="C49" i="1"/>
  <c r="C51" i="1"/>
  <c r="B51" i="1" s="1"/>
  <c r="C52" i="1"/>
  <c r="B52" i="1" s="1"/>
  <c r="C53" i="1"/>
  <c r="C54" i="1"/>
  <c r="B54" i="1" s="1"/>
  <c r="C55" i="1"/>
  <c r="C56" i="1"/>
  <c r="C44" i="1"/>
  <c r="D47" i="1"/>
  <c r="D50" i="1"/>
  <c r="D48" i="1"/>
  <c r="D49" i="1"/>
  <c r="D51" i="1"/>
  <c r="D52" i="1"/>
  <c r="D53" i="1"/>
  <c r="B53" i="1" s="1"/>
  <c r="D54" i="1"/>
  <c r="D55" i="1"/>
  <c r="B55" i="1" s="1"/>
  <c r="D56" i="1"/>
  <c r="D44" i="1"/>
  <c r="E47" i="1"/>
  <c r="E50" i="1"/>
  <c r="B50" i="1" s="1"/>
  <c r="E48" i="1"/>
  <c r="E49" i="1"/>
  <c r="E51" i="1"/>
  <c r="E52" i="1"/>
  <c r="E53" i="1"/>
  <c r="E54" i="1"/>
  <c r="E55" i="1"/>
  <c r="E56" i="1"/>
  <c r="E44" i="1"/>
  <c r="B44" i="1" s="1"/>
  <c r="B799" i="10"/>
  <c r="B795" i="10"/>
  <c r="B791" i="10"/>
  <c r="B787" i="10"/>
  <c r="B783" i="10"/>
  <c r="B779" i="10"/>
  <c r="B775" i="10"/>
  <c r="B771" i="10"/>
  <c r="B767" i="10"/>
  <c r="B798" i="10"/>
  <c r="B794" i="10"/>
  <c r="B790" i="10"/>
  <c r="B786" i="10"/>
  <c r="B782" i="10"/>
  <c r="B778" i="10"/>
  <c r="B774" i="10"/>
  <c r="B770" i="10"/>
  <c r="B766" i="10"/>
  <c r="B797" i="10"/>
  <c r="B793" i="10"/>
  <c r="B789" i="10"/>
  <c r="B785" i="10"/>
  <c r="B781" i="10"/>
  <c r="B777" i="10"/>
  <c r="B773" i="10"/>
  <c r="B769" i="10"/>
  <c r="B765" i="10"/>
  <c r="B800" i="10"/>
  <c r="B796" i="10"/>
  <c r="B792" i="10"/>
  <c r="B788" i="10"/>
  <c r="B784" i="10"/>
  <c r="B780" i="10"/>
  <c r="B776" i="10"/>
  <c r="B772" i="10"/>
  <c r="B768" i="10"/>
  <c r="B56" i="1"/>
  <c r="B47" i="1"/>
  <c r="B49" i="1"/>
  <c r="B48" i="1"/>
  <c r="C22" i="1"/>
  <c r="C23" i="1"/>
  <c r="C24" i="1"/>
  <c r="D22" i="1"/>
  <c r="D23" i="1"/>
  <c r="B23" i="1" s="1"/>
  <c r="D24" i="1"/>
  <c r="E22" i="1"/>
  <c r="E23" i="1"/>
  <c r="E24" i="1"/>
  <c r="C25" i="1"/>
  <c r="B25" i="1" s="1"/>
  <c r="C26" i="1"/>
  <c r="B26" i="1" s="1"/>
  <c r="D25" i="1"/>
  <c r="D26" i="1"/>
  <c r="E25" i="1"/>
  <c r="E26" i="1"/>
  <c r="B24" i="1"/>
  <c r="B22" i="1"/>
  <c r="C17" i="1"/>
  <c r="B17" i="1" s="1"/>
  <c r="D17" i="1"/>
  <c r="E17" i="1"/>
  <c r="C706" i="10"/>
  <c r="C707" i="10"/>
  <c r="C708" i="10"/>
  <c r="C709" i="10"/>
  <c r="C710" i="10"/>
  <c r="C711" i="10"/>
  <c r="C712" i="10"/>
  <c r="C713" i="10"/>
  <c r="C714" i="10"/>
  <c r="C715" i="10"/>
  <c r="C716" i="10"/>
  <c r="C717" i="10"/>
  <c r="C718" i="10"/>
  <c r="C719" i="10"/>
  <c r="C720" i="10"/>
  <c r="C721" i="10"/>
  <c r="C722" i="10"/>
  <c r="C723" i="10"/>
  <c r="C724" i="10"/>
  <c r="C725" i="10"/>
  <c r="C726" i="10"/>
  <c r="C727" i="10"/>
  <c r="C728" i="10"/>
  <c r="C729" i="10"/>
  <c r="C730" i="10"/>
  <c r="C731" i="10"/>
  <c r="C732" i="10"/>
  <c r="C733" i="10"/>
  <c r="C734" i="10"/>
  <c r="C735" i="10"/>
  <c r="C736" i="10"/>
  <c r="C737" i="10"/>
  <c r="C738" i="10"/>
  <c r="C739" i="10"/>
  <c r="C740" i="10"/>
  <c r="C741" i="10"/>
  <c r="C742" i="10"/>
  <c r="C743" i="10"/>
  <c r="C744" i="10"/>
  <c r="C745" i="10"/>
  <c r="C746" i="10"/>
  <c r="C747" i="10"/>
  <c r="C748" i="10"/>
  <c r="C749" i="10"/>
  <c r="C750" i="10"/>
  <c r="C751" i="10"/>
  <c r="C752" i="10"/>
  <c r="C753" i="10"/>
  <c r="C754" i="10"/>
  <c r="C755" i="10"/>
  <c r="C756" i="10"/>
  <c r="C757" i="10"/>
  <c r="C758" i="10"/>
  <c r="C759" i="10"/>
  <c r="C760" i="10"/>
  <c r="C761" i="10"/>
  <c r="C762" i="10"/>
  <c r="C763" i="10"/>
  <c r="C764" i="10"/>
  <c r="D706" i="10"/>
  <c r="D707" i="10"/>
  <c r="D708" i="10"/>
  <c r="D709" i="10"/>
  <c r="D710" i="10"/>
  <c r="D711" i="10"/>
  <c r="D712" i="10"/>
  <c r="D713" i="10"/>
  <c r="D714" i="10"/>
  <c r="D715" i="10"/>
  <c r="D716" i="10"/>
  <c r="D717" i="10"/>
  <c r="D718" i="10"/>
  <c r="D719" i="10"/>
  <c r="D720" i="10"/>
  <c r="D721" i="10"/>
  <c r="D722" i="10"/>
  <c r="D723" i="10"/>
  <c r="D724" i="10"/>
  <c r="D725" i="10"/>
  <c r="D726" i="10"/>
  <c r="D727" i="10"/>
  <c r="D728" i="10"/>
  <c r="D729" i="10"/>
  <c r="D730" i="10"/>
  <c r="D731" i="10"/>
  <c r="D732" i="10"/>
  <c r="D733" i="10"/>
  <c r="D734" i="10"/>
  <c r="D735" i="10"/>
  <c r="D736" i="10"/>
  <c r="D737" i="10"/>
  <c r="D738" i="10"/>
  <c r="D739" i="10"/>
  <c r="D740" i="10"/>
  <c r="D741" i="10"/>
  <c r="D742" i="10"/>
  <c r="D743" i="10"/>
  <c r="D744" i="10"/>
  <c r="D745" i="10"/>
  <c r="D746" i="10"/>
  <c r="D747" i="10"/>
  <c r="D748" i="10"/>
  <c r="D749" i="10"/>
  <c r="D750" i="10"/>
  <c r="D751" i="10"/>
  <c r="D752" i="10"/>
  <c r="D753" i="10"/>
  <c r="D754" i="10"/>
  <c r="D755" i="10"/>
  <c r="D756" i="10"/>
  <c r="D757" i="10"/>
  <c r="D758" i="10"/>
  <c r="D759" i="10"/>
  <c r="D760" i="10"/>
  <c r="D761" i="10"/>
  <c r="D762" i="10"/>
  <c r="D763" i="10"/>
  <c r="D764" i="10"/>
  <c r="E706" i="10"/>
  <c r="E707" i="10"/>
  <c r="E708" i="10"/>
  <c r="E709" i="10"/>
  <c r="E710" i="10"/>
  <c r="E711" i="10"/>
  <c r="E712" i="10"/>
  <c r="E713" i="10"/>
  <c r="E714" i="10"/>
  <c r="E715" i="10"/>
  <c r="E716" i="10"/>
  <c r="E717" i="10"/>
  <c r="E718" i="10"/>
  <c r="E719" i="10"/>
  <c r="E720" i="10"/>
  <c r="E721" i="10"/>
  <c r="E722" i="10"/>
  <c r="E723" i="10"/>
  <c r="E724" i="10"/>
  <c r="E725" i="10"/>
  <c r="E726" i="10"/>
  <c r="E727" i="10"/>
  <c r="E728" i="10"/>
  <c r="E729" i="10"/>
  <c r="E730" i="10"/>
  <c r="E731" i="10"/>
  <c r="E732" i="10"/>
  <c r="E733" i="10"/>
  <c r="E734" i="10"/>
  <c r="E735" i="10"/>
  <c r="E736" i="10"/>
  <c r="E737" i="10"/>
  <c r="E738" i="10"/>
  <c r="E739" i="10"/>
  <c r="E740" i="10"/>
  <c r="E741" i="10"/>
  <c r="E742" i="10"/>
  <c r="E743" i="10"/>
  <c r="E744" i="10"/>
  <c r="E745" i="10"/>
  <c r="E746" i="10"/>
  <c r="E747" i="10"/>
  <c r="E748" i="10"/>
  <c r="E749" i="10"/>
  <c r="E750" i="10"/>
  <c r="E751" i="10"/>
  <c r="E752" i="10"/>
  <c r="E753" i="10"/>
  <c r="E754" i="10"/>
  <c r="E755" i="10"/>
  <c r="E756" i="10"/>
  <c r="E757" i="10"/>
  <c r="E758" i="10"/>
  <c r="E759" i="10"/>
  <c r="E760" i="10"/>
  <c r="E761" i="10"/>
  <c r="E762" i="10"/>
  <c r="E763" i="10"/>
  <c r="E764" i="10"/>
  <c r="F706" i="10"/>
  <c r="F707" i="10"/>
  <c r="F708" i="10"/>
  <c r="F709" i="10"/>
  <c r="F710" i="10"/>
  <c r="F711" i="10"/>
  <c r="F712" i="10"/>
  <c r="F713" i="10"/>
  <c r="F714" i="10"/>
  <c r="F715" i="10"/>
  <c r="F716" i="10"/>
  <c r="F717" i="10"/>
  <c r="F718" i="10"/>
  <c r="F719" i="10"/>
  <c r="F720" i="10"/>
  <c r="F721" i="10"/>
  <c r="F722" i="10"/>
  <c r="F723" i="10"/>
  <c r="F724" i="10"/>
  <c r="F725" i="10"/>
  <c r="F726" i="10"/>
  <c r="F727" i="10"/>
  <c r="F728" i="10"/>
  <c r="F729" i="10"/>
  <c r="F730" i="10"/>
  <c r="F731" i="10"/>
  <c r="F732" i="10"/>
  <c r="F733" i="10"/>
  <c r="F734" i="10"/>
  <c r="F735" i="10"/>
  <c r="F736" i="10"/>
  <c r="F737" i="10"/>
  <c r="F738" i="10"/>
  <c r="F739" i="10"/>
  <c r="F740" i="10"/>
  <c r="F741" i="10"/>
  <c r="F742" i="10"/>
  <c r="F743" i="10"/>
  <c r="F744" i="10"/>
  <c r="F745" i="10"/>
  <c r="F746" i="10"/>
  <c r="F747" i="10"/>
  <c r="F748" i="10"/>
  <c r="F749" i="10"/>
  <c r="F750" i="10"/>
  <c r="F751" i="10"/>
  <c r="F752" i="10"/>
  <c r="F753" i="10"/>
  <c r="F754" i="10"/>
  <c r="F755" i="10"/>
  <c r="F756" i="10"/>
  <c r="F757" i="10"/>
  <c r="F758" i="10"/>
  <c r="F759" i="10"/>
  <c r="F760" i="10"/>
  <c r="F761" i="10"/>
  <c r="F762" i="10"/>
  <c r="F763" i="10"/>
  <c r="F764" i="10"/>
  <c r="B764" i="10"/>
  <c r="B760" i="10"/>
  <c r="B756" i="10"/>
  <c r="B752" i="10"/>
  <c r="B748" i="10"/>
  <c r="B744" i="10"/>
  <c r="B740" i="10"/>
  <c r="B736" i="10"/>
  <c r="B732" i="10"/>
  <c r="B728" i="10"/>
  <c r="B724" i="10"/>
  <c r="B720" i="10"/>
  <c r="B716" i="10"/>
  <c r="B712" i="10"/>
  <c r="B708" i="10"/>
  <c r="B763" i="10"/>
  <c r="B759" i="10"/>
  <c r="B755" i="10"/>
  <c r="B751" i="10"/>
  <c r="B747" i="10"/>
  <c r="B743" i="10"/>
  <c r="B739" i="10"/>
  <c r="B735" i="10"/>
  <c r="B731" i="10"/>
  <c r="B727" i="10"/>
  <c r="B723" i="10"/>
  <c r="B719" i="10"/>
  <c r="B715" i="10"/>
  <c r="B711" i="10"/>
  <c r="B707" i="10"/>
  <c r="B761" i="10"/>
  <c r="B757" i="10"/>
  <c r="B753" i="10"/>
  <c r="B749" i="10"/>
  <c r="B745" i="10"/>
  <c r="B741" i="10"/>
  <c r="B737" i="10"/>
  <c r="B733" i="10"/>
  <c r="B729" i="10"/>
  <c r="B725" i="10"/>
  <c r="B721" i="10"/>
  <c r="B717" i="10"/>
  <c r="B713" i="10"/>
  <c r="B709" i="10"/>
  <c r="B762" i="10"/>
  <c r="B758" i="10"/>
  <c r="B754" i="10"/>
  <c r="B750" i="10"/>
  <c r="B746" i="10"/>
  <c r="B742" i="10"/>
  <c r="B738" i="10"/>
  <c r="B734" i="10"/>
  <c r="B730" i="10"/>
  <c r="B726" i="10"/>
  <c r="B722" i="10"/>
  <c r="B718" i="10"/>
  <c r="B714" i="10"/>
  <c r="B710" i="10"/>
  <c r="B706" i="10"/>
  <c r="C12" i="1"/>
  <c r="C21" i="1"/>
  <c r="B21" i="1" s="1"/>
  <c r="D12" i="1"/>
  <c r="D21" i="1"/>
  <c r="E12" i="1"/>
  <c r="E21" i="1"/>
  <c r="C27" i="1"/>
  <c r="B27" i="1" s="1"/>
  <c r="D27" i="1"/>
  <c r="E27" i="1"/>
  <c r="C30" i="1"/>
  <c r="B30" i="1"/>
  <c r="C31" i="1"/>
  <c r="B31" i="1" s="1"/>
  <c r="C32" i="1"/>
  <c r="D30" i="1"/>
  <c r="D31" i="1"/>
  <c r="D32" i="1"/>
  <c r="B32" i="1" s="1"/>
  <c r="E30" i="1"/>
  <c r="E31" i="1"/>
  <c r="E32" i="1"/>
  <c r="C29" i="1"/>
  <c r="B29" i="1"/>
  <c r="C33" i="1"/>
  <c r="D29" i="1"/>
  <c r="D33" i="1"/>
  <c r="E29" i="1"/>
  <c r="E33" i="1"/>
  <c r="C34" i="1"/>
  <c r="D34" i="1"/>
  <c r="E34" i="1"/>
  <c r="E10" i="1"/>
  <c r="D10" i="1"/>
  <c r="C10" i="1"/>
  <c r="B34" i="1"/>
  <c r="B33" i="1"/>
  <c r="C28" i="1"/>
  <c r="B28" i="1" s="1"/>
  <c r="D28" i="1"/>
  <c r="E28" i="1"/>
  <c r="C4" i="12"/>
  <c r="I4" i="10"/>
  <c r="C9" i="10"/>
  <c r="D9" i="10"/>
  <c r="E9" i="10"/>
  <c r="F9" i="10"/>
  <c r="C10" i="10"/>
  <c r="D10" i="10"/>
  <c r="E10" i="10"/>
  <c r="F10" i="10"/>
  <c r="C11" i="10"/>
  <c r="D11" i="10"/>
  <c r="E11" i="10"/>
  <c r="F11" i="10"/>
  <c r="C12" i="10"/>
  <c r="D12" i="10"/>
  <c r="E12" i="10"/>
  <c r="F12" i="10"/>
  <c r="C13" i="10"/>
  <c r="D13" i="10"/>
  <c r="E13" i="10"/>
  <c r="F13" i="10"/>
  <c r="C14" i="10"/>
  <c r="D14" i="10"/>
  <c r="E14" i="10"/>
  <c r="F14" i="10"/>
  <c r="C15" i="10"/>
  <c r="D15" i="10"/>
  <c r="E15" i="10"/>
  <c r="F15" i="10"/>
  <c r="C16" i="10"/>
  <c r="D16" i="10"/>
  <c r="E16" i="10"/>
  <c r="F16" i="10"/>
  <c r="C17" i="10"/>
  <c r="D17" i="10"/>
  <c r="E17" i="10"/>
  <c r="F17" i="10"/>
  <c r="C18" i="10"/>
  <c r="D18" i="10"/>
  <c r="E18" i="10"/>
  <c r="F18" i="10"/>
  <c r="C19" i="10"/>
  <c r="D19" i="10"/>
  <c r="E19" i="10"/>
  <c r="F19" i="10"/>
  <c r="C514" i="10"/>
  <c r="D514" i="10"/>
  <c r="E514" i="10"/>
  <c r="F514" i="10"/>
  <c r="C515" i="10"/>
  <c r="D515" i="10"/>
  <c r="E515" i="10"/>
  <c r="F515" i="10"/>
  <c r="C516" i="10"/>
  <c r="D516" i="10"/>
  <c r="E516" i="10"/>
  <c r="F516" i="10"/>
  <c r="C517" i="10"/>
  <c r="D517" i="10"/>
  <c r="E517" i="10"/>
  <c r="F517" i="10"/>
  <c r="C518" i="10"/>
  <c r="D518" i="10"/>
  <c r="E518" i="10"/>
  <c r="F518" i="10"/>
  <c r="C519" i="10"/>
  <c r="D519" i="10"/>
  <c r="E519" i="10"/>
  <c r="F519" i="10"/>
  <c r="C520" i="10"/>
  <c r="D520" i="10"/>
  <c r="E520" i="10"/>
  <c r="F520" i="10"/>
  <c r="C521" i="10"/>
  <c r="D521" i="10"/>
  <c r="E521" i="10"/>
  <c r="F521" i="10"/>
  <c r="C522" i="10"/>
  <c r="D522" i="10"/>
  <c r="E522" i="10"/>
  <c r="F522" i="10"/>
  <c r="C523" i="10"/>
  <c r="D523" i="10"/>
  <c r="E523" i="10"/>
  <c r="F523" i="10"/>
  <c r="C524" i="10"/>
  <c r="D524" i="10"/>
  <c r="E524" i="10"/>
  <c r="F524" i="10"/>
  <c r="C525" i="10"/>
  <c r="D525" i="10"/>
  <c r="E525" i="10"/>
  <c r="F525" i="10"/>
  <c r="C526" i="10"/>
  <c r="D526" i="10"/>
  <c r="E526" i="10"/>
  <c r="F526" i="10"/>
  <c r="C527" i="10"/>
  <c r="D527" i="10"/>
  <c r="E527" i="10"/>
  <c r="F527" i="10"/>
  <c r="C528" i="10"/>
  <c r="D528" i="10"/>
  <c r="E528" i="10"/>
  <c r="F528" i="10"/>
  <c r="C529" i="10"/>
  <c r="D529" i="10"/>
  <c r="E529" i="10"/>
  <c r="F529" i="10"/>
  <c r="C530" i="10"/>
  <c r="D530" i="10"/>
  <c r="E530" i="10"/>
  <c r="F530" i="10"/>
  <c r="C531" i="10"/>
  <c r="D531" i="10"/>
  <c r="E531" i="10"/>
  <c r="F531" i="10"/>
  <c r="C532" i="10"/>
  <c r="D532" i="10"/>
  <c r="E532" i="10"/>
  <c r="F532" i="10"/>
  <c r="C533" i="10"/>
  <c r="D533" i="10"/>
  <c r="E533" i="10"/>
  <c r="F533" i="10"/>
  <c r="C534" i="10"/>
  <c r="D534" i="10"/>
  <c r="E534" i="10"/>
  <c r="F534" i="10"/>
  <c r="C535" i="10"/>
  <c r="D535" i="10"/>
  <c r="E535" i="10"/>
  <c r="F535" i="10"/>
  <c r="C536" i="10"/>
  <c r="D536" i="10"/>
  <c r="E536" i="10"/>
  <c r="F536" i="10"/>
  <c r="C537" i="10"/>
  <c r="D537" i="10"/>
  <c r="E537" i="10"/>
  <c r="F537" i="10"/>
  <c r="C538" i="10"/>
  <c r="D538" i="10"/>
  <c r="E538" i="10"/>
  <c r="F538" i="10"/>
  <c r="C539" i="10"/>
  <c r="D539" i="10"/>
  <c r="E539" i="10"/>
  <c r="F539" i="10"/>
  <c r="C540" i="10"/>
  <c r="D540" i="10"/>
  <c r="E540" i="10"/>
  <c r="F540" i="10"/>
  <c r="C541" i="10"/>
  <c r="D541" i="10"/>
  <c r="E541" i="10"/>
  <c r="F541" i="10"/>
  <c r="C542" i="10"/>
  <c r="D542" i="10"/>
  <c r="E542" i="10"/>
  <c r="F542" i="10"/>
  <c r="C543" i="10"/>
  <c r="D543" i="10"/>
  <c r="E543" i="10"/>
  <c r="F543" i="10"/>
  <c r="C544" i="10"/>
  <c r="D544" i="10"/>
  <c r="E544" i="10"/>
  <c r="F544" i="10"/>
  <c r="C545" i="10"/>
  <c r="D545" i="10"/>
  <c r="E545" i="10"/>
  <c r="F545" i="10"/>
  <c r="C546" i="10"/>
  <c r="D546" i="10"/>
  <c r="E546" i="10"/>
  <c r="F546" i="10"/>
  <c r="C547" i="10"/>
  <c r="D547" i="10"/>
  <c r="E547" i="10"/>
  <c r="F547" i="10"/>
  <c r="C548" i="10"/>
  <c r="D548" i="10"/>
  <c r="E548" i="10"/>
  <c r="F548" i="10"/>
  <c r="C549" i="10"/>
  <c r="D549" i="10"/>
  <c r="E549" i="10"/>
  <c r="F549" i="10"/>
  <c r="C550" i="10"/>
  <c r="D550" i="10"/>
  <c r="E550" i="10"/>
  <c r="F550" i="10"/>
  <c r="C551" i="10"/>
  <c r="D551" i="10"/>
  <c r="E551" i="10"/>
  <c r="F551" i="10"/>
  <c r="C552" i="10"/>
  <c r="D552" i="10"/>
  <c r="E552" i="10"/>
  <c r="F552" i="10"/>
  <c r="C553" i="10"/>
  <c r="D553" i="10"/>
  <c r="E553" i="10"/>
  <c r="F553" i="10"/>
  <c r="C554" i="10"/>
  <c r="D554" i="10"/>
  <c r="E554" i="10"/>
  <c r="F554" i="10"/>
  <c r="C555" i="10"/>
  <c r="D555" i="10"/>
  <c r="E555" i="10"/>
  <c r="F555" i="10"/>
  <c r="C556" i="10"/>
  <c r="D556" i="10"/>
  <c r="E556" i="10"/>
  <c r="F556" i="10"/>
  <c r="C557" i="10"/>
  <c r="D557" i="10"/>
  <c r="E557" i="10"/>
  <c r="F557" i="10"/>
  <c r="C558" i="10"/>
  <c r="D558" i="10"/>
  <c r="E558" i="10"/>
  <c r="F558" i="10"/>
  <c r="C559" i="10"/>
  <c r="D559" i="10"/>
  <c r="E559" i="10"/>
  <c r="F559" i="10"/>
  <c r="C560" i="10"/>
  <c r="D560" i="10"/>
  <c r="E560" i="10"/>
  <c r="F560" i="10"/>
  <c r="C561" i="10"/>
  <c r="D561" i="10"/>
  <c r="E561" i="10"/>
  <c r="F561" i="10"/>
  <c r="C562" i="10"/>
  <c r="D562" i="10"/>
  <c r="E562" i="10"/>
  <c r="F562" i="10"/>
  <c r="C563" i="10"/>
  <c r="D563" i="10"/>
  <c r="E563" i="10"/>
  <c r="F563" i="10"/>
  <c r="C564" i="10"/>
  <c r="D564" i="10"/>
  <c r="E564" i="10"/>
  <c r="F564" i="10"/>
  <c r="C565" i="10"/>
  <c r="D565" i="10"/>
  <c r="E565" i="10"/>
  <c r="F565" i="10"/>
  <c r="C566" i="10"/>
  <c r="D566" i="10"/>
  <c r="E566" i="10"/>
  <c r="F566" i="10"/>
  <c r="C567" i="10"/>
  <c r="D567" i="10"/>
  <c r="E567" i="10"/>
  <c r="F567" i="10"/>
  <c r="C568" i="10"/>
  <c r="D568" i="10"/>
  <c r="E568" i="10"/>
  <c r="F568" i="10"/>
  <c r="C569" i="10"/>
  <c r="D569" i="10"/>
  <c r="E569" i="10"/>
  <c r="F569" i="10"/>
  <c r="C570" i="10"/>
  <c r="D570" i="10"/>
  <c r="E570" i="10"/>
  <c r="F570" i="10"/>
  <c r="C571" i="10"/>
  <c r="D571" i="10"/>
  <c r="E571" i="10"/>
  <c r="F571" i="10"/>
  <c r="C572" i="10"/>
  <c r="D572" i="10"/>
  <c r="E572" i="10"/>
  <c r="F572" i="10"/>
  <c r="C573" i="10"/>
  <c r="D573" i="10"/>
  <c r="E573" i="10"/>
  <c r="F573" i="10"/>
  <c r="C574" i="10"/>
  <c r="D574" i="10"/>
  <c r="E574" i="10"/>
  <c r="F574" i="10"/>
  <c r="C575" i="10"/>
  <c r="D575" i="10"/>
  <c r="E575" i="10"/>
  <c r="F575" i="10"/>
  <c r="C576" i="10"/>
  <c r="D576" i="10"/>
  <c r="E576" i="10"/>
  <c r="F576" i="10"/>
  <c r="C577" i="10"/>
  <c r="D577" i="10"/>
  <c r="E577" i="10"/>
  <c r="F577" i="10"/>
  <c r="C578" i="10"/>
  <c r="D578" i="10"/>
  <c r="E578" i="10"/>
  <c r="F578" i="10"/>
  <c r="C579" i="10"/>
  <c r="D579" i="10"/>
  <c r="E579" i="10"/>
  <c r="F579" i="10"/>
  <c r="C580" i="10"/>
  <c r="D580" i="10"/>
  <c r="E580" i="10"/>
  <c r="F580" i="10"/>
  <c r="C581" i="10"/>
  <c r="D581" i="10"/>
  <c r="E581" i="10"/>
  <c r="F581" i="10"/>
  <c r="C582" i="10"/>
  <c r="D582" i="10"/>
  <c r="E582" i="10"/>
  <c r="F582" i="10"/>
  <c r="C583" i="10"/>
  <c r="D583" i="10"/>
  <c r="E583" i="10"/>
  <c r="F583" i="10"/>
  <c r="C584" i="10"/>
  <c r="D584" i="10"/>
  <c r="E584" i="10"/>
  <c r="F584" i="10"/>
  <c r="C585" i="10"/>
  <c r="D585" i="10"/>
  <c r="E585" i="10"/>
  <c r="F585" i="10"/>
  <c r="C586" i="10"/>
  <c r="D586" i="10"/>
  <c r="E586" i="10"/>
  <c r="F586" i="10"/>
  <c r="C587" i="10"/>
  <c r="D587" i="10"/>
  <c r="E587" i="10"/>
  <c r="F587" i="10"/>
  <c r="C588" i="10"/>
  <c r="D588" i="10"/>
  <c r="E588" i="10"/>
  <c r="F588" i="10"/>
  <c r="C589" i="10"/>
  <c r="D589" i="10"/>
  <c r="E589" i="10"/>
  <c r="F589" i="10"/>
  <c r="C590" i="10"/>
  <c r="D590" i="10"/>
  <c r="E590" i="10"/>
  <c r="F590" i="10"/>
  <c r="C591" i="10"/>
  <c r="D591" i="10"/>
  <c r="E591" i="10"/>
  <c r="F591" i="10"/>
  <c r="C592" i="10"/>
  <c r="D592" i="10"/>
  <c r="E592" i="10"/>
  <c r="F592" i="10"/>
  <c r="C593" i="10"/>
  <c r="D593" i="10"/>
  <c r="E593" i="10"/>
  <c r="F593" i="10"/>
  <c r="C594" i="10"/>
  <c r="D594" i="10"/>
  <c r="E594" i="10"/>
  <c r="F594" i="10"/>
  <c r="C595" i="10"/>
  <c r="D595" i="10"/>
  <c r="E595" i="10"/>
  <c r="F595" i="10"/>
  <c r="C596" i="10"/>
  <c r="D596" i="10"/>
  <c r="E596" i="10"/>
  <c r="F596" i="10"/>
  <c r="C597" i="10"/>
  <c r="D597" i="10"/>
  <c r="E597" i="10"/>
  <c r="F597" i="10"/>
  <c r="C598" i="10"/>
  <c r="D598" i="10"/>
  <c r="E598" i="10"/>
  <c r="F598" i="10"/>
  <c r="C599" i="10"/>
  <c r="D599" i="10"/>
  <c r="E599" i="10"/>
  <c r="F599" i="10"/>
  <c r="C600" i="10"/>
  <c r="D600" i="10"/>
  <c r="E600" i="10"/>
  <c r="F600" i="10"/>
  <c r="C601" i="10"/>
  <c r="D601" i="10"/>
  <c r="E601" i="10"/>
  <c r="F601" i="10"/>
  <c r="C602" i="10"/>
  <c r="D602" i="10"/>
  <c r="E602" i="10"/>
  <c r="F602" i="10"/>
  <c r="C603" i="10"/>
  <c r="D603" i="10"/>
  <c r="E603" i="10"/>
  <c r="F603" i="10"/>
  <c r="C604" i="10"/>
  <c r="D604" i="10"/>
  <c r="E604" i="10"/>
  <c r="F604" i="10"/>
  <c r="C605" i="10"/>
  <c r="D605" i="10"/>
  <c r="E605" i="10"/>
  <c r="F605" i="10"/>
  <c r="C606" i="10"/>
  <c r="D606" i="10"/>
  <c r="E606" i="10"/>
  <c r="F606" i="10"/>
  <c r="C607" i="10"/>
  <c r="D607" i="10"/>
  <c r="E607" i="10"/>
  <c r="F607" i="10"/>
  <c r="C608" i="10"/>
  <c r="D608" i="10"/>
  <c r="E608" i="10"/>
  <c r="F608" i="10"/>
  <c r="C609" i="10"/>
  <c r="D609" i="10"/>
  <c r="E609" i="10"/>
  <c r="F609" i="10"/>
  <c r="C610" i="10"/>
  <c r="D610" i="10"/>
  <c r="E610" i="10"/>
  <c r="F610" i="10"/>
  <c r="C611" i="10"/>
  <c r="D611" i="10"/>
  <c r="E611" i="10"/>
  <c r="F611" i="10"/>
  <c r="C612" i="10"/>
  <c r="D612" i="10"/>
  <c r="E612" i="10"/>
  <c r="F612" i="10"/>
  <c r="C613" i="10"/>
  <c r="D613" i="10"/>
  <c r="E613" i="10"/>
  <c r="F613" i="10"/>
  <c r="C614" i="10"/>
  <c r="D614" i="10"/>
  <c r="E614" i="10"/>
  <c r="F614" i="10"/>
  <c r="C615" i="10"/>
  <c r="D615" i="10"/>
  <c r="E615" i="10"/>
  <c r="F615" i="10"/>
  <c r="C616" i="10"/>
  <c r="D616" i="10"/>
  <c r="E616" i="10"/>
  <c r="F616" i="10"/>
  <c r="C617" i="10"/>
  <c r="D617" i="10"/>
  <c r="E617" i="10"/>
  <c r="F617" i="10"/>
  <c r="C618" i="10"/>
  <c r="D618" i="10"/>
  <c r="E618" i="10"/>
  <c r="F618" i="10"/>
  <c r="C619" i="10"/>
  <c r="D619" i="10"/>
  <c r="E619" i="10"/>
  <c r="F619" i="10"/>
  <c r="C620" i="10"/>
  <c r="D620" i="10"/>
  <c r="E620" i="10"/>
  <c r="F620" i="10"/>
  <c r="C621" i="10"/>
  <c r="D621" i="10"/>
  <c r="E621" i="10"/>
  <c r="F621" i="10"/>
  <c r="C622" i="10"/>
  <c r="D622" i="10"/>
  <c r="E622" i="10"/>
  <c r="F622" i="10"/>
  <c r="C623" i="10"/>
  <c r="D623" i="10"/>
  <c r="E623" i="10"/>
  <c r="F623" i="10"/>
  <c r="C624" i="10"/>
  <c r="D624" i="10"/>
  <c r="E624" i="10"/>
  <c r="F624" i="10"/>
  <c r="C625" i="10"/>
  <c r="D625" i="10"/>
  <c r="E625" i="10"/>
  <c r="F625" i="10"/>
  <c r="C626" i="10"/>
  <c r="D626" i="10"/>
  <c r="E626" i="10"/>
  <c r="F626" i="10"/>
  <c r="C627" i="10"/>
  <c r="D627" i="10"/>
  <c r="E627" i="10"/>
  <c r="F627" i="10"/>
  <c r="C628" i="10"/>
  <c r="D628" i="10"/>
  <c r="E628" i="10"/>
  <c r="F628" i="10"/>
  <c r="C629" i="10"/>
  <c r="D629" i="10"/>
  <c r="E629" i="10"/>
  <c r="F629" i="10"/>
  <c r="C630" i="10"/>
  <c r="D630" i="10"/>
  <c r="E630" i="10"/>
  <c r="F630" i="10"/>
  <c r="C631" i="10"/>
  <c r="D631" i="10"/>
  <c r="E631" i="10"/>
  <c r="F631" i="10"/>
  <c r="C632" i="10"/>
  <c r="D632" i="10"/>
  <c r="E632" i="10"/>
  <c r="F632" i="10"/>
  <c r="C633" i="10"/>
  <c r="D633" i="10"/>
  <c r="E633" i="10"/>
  <c r="F633" i="10"/>
  <c r="C634" i="10"/>
  <c r="D634" i="10"/>
  <c r="E634" i="10"/>
  <c r="F634" i="10"/>
  <c r="C635" i="10"/>
  <c r="D635" i="10"/>
  <c r="E635" i="10"/>
  <c r="F635" i="10"/>
  <c r="C636" i="10"/>
  <c r="D636" i="10"/>
  <c r="E636" i="10"/>
  <c r="F636" i="10"/>
  <c r="C637" i="10"/>
  <c r="D637" i="10"/>
  <c r="E637" i="10"/>
  <c r="F637" i="10"/>
  <c r="C638" i="10"/>
  <c r="D638" i="10"/>
  <c r="E638" i="10"/>
  <c r="F638" i="10"/>
  <c r="C639" i="10"/>
  <c r="D639" i="10"/>
  <c r="E639" i="10"/>
  <c r="F639" i="10"/>
  <c r="C640" i="10"/>
  <c r="D640" i="10"/>
  <c r="E640" i="10"/>
  <c r="F640" i="10"/>
  <c r="C641" i="10"/>
  <c r="D641" i="10"/>
  <c r="E641" i="10"/>
  <c r="F641" i="10"/>
  <c r="C642" i="10"/>
  <c r="D642" i="10"/>
  <c r="E642" i="10"/>
  <c r="F642" i="10"/>
  <c r="C643" i="10"/>
  <c r="D643" i="10"/>
  <c r="E643" i="10"/>
  <c r="F643" i="10"/>
  <c r="C644" i="10"/>
  <c r="D644" i="10"/>
  <c r="E644" i="10"/>
  <c r="F644" i="10"/>
  <c r="C645" i="10"/>
  <c r="D645" i="10"/>
  <c r="E645" i="10"/>
  <c r="F645" i="10"/>
  <c r="C646" i="10"/>
  <c r="D646" i="10"/>
  <c r="E646" i="10"/>
  <c r="F646" i="10"/>
  <c r="C647" i="10"/>
  <c r="D647" i="10"/>
  <c r="E647" i="10"/>
  <c r="F647" i="10"/>
  <c r="C648" i="10"/>
  <c r="D648" i="10"/>
  <c r="E648" i="10"/>
  <c r="F648" i="10"/>
  <c r="C649" i="10"/>
  <c r="D649" i="10"/>
  <c r="E649" i="10"/>
  <c r="F649" i="10"/>
  <c r="C650" i="10"/>
  <c r="D650" i="10"/>
  <c r="E650" i="10"/>
  <c r="F650" i="10"/>
  <c r="C651" i="10"/>
  <c r="D651" i="10"/>
  <c r="E651" i="10"/>
  <c r="F651" i="10"/>
  <c r="C652" i="10"/>
  <c r="D652" i="10"/>
  <c r="E652" i="10"/>
  <c r="F652" i="10"/>
  <c r="C653" i="10"/>
  <c r="D653" i="10"/>
  <c r="E653" i="10"/>
  <c r="F653" i="10"/>
  <c r="C654" i="10"/>
  <c r="D654" i="10"/>
  <c r="E654" i="10"/>
  <c r="F654" i="10"/>
  <c r="C655" i="10"/>
  <c r="D655" i="10"/>
  <c r="E655" i="10"/>
  <c r="F655" i="10"/>
  <c r="C656" i="10"/>
  <c r="D656" i="10"/>
  <c r="E656" i="10"/>
  <c r="F656" i="10"/>
  <c r="C657" i="10"/>
  <c r="D657" i="10"/>
  <c r="E657" i="10"/>
  <c r="F657" i="10"/>
  <c r="C658" i="10"/>
  <c r="D658" i="10"/>
  <c r="E658" i="10"/>
  <c r="F658" i="10"/>
  <c r="C659" i="10"/>
  <c r="D659" i="10"/>
  <c r="E659" i="10"/>
  <c r="F659" i="10"/>
  <c r="C660" i="10"/>
  <c r="D660" i="10"/>
  <c r="E660" i="10"/>
  <c r="F660" i="10"/>
  <c r="C661" i="10"/>
  <c r="D661" i="10"/>
  <c r="E661" i="10"/>
  <c r="F661" i="10"/>
  <c r="C662" i="10"/>
  <c r="D662" i="10"/>
  <c r="E662" i="10"/>
  <c r="F662" i="10"/>
  <c r="C663" i="10"/>
  <c r="D663" i="10"/>
  <c r="E663" i="10"/>
  <c r="F663" i="10"/>
  <c r="C664" i="10"/>
  <c r="D664" i="10"/>
  <c r="E664" i="10"/>
  <c r="F664" i="10"/>
  <c r="C665" i="10"/>
  <c r="D665" i="10"/>
  <c r="E665" i="10"/>
  <c r="F665" i="10"/>
  <c r="C666" i="10"/>
  <c r="D666" i="10"/>
  <c r="E666" i="10"/>
  <c r="F666" i="10"/>
  <c r="C667" i="10"/>
  <c r="D667" i="10"/>
  <c r="E667" i="10"/>
  <c r="F667" i="10"/>
  <c r="C668" i="10"/>
  <c r="D668" i="10"/>
  <c r="E668" i="10"/>
  <c r="F668" i="10"/>
  <c r="C669" i="10"/>
  <c r="D669" i="10"/>
  <c r="E669" i="10"/>
  <c r="F669" i="10"/>
  <c r="C670" i="10"/>
  <c r="D670" i="10"/>
  <c r="E670" i="10"/>
  <c r="F670" i="10"/>
  <c r="C671" i="10"/>
  <c r="D671" i="10"/>
  <c r="E671" i="10"/>
  <c r="F671" i="10"/>
  <c r="C672" i="10"/>
  <c r="D672" i="10"/>
  <c r="E672" i="10"/>
  <c r="F672" i="10"/>
  <c r="C673" i="10"/>
  <c r="D673" i="10"/>
  <c r="E673" i="10"/>
  <c r="F673" i="10"/>
  <c r="C674" i="10"/>
  <c r="D674" i="10"/>
  <c r="E674" i="10"/>
  <c r="F674" i="10"/>
  <c r="C675" i="10"/>
  <c r="D675" i="10"/>
  <c r="E675" i="10"/>
  <c r="F675" i="10"/>
  <c r="C676" i="10"/>
  <c r="D676" i="10"/>
  <c r="E676" i="10"/>
  <c r="F676" i="10"/>
  <c r="C677" i="10"/>
  <c r="D677" i="10"/>
  <c r="E677" i="10"/>
  <c r="F677" i="10"/>
  <c r="C678" i="10"/>
  <c r="D678" i="10"/>
  <c r="E678" i="10"/>
  <c r="F678" i="10"/>
  <c r="C679" i="10"/>
  <c r="D679" i="10"/>
  <c r="E679" i="10"/>
  <c r="F679" i="10"/>
  <c r="C680" i="10"/>
  <c r="D680" i="10"/>
  <c r="E680" i="10"/>
  <c r="F680" i="10"/>
  <c r="C681" i="10"/>
  <c r="D681" i="10"/>
  <c r="E681" i="10"/>
  <c r="F681" i="10"/>
  <c r="C682" i="10"/>
  <c r="D682" i="10"/>
  <c r="E682" i="10"/>
  <c r="F682" i="10"/>
  <c r="C683" i="10"/>
  <c r="D683" i="10"/>
  <c r="E683" i="10"/>
  <c r="F683" i="10"/>
  <c r="C684" i="10"/>
  <c r="D684" i="10"/>
  <c r="E684" i="10"/>
  <c r="F684" i="10"/>
  <c r="C685" i="10"/>
  <c r="D685" i="10"/>
  <c r="E685" i="10"/>
  <c r="F685" i="10"/>
  <c r="C686" i="10"/>
  <c r="D686" i="10"/>
  <c r="E686" i="10"/>
  <c r="F686" i="10"/>
  <c r="C687" i="10"/>
  <c r="D687" i="10"/>
  <c r="E687" i="10"/>
  <c r="F687" i="10"/>
  <c r="C688" i="10"/>
  <c r="D688" i="10"/>
  <c r="E688" i="10"/>
  <c r="F688" i="10"/>
  <c r="C689" i="10"/>
  <c r="D689" i="10"/>
  <c r="E689" i="10"/>
  <c r="F689" i="10"/>
  <c r="C690" i="10"/>
  <c r="D690" i="10"/>
  <c r="E690" i="10"/>
  <c r="F690" i="10"/>
  <c r="C691" i="10"/>
  <c r="D691" i="10"/>
  <c r="E691" i="10"/>
  <c r="F691" i="10"/>
  <c r="C692" i="10"/>
  <c r="D692" i="10"/>
  <c r="E692" i="10"/>
  <c r="F692" i="10"/>
  <c r="C693" i="10"/>
  <c r="D693" i="10"/>
  <c r="E693" i="10"/>
  <c r="F693" i="10"/>
  <c r="C694" i="10"/>
  <c r="D694" i="10"/>
  <c r="E694" i="10"/>
  <c r="F694" i="10"/>
  <c r="C695" i="10"/>
  <c r="D695" i="10"/>
  <c r="E695" i="10"/>
  <c r="F695" i="10"/>
  <c r="C696" i="10"/>
  <c r="D696" i="10"/>
  <c r="E696" i="10"/>
  <c r="F696" i="10"/>
  <c r="C697" i="10"/>
  <c r="D697" i="10"/>
  <c r="E697" i="10"/>
  <c r="F697" i="10"/>
  <c r="C698" i="10"/>
  <c r="D698" i="10"/>
  <c r="E698" i="10"/>
  <c r="F698" i="10"/>
  <c r="C699" i="10"/>
  <c r="D699" i="10"/>
  <c r="E699" i="10"/>
  <c r="F699" i="10"/>
  <c r="C700" i="10"/>
  <c r="D700" i="10"/>
  <c r="E700" i="10"/>
  <c r="F700" i="10"/>
  <c r="C701" i="10"/>
  <c r="D701" i="10"/>
  <c r="E701" i="10"/>
  <c r="F701" i="10"/>
  <c r="C702" i="10"/>
  <c r="D702" i="10"/>
  <c r="E702" i="10"/>
  <c r="F702" i="10"/>
  <c r="C703" i="10"/>
  <c r="D703" i="10"/>
  <c r="E703" i="10"/>
  <c r="F703" i="10"/>
  <c r="C704" i="10"/>
  <c r="D704" i="10"/>
  <c r="E704" i="10"/>
  <c r="F704" i="10"/>
  <c r="C705" i="10"/>
  <c r="D705" i="10"/>
  <c r="E705" i="10"/>
  <c r="F705" i="10"/>
  <c r="B611" i="10"/>
  <c r="B574" i="10"/>
  <c r="B571" i="10"/>
  <c r="B618" i="10"/>
  <c r="B625" i="10"/>
  <c r="B624" i="10"/>
  <c r="B623" i="10"/>
  <c r="B619" i="10"/>
  <c r="B622" i="10"/>
  <c r="B621" i="10"/>
  <c r="B620" i="10"/>
  <c r="B617" i="10"/>
  <c r="B616" i="10"/>
  <c r="B615" i="10"/>
  <c r="B612" i="10"/>
  <c r="B614" i="10"/>
  <c r="B613" i="10"/>
  <c r="B602" i="10"/>
  <c r="B598" i="10"/>
  <c r="B596" i="10"/>
  <c r="B590" i="10"/>
  <c r="B584" i="10"/>
  <c r="B577" i="10"/>
  <c r="B578" i="10"/>
  <c r="B575" i="10"/>
  <c r="B565" i="10"/>
  <c r="B554" i="10"/>
  <c r="B545" i="10"/>
  <c r="B543" i="10"/>
  <c r="B548" i="10"/>
  <c r="B546" i="10"/>
  <c r="B540" i="10"/>
  <c r="B539" i="10"/>
  <c r="B597" i="10"/>
  <c r="B595" i="10"/>
  <c r="B593" i="10"/>
  <c r="B592" i="10"/>
  <c r="B572" i="10"/>
  <c r="B570" i="10"/>
  <c r="B568" i="10"/>
  <c r="B567" i="10"/>
  <c r="B599" i="10"/>
  <c r="B591" i="10"/>
  <c r="B589" i="10"/>
  <c r="B587" i="10"/>
  <c r="B586" i="10"/>
  <c r="B564" i="10"/>
  <c r="B563" i="10"/>
  <c r="B561" i="10"/>
  <c r="B583" i="10"/>
  <c r="B581" i="10"/>
  <c r="B580" i="10"/>
  <c r="B556" i="10"/>
  <c r="B553" i="10"/>
  <c r="B550" i="10"/>
  <c r="B549" i="10"/>
  <c r="B601" i="10"/>
  <c r="B582" i="10"/>
  <c r="B569" i="10"/>
  <c r="B551" i="10"/>
  <c r="B544" i="10"/>
  <c r="B541" i="10"/>
  <c r="B588" i="10"/>
  <c r="B576" i="10"/>
  <c r="B562" i="10"/>
  <c r="B600" i="10"/>
  <c r="B594" i="10"/>
  <c r="B585" i="10"/>
  <c r="B579" i="10"/>
  <c r="B573" i="10"/>
  <c r="B566" i="10"/>
  <c r="B559" i="10"/>
  <c r="B555" i="10"/>
  <c r="B647" i="10"/>
  <c r="B643" i="10"/>
  <c r="B684" i="10"/>
  <c r="B675" i="10"/>
  <c r="B701" i="10"/>
  <c r="B694" i="10"/>
  <c r="B690" i="10"/>
  <c r="B700" i="10"/>
  <c r="B698" i="10"/>
  <c r="B683" i="10"/>
  <c r="B679" i="10"/>
  <c r="B638" i="10"/>
  <c r="B631" i="10"/>
  <c r="B626" i="10"/>
  <c r="B702" i="10"/>
  <c r="B689" i="10"/>
  <c r="B686" i="10"/>
  <c r="B678" i="10"/>
  <c r="B655" i="10"/>
  <c r="B650" i="10"/>
  <c r="B695" i="10"/>
  <c r="B673" i="10"/>
  <c r="B672" i="10"/>
  <c r="B671" i="10"/>
  <c r="B669" i="10"/>
  <c r="B666" i="10"/>
  <c r="B665" i="10"/>
  <c r="B664" i="10"/>
  <c r="B703" i="10"/>
  <c r="B696" i="10"/>
  <c r="B691" i="10"/>
  <c r="B685" i="10"/>
  <c r="B680" i="10"/>
  <c r="B674" i="10"/>
  <c r="B667" i="10"/>
  <c r="B657" i="10"/>
  <c r="B656" i="10"/>
  <c r="B651" i="10"/>
  <c r="B649" i="10"/>
  <c r="B639" i="10"/>
  <c r="B632" i="10"/>
  <c r="B627" i="10"/>
  <c r="B687" i="10"/>
  <c r="B681" i="10"/>
  <c r="B676" i="10"/>
  <c r="B668" i="10"/>
  <c r="B658" i="10"/>
  <c r="B652" i="10"/>
  <c r="B645" i="10"/>
  <c r="B644" i="10"/>
  <c r="B642" i="10"/>
  <c r="B635" i="10"/>
  <c r="B628" i="10"/>
  <c r="B704" i="10"/>
  <c r="B697" i="10"/>
  <c r="B692" i="10"/>
  <c r="B705" i="10"/>
  <c r="B699" i="10"/>
  <c r="B693" i="10"/>
  <c r="B688" i="10"/>
  <c r="B682" i="10"/>
  <c r="B677" i="10"/>
  <c r="B670" i="10"/>
  <c r="B659" i="10"/>
  <c r="B653" i="10"/>
  <c r="B646" i="10"/>
  <c r="B641" i="10"/>
  <c r="B637" i="10"/>
  <c r="B636" i="10"/>
  <c r="B634" i="10"/>
  <c r="B630" i="10"/>
  <c r="B629" i="10"/>
  <c r="B606" i="10"/>
  <c r="B603" i="10"/>
  <c r="B663" i="10"/>
  <c r="B662" i="10"/>
  <c r="B661" i="10"/>
  <c r="B660" i="10"/>
  <c r="B654" i="10"/>
  <c r="B648" i="10"/>
  <c r="B640" i="10"/>
  <c r="B633" i="10"/>
  <c r="B605" i="10"/>
  <c r="B609" i="10"/>
  <c r="B608" i="10"/>
  <c r="B610" i="10"/>
  <c r="B607" i="10"/>
  <c r="B604" i="10"/>
  <c r="B538" i="10"/>
  <c r="B542" i="10"/>
  <c r="B560" i="10"/>
  <c r="B558" i="10"/>
  <c r="B557" i="10"/>
  <c r="B547" i="10"/>
  <c r="B537" i="10"/>
  <c r="B552" i="10"/>
  <c r="C134" i="1"/>
  <c r="D134" i="1"/>
  <c r="E134" i="1"/>
  <c r="B134" i="1"/>
  <c r="D37" i="40"/>
  <c r="C37" i="40"/>
  <c r="E20" i="40"/>
  <c r="B37" i="40"/>
  <c r="F34" i="40"/>
  <c r="F35" i="40"/>
  <c r="E34" i="40"/>
  <c r="E35" i="40"/>
  <c r="F20" i="40"/>
  <c r="F33" i="40"/>
  <c r="F23" i="40"/>
  <c r="F31" i="40"/>
  <c r="E27" i="40"/>
  <c r="F27" i="40"/>
  <c r="F19" i="40"/>
  <c r="F30" i="40"/>
  <c r="F26" i="40"/>
  <c r="F22" i="40"/>
  <c r="E30" i="40"/>
  <c r="E26" i="40"/>
  <c r="F36" i="40"/>
  <c r="F29" i="40"/>
  <c r="F25" i="40"/>
  <c r="F21" i="40"/>
  <c r="E25" i="40"/>
  <c r="E21" i="40"/>
  <c r="F32" i="40"/>
  <c r="F28" i="40"/>
  <c r="F24" i="40"/>
  <c r="E32" i="40"/>
  <c r="F37" i="40"/>
  <c r="C66" i="14"/>
  <c r="D66" i="14"/>
  <c r="E66" i="14"/>
  <c r="F66" i="14"/>
  <c r="B66" i="14"/>
  <c r="C61" i="14"/>
  <c r="C62" i="14"/>
  <c r="C63" i="14"/>
  <c r="C64" i="14"/>
  <c r="C65" i="14"/>
  <c r="D61" i="14"/>
  <c r="D62" i="14"/>
  <c r="D63" i="14"/>
  <c r="D64" i="14"/>
  <c r="D65" i="14"/>
  <c r="E61" i="14"/>
  <c r="E62" i="14"/>
  <c r="E63" i="14"/>
  <c r="E64" i="14"/>
  <c r="E65" i="14"/>
  <c r="F61" i="14"/>
  <c r="F62" i="14"/>
  <c r="F63" i="14"/>
  <c r="F64" i="14"/>
  <c r="B64" i="14"/>
  <c r="F65" i="14"/>
  <c r="B63" i="14"/>
  <c r="B65" i="14"/>
  <c r="B61" i="14"/>
  <c r="B62" i="14"/>
  <c r="C58" i="14"/>
  <c r="C59" i="14"/>
  <c r="C60" i="14"/>
  <c r="D58" i="14"/>
  <c r="D59" i="14"/>
  <c r="D60" i="14"/>
  <c r="E58" i="14"/>
  <c r="E59" i="14"/>
  <c r="E60" i="14"/>
  <c r="F58" i="14"/>
  <c r="F59" i="14"/>
  <c r="F60" i="14"/>
  <c r="B60" i="14"/>
  <c r="B59" i="14"/>
  <c r="C57" i="14"/>
  <c r="D57" i="14"/>
  <c r="E57" i="14"/>
  <c r="F57" i="14"/>
  <c r="C133" i="1"/>
  <c r="D133" i="1"/>
  <c r="E133" i="1"/>
  <c r="B133" i="1"/>
  <c r="C45" i="14"/>
  <c r="C46" i="14"/>
  <c r="C47" i="14"/>
  <c r="C48" i="14"/>
  <c r="C49" i="14"/>
  <c r="C50" i="14"/>
  <c r="C51" i="14"/>
  <c r="C52" i="14"/>
  <c r="C53" i="14"/>
  <c r="C54" i="14"/>
  <c r="C55" i="14"/>
  <c r="C56" i="14"/>
  <c r="D45" i="14"/>
  <c r="D46" i="14"/>
  <c r="D47" i="14"/>
  <c r="D48" i="14"/>
  <c r="D49" i="14"/>
  <c r="D50" i="14"/>
  <c r="D51" i="14"/>
  <c r="D52" i="14"/>
  <c r="D53" i="14"/>
  <c r="D54" i="14"/>
  <c r="D55" i="14"/>
  <c r="D56" i="14"/>
  <c r="E45" i="14"/>
  <c r="E46" i="14"/>
  <c r="E47" i="14"/>
  <c r="E48" i="14"/>
  <c r="E49" i="14"/>
  <c r="E50" i="14"/>
  <c r="E51" i="14"/>
  <c r="E52" i="14"/>
  <c r="E53" i="14"/>
  <c r="E54" i="14"/>
  <c r="E55" i="14"/>
  <c r="E56" i="14"/>
  <c r="F45" i="14"/>
  <c r="F46" i="14"/>
  <c r="F47" i="14"/>
  <c r="F48" i="14"/>
  <c r="F49" i="14"/>
  <c r="F50" i="14"/>
  <c r="F51" i="14"/>
  <c r="F52" i="14"/>
  <c r="F53" i="14"/>
  <c r="F54" i="14"/>
  <c r="F55" i="14"/>
  <c r="F56" i="14"/>
  <c r="C124" i="1"/>
  <c r="B124" i="1"/>
  <c r="D124" i="1"/>
  <c r="E124" i="1"/>
  <c r="C123" i="1"/>
  <c r="D123" i="1"/>
  <c r="E123" i="1"/>
  <c r="B123" i="1"/>
  <c r="C119" i="1"/>
  <c r="D119" i="1"/>
  <c r="E119" i="1"/>
  <c r="B119" i="1"/>
  <c r="C41" i="14"/>
  <c r="C42" i="14"/>
  <c r="C43" i="14"/>
  <c r="C44" i="14"/>
  <c r="D41" i="14"/>
  <c r="D42" i="14"/>
  <c r="D43" i="14"/>
  <c r="D44" i="14"/>
  <c r="E41" i="14"/>
  <c r="E42" i="14"/>
  <c r="E43" i="14"/>
  <c r="E44" i="14"/>
  <c r="F41" i="14"/>
  <c r="F42" i="14"/>
  <c r="F43" i="14"/>
  <c r="F44" i="14"/>
  <c r="C118" i="1"/>
  <c r="B118" i="1"/>
  <c r="D118" i="1"/>
  <c r="E118" i="1"/>
  <c r="C117" i="1"/>
  <c r="B117" i="1"/>
  <c r="D117" i="1"/>
  <c r="E117" i="1"/>
  <c r="C116" i="1"/>
  <c r="D116" i="1"/>
  <c r="E116" i="1"/>
  <c r="B116" i="1"/>
  <c r="C38" i="14"/>
  <c r="C39" i="14"/>
  <c r="C40" i="14"/>
  <c r="D38" i="14"/>
  <c r="D39" i="14"/>
  <c r="D40" i="14"/>
  <c r="E38" i="14"/>
  <c r="E39" i="14"/>
  <c r="E40" i="14"/>
  <c r="F38" i="14"/>
  <c r="F39" i="14"/>
  <c r="F40" i="14"/>
  <c r="C25" i="14"/>
  <c r="C26" i="14"/>
  <c r="C27" i="14"/>
  <c r="C28" i="14"/>
  <c r="C29" i="14"/>
  <c r="C30" i="14"/>
  <c r="C31" i="14"/>
  <c r="C32" i="14"/>
  <c r="C33" i="14"/>
  <c r="C34" i="14"/>
  <c r="C35" i="14"/>
  <c r="C36" i="14"/>
  <c r="C37" i="14"/>
  <c r="D25" i="14"/>
  <c r="D26" i="14"/>
  <c r="D27" i="14"/>
  <c r="D28" i="14"/>
  <c r="D29" i="14"/>
  <c r="D30" i="14"/>
  <c r="D31" i="14"/>
  <c r="D32" i="14"/>
  <c r="D33" i="14"/>
  <c r="D34" i="14"/>
  <c r="D35" i="14"/>
  <c r="D36" i="14"/>
  <c r="D37" i="14"/>
  <c r="E25" i="14"/>
  <c r="E26" i="14"/>
  <c r="E27" i="14"/>
  <c r="E28" i="14"/>
  <c r="E29" i="14"/>
  <c r="E30" i="14"/>
  <c r="E31" i="14"/>
  <c r="E32" i="14"/>
  <c r="E33" i="14"/>
  <c r="E34" i="14"/>
  <c r="E35" i="14"/>
  <c r="E36" i="14"/>
  <c r="E37" i="14"/>
  <c r="F25" i="14"/>
  <c r="F26" i="14"/>
  <c r="F27" i="14"/>
  <c r="F28" i="14"/>
  <c r="F29" i="14"/>
  <c r="F30" i="14"/>
  <c r="F31" i="14"/>
  <c r="F32" i="14"/>
  <c r="F33" i="14"/>
  <c r="F34" i="14"/>
  <c r="F35" i="14"/>
  <c r="F36" i="14"/>
  <c r="F37" i="14"/>
  <c r="C21" i="14"/>
  <c r="D21" i="14"/>
  <c r="E21" i="14"/>
  <c r="F21" i="14"/>
  <c r="C22" i="14"/>
  <c r="D22" i="14"/>
  <c r="E22" i="14"/>
  <c r="F22" i="14"/>
  <c r="C23" i="14"/>
  <c r="D23" i="14"/>
  <c r="E23" i="14"/>
  <c r="F23" i="14"/>
  <c r="C115" i="1"/>
  <c r="B115" i="1"/>
  <c r="D115" i="1"/>
  <c r="E115" i="1"/>
  <c r="C68" i="1"/>
  <c r="D68" i="1"/>
  <c r="E68" i="1"/>
  <c r="B68" i="1"/>
  <c r="Q3" i="1"/>
  <c r="C9" i="1"/>
  <c r="D9" i="1"/>
  <c r="E9" i="1"/>
  <c r="C60" i="1"/>
  <c r="C62" i="1"/>
  <c r="C63" i="1"/>
  <c r="C64" i="1"/>
  <c r="C65" i="1"/>
  <c r="B65" i="1"/>
  <c r="C66" i="1"/>
  <c r="C67" i="1"/>
  <c r="C69" i="1"/>
  <c r="C71" i="1"/>
  <c r="C72" i="1"/>
  <c r="C70" i="1"/>
  <c r="C83" i="1"/>
  <c r="C84" i="1"/>
  <c r="C85" i="1"/>
  <c r="C86" i="1"/>
  <c r="B86" i="1"/>
  <c r="C87" i="1"/>
  <c r="C101" i="1"/>
  <c r="C102" i="1"/>
  <c r="D60" i="1"/>
  <c r="D62" i="1"/>
  <c r="D63" i="1"/>
  <c r="D64" i="1"/>
  <c r="D65" i="1"/>
  <c r="D66" i="1"/>
  <c r="D67" i="1"/>
  <c r="D69" i="1"/>
  <c r="D71" i="1"/>
  <c r="D72" i="1"/>
  <c r="D70" i="1"/>
  <c r="D83" i="1"/>
  <c r="D84" i="1"/>
  <c r="D85" i="1"/>
  <c r="D86" i="1"/>
  <c r="D87" i="1"/>
  <c r="D101" i="1"/>
  <c r="D102" i="1"/>
  <c r="E60" i="1"/>
  <c r="E62" i="1"/>
  <c r="E63" i="1"/>
  <c r="E64" i="1"/>
  <c r="E65" i="1"/>
  <c r="E66" i="1"/>
  <c r="E67" i="1"/>
  <c r="E69" i="1"/>
  <c r="E71" i="1"/>
  <c r="E72" i="1"/>
  <c r="E70" i="1"/>
  <c r="E83" i="1"/>
  <c r="E84" i="1"/>
  <c r="E85" i="1"/>
  <c r="E86" i="1"/>
  <c r="E87" i="1"/>
  <c r="E101" i="1"/>
  <c r="E102" i="1"/>
  <c r="B67" i="1"/>
  <c r="B102" i="1"/>
  <c r="B85" i="1"/>
  <c r="B72" i="1"/>
  <c r="B87" i="1"/>
  <c r="B101" i="1"/>
  <c r="B63" i="1"/>
  <c r="B62" i="1"/>
  <c r="B84" i="1"/>
  <c r="B83" i="1"/>
  <c r="B70" i="1"/>
  <c r="B71" i="1"/>
  <c r="B69" i="1"/>
  <c r="B66" i="1"/>
  <c r="B64" i="1"/>
  <c r="B60" i="1"/>
  <c r="U3" i="12"/>
  <c r="C14" i="1"/>
  <c r="B14" i="1" s="1"/>
  <c r="D14" i="1"/>
  <c r="E14" i="1"/>
  <c r="E10" i="14"/>
  <c r="E11" i="14"/>
  <c r="E12" i="14"/>
  <c r="E13" i="14"/>
  <c r="E14" i="14"/>
  <c r="E15" i="14"/>
  <c r="E16" i="14"/>
  <c r="E17" i="14"/>
  <c r="E18" i="14"/>
  <c r="E19" i="14"/>
  <c r="E20" i="14"/>
  <c r="E24" i="14"/>
  <c r="D10" i="14"/>
  <c r="D11" i="14"/>
  <c r="D12" i="14"/>
  <c r="D13" i="14"/>
  <c r="D14" i="14"/>
  <c r="D15" i="14"/>
  <c r="D16" i="14"/>
  <c r="D17" i="14"/>
  <c r="D18" i="14"/>
  <c r="D19" i="14"/>
  <c r="D20" i="14"/>
  <c r="D24" i="14"/>
  <c r="C9" i="14"/>
  <c r="C10" i="14"/>
  <c r="C11" i="14"/>
  <c r="C12" i="14"/>
  <c r="C13" i="14"/>
  <c r="C14" i="14"/>
  <c r="C15" i="14"/>
  <c r="C16" i="14"/>
  <c r="C17" i="14"/>
  <c r="C18" i="14"/>
  <c r="C19" i="14"/>
  <c r="C20" i="14"/>
  <c r="C24" i="14"/>
  <c r="F10" i="14"/>
  <c r="F11" i="14"/>
  <c r="F12" i="14"/>
  <c r="F13" i="14"/>
  <c r="F14" i="14"/>
  <c r="F15" i="14"/>
  <c r="F16" i="14"/>
  <c r="F17" i="14"/>
  <c r="F18" i="14"/>
  <c r="F19" i="14"/>
  <c r="F20" i="14"/>
  <c r="F24" i="14"/>
  <c r="B24" i="13"/>
  <c r="B25" i="13"/>
  <c r="B26" i="13"/>
  <c r="B27" i="13"/>
  <c r="B28" i="13"/>
  <c r="B29" i="13"/>
  <c r="B30" i="13"/>
  <c r="B31" i="13"/>
  <c r="B32" i="13"/>
  <c r="B33" i="13"/>
  <c r="B34" i="13"/>
  <c r="B35" i="13"/>
  <c r="B36" i="13"/>
  <c r="B37" i="13"/>
  <c r="F24" i="13"/>
  <c r="F25" i="13"/>
  <c r="F26" i="13"/>
  <c r="F27" i="13"/>
  <c r="F28" i="13"/>
  <c r="F29" i="13"/>
  <c r="F30" i="13"/>
  <c r="F31" i="13"/>
  <c r="F32" i="13"/>
  <c r="F33" i="13"/>
  <c r="F34" i="13"/>
  <c r="F35" i="13"/>
  <c r="F36" i="13"/>
  <c r="F37" i="13"/>
  <c r="E24" i="13"/>
  <c r="E25" i="13"/>
  <c r="E26" i="13"/>
  <c r="E27" i="13"/>
  <c r="E28" i="13"/>
  <c r="E29" i="13"/>
  <c r="E30" i="13"/>
  <c r="E31" i="13"/>
  <c r="E32" i="13"/>
  <c r="E33" i="13"/>
  <c r="E34" i="13"/>
  <c r="E35" i="13"/>
  <c r="E36" i="13"/>
  <c r="E37" i="13"/>
  <c r="D24" i="13"/>
  <c r="D25" i="13"/>
  <c r="D26" i="13"/>
  <c r="D27" i="13"/>
  <c r="D28" i="13"/>
  <c r="D29" i="13"/>
  <c r="D30" i="13"/>
  <c r="D31" i="13"/>
  <c r="D32" i="13"/>
  <c r="D33" i="13"/>
  <c r="D34" i="13"/>
  <c r="D35" i="13"/>
  <c r="D36" i="13"/>
  <c r="D37" i="13"/>
  <c r="C9" i="13"/>
  <c r="C24" i="13"/>
  <c r="C25" i="13"/>
  <c r="C26" i="13"/>
  <c r="C27" i="13"/>
  <c r="C28" i="13"/>
  <c r="C29" i="13"/>
  <c r="C30" i="13"/>
  <c r="C31" i="13"/>
  <c r="C32" i="13"/>
  <c r="C33" i="13"/>
  <c r="C34" i="13"/>
  <c r="C35" i="13"/>
  <c r="C36" i="13"/>
  <c r="C37" i="13"/>
  <c r="D9" i="13"/>
  <c r="D9" i="14"/>
  <c r="E9" i="14"/>
  <c r="E9" i="13"/>
  <c r="F9" i="14"/>
  <c r="F9" i="13"/>
  <c r="D18" i="1"/>
  <c r="E18" i="1"/>
  <c r="C59" i="1"/>
  <c r="C16" i="1"/>
  <c r="D59" i="1"/>
  <c r="D16" i="1"/>
  <c r="E59" i="1"/>
  <c r="E16" i="1"/>
  <c r="C18" i="1"/>
  <c r="C58" i="1"/>
  <c r="D58" i="1"/>
  <c r="E58" i="1"/>
  <c r="B18" i="1"/>
  <c r="B16" i="1"/>
  <c r="B58" i="1"/>
  <c r="B59" i="1"/>
  <c r="K37" i="13"/>
  <c r="K36" i="13"/>
  <c r="K35" i="13"/>
  <c r="K34" i="13"/>
  <c r="K33" i="13"/>
  <c r="K32" i="13"/>
  <c r="K31" i="13"/>
  <c r="K30" i="13"/>
  <c r="K29" i="13"/>
  <c r="K28" i="13"/>
  <c r="K26" i="13"/>
  <c r="K25" i="13"/>
  <c r="K9" i="13"/>
  <c r="O24" i="13"/>
  <c r="O25" i="13"/>
  <c r="K27" i="13"/>
  <c r="F6" i="32"/>
  <c r="F3" i="32"/>
  <c r="F2" i="32"/>
  <c r="F6" i="31"/>
  <c r="F3" i="31"/>
  <c r="F2" i="31"/>
  <c r="E6" i="30"/>
  <c r="H6" i="14"/>
  <c r="H6" i="13"/>
  <c r="I6" i="10"/>
  <c r="E3" i="30"/>
  <c r="E2" i="30"/>
  <c r="H3" i="14"/>
  <c r="H2" i="14"/>
  <c r="O27" i="13"/>
  <c r="O28" i="13"/>
  <c r="O29" i="13"/>
  <c r="O30" i="13"/>
  <c r="O31" i="13"/>
  <c r="O32" i="13"/>
  <c r="O33" i="13"/>
  <c r="O34" i="13"/>
  <c r="O35" i="13"/>
  <c r="O36" i="13"/>
  <c r="O37" i="13"/>
  <c r="H3" i="13"/>
  <c r="H2" i="13"/>
  <c r="I3" i="10"/>
  <c r="I2" i="10"/>
  <c r="C3" i="12"/>
  <c r="C2" i="12"/>
  <c r="B6" i="40"/>
  <c r="E12" i="34"/>
  <c r="E11" i="34"/>
  <c r="E10" i="34"/>
  <c r="E9" i="34"/>
  <c r="E7" i="34"/>
  <c r="E6" i="34"/>
  <c r="J327" i="32"/>
  <c r="J326" i="32" s="1"/>
  <c r="J325" i="32" s="1"/>
  <c r="J324" i="32" s="1"/>
  <c r="I326" i="32"/>
  <c r="I325" i="32" s="1"/>
  <c r="I324" i="32" s="1"/>
  <c r="H326" i="32"/>
  <c r="H325" i="32" s="1"/>
  <c r="H324" i="32" s="1"/>
  <c r="G326" i="32"/>
  <c r="G325" i="32" s="1"/>
  <c r="G324" i="32" s="1"/>
  <c r="J323" i="32"/>
  <c r="J322" i="32" s="1"/>
  <c r="I322" i="32"/>
  <c r="H322" i="32"/>
  <c r="G322" i="32"/>
  <c r="J321" i="32"/>
  <c r="J320" i="32" s="1"/>
  <c r="J319" i="32"/>
  <c r="J318" i="32" s="1"/>
  <c r="I318" i="32"/>
  <c r="H318" i="32"/>
  <c r="G318" i="32"/>
  <c r="J317" i="32"/>
  <c r="J316" i="32"/>
  <c r="I315" i="32"/>
  <c r="H315" i="32"/>
  <c r="G315" i="32"/>
  <c r="J313" i="32"/>
  <c r="J312" i="32" s="1"/>
  <c r="J311" i="32" s="1"/>
  <c r="I312" i="32"/>
  <c r="I311" i="32" s="1"/>
  <c r="H312" i="32"/>
  <c r="H311" i="32" s="1"/>
  <c r="G312" i="32"/>
  <c r="G311" i="32" s="1"/>
  <c r="J310" i="32"/>
  <c r="J309" i="32" s="1"/>
  <c r="I309" i="32"/>
  <c r="H309" i="32"/>
  <c r="G309" i="32"/>
  <c r="J308" i="32"/>
  <c r="J307" i="32" s="1"/>
  <c r="I307" i="32"/>
  <c r="H307" i="32"/>
  <c r="G307" i="32"/>
  <c r="J306" i="32"/>
  <c r="J305" i="32" s="1"/>
  <c r="I305" i="32"/>
  <c r="H305" i="32"/>
  <c r="H302" i="32" s="1"/>
  <c r="G305" i="32"/>
  <c r="J304" i="32"/>
  <c r="J303" i="32" s="1"/>
  <c r="I303" i="32"/>
  <c r="H303" i="32"/>
  <c r="G303" i="32"/>
  <c r="J301" i="32"/>
  <c r="J300" i="32" s="1"/>
  <c r="I300" i="32"/>
  <c r="H300" i="32"/>
  <c r="G300" i="32"/>
  <c r="J299" i="32"/>
  <c r="J298" i="32" s="1"/>
  <c r="I298" i="32"/>
  <c r="H298" i="32"/>
  <c r="G298" i="32"/>
  <c r="J297" i="32"/>
  <c r="J296" i="32" s="1"/>
  <c r="I296" i="32"/>
  <c r="H296" i="32"/>
  <c r="G296" i="32"/>
  <c r="J294" i="32"/>
  <c r="J293" i="32" s="1"/>
  <c r="I293" i="32"/>
  <c r="H293" i="32"/>
  <c r="G293" i="32"/>
  <c r="G290" i="32" s="1"/>
  <c r="J292" i="32"/>
  <c r="J291" i="32" s="1"/>
  <c r="J290" i="32" s="1"/>
  <c r="I291" i="32"/>
  <c r="H291" i="32"/>
  <c r="G291" i="32"/>
  <c r="J289" i="32"/>
  <c r="J288" i="32" s="1"/>
  <c r="I288" i="32"/>
  <c r="H288" i="32"/>
  <c r="G288" i="32"/>
  <c r="J287" i="32"/>
  <c r="J286" i="32" s="1"/>
  <c r="I286" i="32"/>
  <c r="H286" i="32"/>
  <c r="G286" i="32"/>
  <c r="J285" i="32"/>
  <c r="J284" i="32" s="1"/>
  <c r="I284" i="32"/>
  <c r="H284" i="32"/>
  <c r="G284" i="32"/>
  <c r="G283" i="32" s="1"/>
  <c r="J282" i="32"/>
  <c r="J281" i="32" s="1"/>
  <c r="I281" i="32"/>
  <c r="H281" i="32"/>
  <c r="G281" i="32"/>
  <c r="J280" i="32"/>
  <c r="J279" i="32" s="1"/>
  <c r="I279" i="32"/>
  <c r="H279" i="32"/>
  <c r="G279" i="32"/>
  <c r="J278" i="32"/>
  <c r="J277" i="32" s="1"/>
  <c r="I277" i="32"/>
  <c r="H277" i="32"/>
  <c r="G277" i="32"/>
  <c r="J276" i="32"/>
  <c r="J275" i="32" s="1"/>
  <c r="I275" i="32"/>
  <c r="H275" i="32"/>
  <c r="G275" i="32"/>
  <c r="J274" i="32"/>
  <c r="J273" i="32" s="1"/>
  <c r="I273" i="32"/>
  <c r="H273" i="32"/>
  <c r="G273" i="32"/>
  <c r="J270" i="32"/>
  <c r="I269" i="32"/>
  <c r="H269" i="32"/>
  <c r="G269" i="32"/>
  <c r="J268" i="32"/>
  <c r="J267" i="32" s="1"/>
  <c r="I267" i="32"/>
  <c r="H267" i="32"/>
  <c r="G267" i="32"/>
  <c r="J264" i="32"/>
  <c r="J263" i="32" s="1"/>
  <c r="J262" i="32"/>
  <c r="J261" i="32" s="1"/>
  <c r="I261" i="32"/>
  <c r="G261" i="32"/>
  <c r="J260" i="32"/>
  <c r="J259" i="32" s="1"/>
  <c r="I259" i="32"/>
  <c r="H259" i="32"/>
  <c r="G259" i="32"/>
  <c r="J258" i="32"/>
  <c r="J257" i="32"/>
  <c r="I250" i="32"/>
  <c r="H250" i="32"/>
  <c r="G250" i="32"/>
  <c r="I248" i="32"/>
  <c r="H248" i="32"/>
  <c r="G248" i="32"/>
  <c r="I246" i="32"/>
  <c r="H246" i="32"/>
  <c r="G246" i="32"/>
  <c r="I244" i="32"/>
  <c r="H244" i="32"/>
  <c r="G244" i="32"/>
  <c r="J236" i="32"/>
  <c r="J235" i="32"/>
  <c r="J234" i="32"/>
  <c r="J233" i="32"/>
  <c r="J231" i="32"/>
  <c r="J230" i="32"/>
  <c r="J229" i="32"/>
  <c r="J228" i="32"/>
  <c r="J227" i="32"/>
  <c r="J226" i="32"/>
  <c r="J223" i="32"/>
  <c r="J222" i="32" s="1"/>
  <c r="J221" i="32"/>
  <c r="J220" i="32"/>
  <c r="J219" i="32"/>
  <c r="J217" i="32"/>
  <c r="J216" i="32"/>
  <c r="J215" i="32"/>
  <c r="H214" i="32"/>
  <c r="G214" i="32"/>
  <c r="J213" i="32"/>
  <c r="J212" i="32"/>
  <c r="J211" i="32"/>
  <c r="J208" i="32"/>
  <c r="J207" i="32" s="1"/>
  <c r="I207" i="32"/>
  <c r="H207" i="32"/>
  <c r="G207" i="32"/>
  <c r="J206" i="32"/>
  <c r="J205" i="32" s="1"/>
  <c r="I205" i="32"/>
  <c r="H205" i="32"/>
  <c r="G205" i="32"/>
  <c r="J204" i="32"/>
  <c r="J203" i="32" s="1"/>
  <c r="I203" i="32"/>
  <c r="H203" i="32"/>
  <c r="G203" i="32"/>
  <c r="J202" i="32"/>
  <c r="J201" i="32" s="1"/>
  <c r="I201" i="32"/>
  <c r="H201" i="32"/>
  <c r="G201" i="32"/>
  <c r="J199" i="32"/>
  <c r="J198" i="32" s="1"/>
  <c r="J197" i="32" s="1"/>
  <c r="I198" i="32"/>
  <c r="I197" i="32" s="1"/>
  <c r="H198" i="32"/>
  <c r="H197" i="32" s="1"/>
  <c r="G198" i="32"/>
  <c r="G197" i="32"/>
  <c r="J196" i="32"/>
  <c r="I195" i="32"/>
  <c r="H195" i="32"/>
  <c r="G195" i="32"/>
  <c r="J194" i="32"/>
  <c r="J193" i="32" s="1"/>
  <c r="I193" i="32"/>
  <c r="H193" i="32"/>
  <c r="G193" i="32"/>
  <c r="J192" i="32"/>
  <c r="J191" i="32" s="1"/>
  <c r="I191" i="32"/>
  <c r="H191" i="32"/>
  <c r="G191" i="32"/>
  <c r="J190" i="32"/>
  <c r="J189" i="32" s="1"/>
  <c r="I189" i="32"/>
  <c r="H189" i="32"/>
  <c r="G189" i="32"/>
  <c r="J187" i="32"/>
  <c r="J186" i="32" s="1"/>
  <c r="I186" i="32"/>
  <c r="H186" i="32"/>
  <c r="G186" i="32"/>
  <c r="J185" i="32"/>
  <c r="J184" i="32" s="1"/>
  <c r="I184" i="32"/>
  <c r="H184" i="32"/>
  <c r="G184" i="32"/>
  <c r="J183" i="32"/>
  <c r="J182" i="32" s="1"/>
  <c r="I182" i="32"/>
  <c r="H182" i="32"/>
  <c r="G182" i="32"/>
  <c r="J181" i="32"/>
  <c r="J180" i="32" s="1"/>
  <c r="I180" i="32"/>
  <c r="H180" i="32"/>
  <c r="G180" i="32"/>
  <c r="J178" i="32"/>
  <c r="I177" i="32"/>
  <c r="H177" i="32"/>
  <c r="G177" i="32"/>
  <c r="J176" i="32"/>
  <c r="J175" i="32"/>
  <c r="I174" i="32"/>
  <c r="H174" i="32"/>
  <c r="G174" i="32"/>
  <c r="J173" i="32"/>
  <c r="J172" i="32" s="1"/>
  <c r="J166" i="32"/>
  <c r="I164" i="32"/>
  <c r="H164" i="32"/>
  <c r="G164" i="32"/>
  <c r="J163" i="32"/>
  <c r="J162" i="32"/>
  <c r="J161" i="32"/>
  <c r="J160" i="32"/>
  <c r="J159" i="32"/>
  <c r="J158" i="32"/>
  <c r="I157" i="32"/>
  <c r="H157" i="32"/>
  <c r="G157" i="32"/>
  <c r="J156" i="32"/>
  <c r="J155" i="32"/>
  <c r="I154" i="32"/>
  <c r="H154" i="32"/>
  <c r="G154" i="32"/>
  <c r="J153" i="32"/>
  <c r="J152" i="32"/>
  <c r="J151" i="32"/>
  <c r="I150" i="32"/>
  <c r="H150" i="32"/>
  <c r="G150" i="32"/>
  <c r="J149" i="32"/>
  <c r="J148" i="32" s="1"/>
  <c r="I148" i="32"/>
  <c r="H148" i="32"/>
  <c r="G148" i="32"/>
  <c r="J147" i="32"/>
  <c r="J146" i="32" s="1"/>
  <c r="J145" i="32"/>
  <c r="J144" i="32" s="1"/>
  <c r="I144" i="32"/>
  <c r="H144" i="32"/>
  <c r="G144" i="32"/>
  <c r="J142" i="32"/>
  <c r="J141" i="32" s="1"/>
  <c r="I141" i="32"/>
  <c r="H141" i="32"/>
  <c r="G141" i="32"/>
  <c r="J132" i="32"/>
  <c r="J129" i="32"/>
  <c r="J128" i="32"/>
  <c r="J124" i="32"/>
  <c r="I123" i="32"/>
  <c r="H123" i="32"/>
  <c r="G123" i="32"/>
  <c r="J122" i="32"/>
  <c r="J121" i="32" s="1"/>
  <c r="I121" i="32"/>
  <c r="H121" i="32"/>
  <c r="G121" i="32"/>
  <c r="J120" i="32"/>
  <c r="J119" i="32" s="1"/>
  <c r="I119" i="32"/>
  <c r="H119" i="32"/>
  <c r="G119" i="32"/>
  <c r="J118" i="32"/>
  <c r="J117" i="32" s="1"/>
  <c r="I117" i="32"/>
  <c r="H117" i="32"/>
  <c r="G117" i="32"/>
  <c r="J113" i="32"/>
  <c r="J112" i="32" s="1"/>
  <c r="I112" i="32"/>
  <c r="H112" i="32"/>
  <c r="G112" i="32"/>
  <c r="J111" i="32"/>
  <c r="J110" i="32" s="1"/>
  <c r="H110" i="32"/>
  <c r="G110" i="32"/>
  <c r="J109" i="32"/>
  <c r="J108" i="32"/>
  <c r="J107" i="32"/>
  <c r="J106" i="32"/>
  <c r="J105" i="32"/>
  <c r="I104" i="32"/>
  <c r="H104" i="32"/>
  <c r="J103" i="32"/>
  <c r="J102" i="32" s="1"/>
  <c r="I102" i="32"/>
  <c r="H102" i="32"/>
  <c r="G102" i="32"/>
  <c r="J101" i="32"/>
  <c r="I100" i="32"/>
  <c r="H100" i="32"/>
  <c r="G100" i="32"/>
  <c r="J98" i="32"/>
  <c r="J97" i="32" s="1"/>
  <c r="I97" i="32"/>
  <c r="H97" i="32"/>
  <c r="J96" i="32"/>
  <c r="J95" i="32" s="1"/>
  <c r="I95" i="32"/>
  <c r="H95" i="32"/>
  <c r="G95" i="32"/>
  <c r="J94" i="32"/>
  <c r="J93" i="32" s="1"/>
  <c r="I93" i="32"/>
  <c r="H93" i="32"/>
  <c r="G93" i="32"/>
  <c r="J91" i="32"/>
  <c r="J90" i="32" s="1"/>
  <c r="H90" i="32"/>
  <c r="G90" i="32"/>
  <c r="J89" i="32"/>
  <c r="J88" i="32" s="1"/>
  <c r="I88" i="32"/>
  <c r="I87" i="32" s="1"/>
  <c r="H88" i="32"/>
  <c r="H87" i="32" s="1"/>
  <c r="G88" i="32"/>
  <c r="J86" i="32"/>
  <c r="I85" i="32"/>
  <c r="H85" i="32"/>
  <c r="G85" i="32"/>
  <c r="J84" i="32"/>
  <c r="J83" i="32" s="1"/>
  <c r="I83" i="32"/>
  <c r="H83" i="32"/>
  <c r="H82" i="32" s="1"/>
  <c r="G83" i="32"/>
  <c r="J81" i="32"/>
  <c r="I80" i="32"/>
  <c r="H80" i="32"/>
  <c r="G80" i="32"/>
  <c r="J79" i="32"/>
  <c r="J78" i="32" s="1"/>
  <c r="I78" i="32"/>
  <c r="H78" i="32"/>
  <c r="G78" i="32"/>
  <c r="J77" i="32"/>
  <c r="J76" i="32"/>
  <c r="I75" i="32"/>
  <c r="H75" i="32"/>
  <c r="G75" i="32"/>
  <c r="J74" i="32"/>
  <c r="J73" i="32" s="1"/>
  <c r="I73" i="32"/>
  <c r="H73" i="32"/>
  <c r="G73" i="32"/>
  <c r="J72" i="32"/>
  <c r="J71" i="32" s="1"/>
  <c r="I71" i="32"/>
  <c r="H71" i="32"/>
  <c r="G71" i="32"/>
  <c r="J70" i="32"/>
  <c r="J69" i="32" s="1"/>
  <c r="I69" i="32"/>
  <c r="H69" i="32"/>
  <c r="G69" i="32"/>
  <c r="J66" i="32"/>
  <c r="I65" i="32"/>
  <c r="H65" i="32"/>
  <c r="G65" i="32"/>
  <c r="J64" i="32"/>
  <c r="J63" i="32" s="1"/>
  <c r="I63" i="32"/>
  <c r="H63" i="32"/>
  <c r="G63" i="32"/>
  <c r="J62" i="32"/>
  <c r="J61" i="32" s="1"/>
  <c r="I61" i="32"/>
  <c r="H61" i="32"/>
  <c r="G61" i="32"/>
  <c r="G58" i="32" s="1"/>
  <c r="J60" i="32"/>
  <c r="J59" i="32" s="1"/>
  <c r="I59" i="32"/>
  <c r="H59" i="32"/>
  <c r="J57" i="32"/>
  <c r="J56" i="32"/>
  <c r="I55" i="32"/>
  <c r="I54" i="32" s="1"/>
  <c r="H55" i="32"/>
  <c r="G55" i="32"/>
  <c r="J53" i="32"/>
  <c r="J52" i="32"/>
  <c r="J51" i="32"/>
  <c r="J50" i="32"/>
  <c r="J49" i="32"/>
  <c r="J48" i="32"/>
  <c r="J47" i="32"/>
  <c r="J46" i="32"/>
  <c r="I45" i="32"/>
  <c r="H45" i="32"/>
  <c r="J44" i="32"/>
  <c r="J43" i="32" s="1"/>
  <c r="I43" i="32"/>
  <c r="H43" i="32"/>
  <c r="G43" i="32"/>
  <c r="J41" i="32"/>
  <c r="J40" i="32"/>
  <c r="J39" i="32"/>
  <c r="J38" i="32"/>
  <c r="I37" i="32"/>
  <c r="H37" i="32"/>
  <c r="J36" i="32"/>
  <c r="J35" i="32" s="1"/>
  <c r="I35" i="32"/>
  <c r="H35" i="32"/>
  <c r="G35" i="32"/>
  <c r="J34" i="32"/>
  <c r="I33" i="32"/>
  <c r="H33" i="32"/>
  <c r="G33" i="32"/>
  <c r="J29" i="32"/>
  <c r="J28" i="32"/>
  <c r="J27" i="32"/>
  <c r="J25" i="32"/>
  <c r="J24" i="32"/>
  <c r="J23" i="32"/>
  <c r="J22" i="32"/>
  <c r="J327" i="31"/>
  <c r="J326" i="31" s="1"/>
  <c r="J325" i="31" s="1"/>
  <c r="J324" i="31" s="1"/>
  <c r="I326" i="31"/>
  <c r="I325" i="31" s="1"/>
  <c r="I324" i="31" s="1"/>
  <c r="H326" i="31"/>
  <c r="H325" i="31" s="1"/>
  <c r="H324" i="31" s="1"/>
  <c r="G326" i="31"/>
  <c r="G325" i="31" s="1"/>
  <c r="G324" i="31" s="1"/>
  <c r="J323" i="31"/>
  <c r="J322" i="31" s="1"/>
  <c r="I322" i="31"/>
  <c r="H322" i="31"/>
  <c r="G322" i="31"/>
  <c r="J321" i="31"/>
  <c r="J320" i="31" s="1"/>
  <c r="J317" i="31"/>
  <c r="J316" i="31"/>
  <c r="J315" i="31" s="1"/>
  <c r="I315" i="31"/>
  <c r="H315" i="31"/>
  <c r="G315" i="31"/>
  <c r="G314" i="31" s="1"/>
  <c r="J313" i="31"/>
  <c r="I312" i="31"/>
  <c r="I311" i="31" s="1"/>
  <c r="H312" i="31"/>
  <c r="H311" i="31" s="1"/>
  <c r="G312" i="31"/>
  <c r="G311" i="31" s="1"/>
  <c r="J310" i="31"/>
  <c r="J309" i="31" s="1"/>
  <c r="I309" i="31"/>
  <c r="H309" i="31"/>
  <c r="G309" i="31"/>
  <c r="J308" i="31"/>
  <c r="J307" i="31"/>
  <c r="I307" i="31"/>
  <c r="H307" i="31"/>
  <c r="G307" i="31"/>
  <c r="J306" i="31"/>
  <c r="J305" i="31" s="1"/>
  <c r="I305" i="31"/>
  <c r="H305" i="31"/>
  <c r="H302" i="31" s="1"/>
  <c r="G305" i="31"/>
  <c r="J304" i="31"/>
  <c r="J303" i="31" s="1"/>
  <c r="I303" i="31"/>
  <c r="H303" i="31"/>
  <c r="G303" i="31"/>
  <c r="J301" i="31"/>
  <c r="J300" i="31" s="1"/>
  <c r="I300" i="31"/>
  <c r="H300" i="31"/>
  <c r="G300" i="31"/>
  <c r="J299" i="31"/>
  <c r="J298" i="31" s="1"/>
  <c r="I298" i="31"/>
  <c r="H298" i="31"/>
  <c r="G298" i="31"/>
  <c r="J297" i="31"/>
  <c r="J296" i="31" s="1"/>
  <c r="I296" i="31"/>
  <c r="H296" i="31"/>
  <c r="G296" i="31"/>
  <c r="G295" i="31" s="1"/>
  <c r="J294" i="31"/>
  <c r="J293" i="31" s="1"/>
  <c r="I293" i="31"/>
  <c r="H293" i="31"/>
  <c r="G293" i="31"/>
  <c r="J292" i="31"/>
  <c r="J291" i="31" s="1"/>
  <c r="J290" i="31" s="1"/>
  <c r="I291" i="31"/>
  <c r="I290" i="31" s="1"/>
  <c r="H291" i="31"/>
  <c r="H290" i="31" s="1"/>
  <c r="G291" i="31"/>
  <c r="G290" i="31" s="1"/>
  <c r="J289" i="31"/>
  <c r="I288" i="31"/>
  <c r="H288" i="31"/>
  <c r="G288" i="31"/>
  <c r="J287" i="31"/>
  <c r="J286" i="31"/>
  <c r="I286" i="31"/>
  <c r="H286" i="31"/>
  <c r="G286" i="31"/>
  <c r="J285" i="31"/>
  <c r="J284" i="31" s="1"/>
  <c r="I284" i="31"/>
  <c r="H284" i="31"/>
  <c r="G284" i="31"/>
  <c r="J282" i="31"/>
  <c r="J281" i="31" s="1"/>
  <c r="I281" i="31"/>
  <c r="H281" i="31"/>
  <c r="G281" i="31"/>
  <c r="J280" i="31"/>
  <c r="J279" i="31" s="1"/>
  <c r="I279" i="31"/>
  <c r="H279" i="31"/>
  <c r="G279" i="31"/>
  <c r="G272" i="31" s="1"/>
  <c r="J278" i="31"/>
  <c r="J277" i="31" s="1"/>
  <c r="I277" i="31"/>
  <c r="H277" i="31"/>
  <c r="G277" i="31"/>
  <c r="J276" i="31"/>
  <c r="I275" i="31"/>
  <c r="H275" i="31"/>
  <c r="G275" i="31"/>
  <c r="J274" i="31"/>
  <c r="J273" i="31" s="1"/>
  <c r="I273" i="31"/>
  <c r="H273" i="31"/>
  <c r="G273" i="31"/>
  <c r="J270" i="31"/>
  <c r="J269" i="31" s="1"/>
  <c r="I269" i="31"/>
  <c r="H269" i="31"/>
  <c r="G269" i="31"/>
  <c r="J268" i="31"/>
  <c r="J267" i="31"/>
  <c r="J266" i="31" s="1"/>
  <c r="I267" i="31"/>
  <c r="H267" i="31"/>
  <c r="H266" i="31" s="1"/>
  <c r="G267" i="31"/>
  <c r="J265" i="31"/>
  <c r="J264" i="31" s="1"/>
  <c r="J263" i="31" s="1"/>
  <c r="J258" i="31"/>
  <c r="J257" i="31"/>
  <c r="J253" i="31"/>
  <c r="J252" i="31" s="1"/>
  <c r="J251" i="31"/>
  <c r="J250" i="31" s="1"/>
  <c r="I250" i="31"/>
  <c r="H250" i="31"/>
  <c r="G250" i="31"/>
  <c r="J249" i="31"/>
  <c r="J248" i="31" s="1"/>
  <c r="I248" i="31"/>
  <c r="H248" i="31"/>
  <c r="G248" i="31"/>
  <c r="J247" i="31"/>
  <c r="J246" i="31" s="1"/>
  <c r="I246" i="31"/>
  <c r="H246" i="31"/>
  <c r="G246" i="31"/>
  <c r="J245" i="31"/>
  <c r="J244" i="31" s="1"/>
  <c r="I244" i="31"/>
  <c r="H244" i="31"/>
  <c r="G244" i="31"/>
  <c r="J242" i="31"/>
  <c r="J241" i="31" s="1"/>
  <c r="J231" i="31"/>
  <c r="J230" i="31"/>
  <c r="J229" i="31"/>
  <c r="J228" i="31"/>
  <c r="J227" i="31"/>
  <c r="J223" i="31"/>
  <c r="J222" i="31" s="1"/>
  <c r="J221" i="31"/>
  <c r="J220" i="31"/>
  <c r="J217" i="31"/>
  <c r="J216" i="31"/>
  <c r="J215" i="31"/>
  <c r="I214" i="31"/>
  <c r="H214" i="31"/>
  <c r="J213" i="31"/>
  <c r="J212" i="31"/>
  <c r="J211" i="31"/>
  <c r="J208" i="31"/>
  <c r="J207" i="31" s="1"/>
  <c r="I207" i="31"/>
  <c r="H207" i="31"/>
  <c r="G207" i="31"/>
  <c r="J206" i="31"/>
  <c r="J205" i="31" s="1"/>
  <c r="I205" i="31"/>
  <c r="H205" i="31"/>
  <c r="G205" i="31"/>
  <c r="J204" i="31"/>
  <c r="J203" i="31" s="1"/>
  <c r="I203" i="31"/>
  <c r="H203" i="31"/>
  <c r="G203" i="31"/>
  <c r="J202" i="31"/>
  <c r="J201" i="31"/>
  <c r="I201" i="31"/>
  <c r="H201" i="31"/>
  <c r="G201" i="31"/>
  <c r="J199" i="31"/>
  <c r="J198" i="31" s="1"/>
  <c r="J197" i="31" s="1"/>
  <c r="I198" i="31"/>
  <c r="I197" i="31" s="1"/>
  <c r="H198" i="31"/>
  <c r="H197" i="31" s="1"/>
  <c r="G198" i="31"/>
  <c r="G197" i="31"/>
  <c r="J196" i="31"/>
  <c r="J195" i="31" s="1"/>
  <c r="I195" i="31"/>
  <c r="H195" i="31"/>
  <c r="G195" i="31"/>
  <c r="J194" i="31"/>
  <c r="J193" i="31" s="1"/>
  <c r="I193" i="31"/>
  <c r="H193" i="31"/>
  <c r="G193" i="31"/>
  <c r="J192" i="31"/>
  <c r="J191" i="31" s="1"/>
  <c r="I191" i="31"/>
  <c r="H191" i="31"/>
  <c r="G191" i="31"/>
  <c r="J190" i="31"/>
  <c r="J189" i="31" s="1"/>
  <c r="I189" i="31"/>
  <c r="H189" i="31"/>
  <c r="G189" i="31"/>
  <c r="J187" i="31"/>
  <c r="J186" i="31" s="1"/>
  <c r="I186" i="31"/>
  <c r="H186" i="31"/>
  <c r="G186" i="31"/>
  <c r="J185" i="31"/>
  <c r="J184" i="31" s="1"/>
  <c r="I184" i="31"/>
  <c r="H184" i="31"/>
  <c r="G184" i="31"/>
  <c r="J183" i="31"/>
  <c r="J182" i="31" s="1"/>
  <c r="I182" i="31"/>
  <c r="H182" i="31"/>
  <c r="G182" i="31"/>
  <c r="J181" i="31"/>
  <c r="J180" i="31" s="1"/>
  <c r="I180" i="31"/>
  <c r="I179" i="31" s="1"/>
  <c r="H180" i="31"/>
  <c r="G180" i="31"/>
  <c r="G179" i="31" s="1"/>
  <c r="J178" i="31"/>
  <c r="J177" i="31" s="1"/>
  <c r="I177" i="31"/>
  <c r="H177" i="31"/>
  <c r="J176" i="31"/>
  <c r="J175" i="31"/>
  <c r="J174" i="31" s="1"/>
  <c r="I174" i="31"/>
  <c r="H174" i="31"/>
  <c r="J166" i="31"/>
  <c r="H164" i="31"/>
  <c r="G164" i="31"/>
  <c r="J162" i="31"/>
  <c r="J161" i="31"/>
  <c r="J160" i="31"/>
  <c r="J159" i="31"/>
  <c r="J158" i="31"/>
  <c r="I157" i="31"/>
  <c r="H157" i="31"/>
  <c r="J156" i="31"/>
  <c r="J155" i="31"/>
  <c r="J154" i="31" s="1"/>
  <c r="I154" i="31"/>
  <c r="H154" i="31"/>
  <c r="J153" i="31"/>
  <c r="J152" i="31"/>
  <c r="J151" i="31"/>
  <c r="J150" i="31" s="1"/>
  <c r="I150" i="31"/>
  <c r="H150" i="31"/>
  <c r="J149" i="31"/>
  <c r="J148" i="31" s="1"/>
  <c r="I148" i="31"/>
  <c r="J147" i="31"/>
  <c r="J146" i="31" s="1"/>
  <c r="J145" i="31"/>
  <c r="J144" i="31" s="1"/>
  <c r="I144" i="31"/>
  <c r="H144" i="31"/>
  <c r="J142" i="31"/>
  <c r="J141" i="31" s="1"/>
  <c r="I141" i="31"/>
  <c r="H141" i="31"/>
  <c r="G141" i="31"/>
  <c r="J132" i="31"/>
  <c r="J129" i="31"/>
  <c r="J128" i="31"/>
  <c r="J127" i="31"/>
  <c r="J124" i="31"/>
  <c r="J123" i="31"/>
  <c r="I123" i="31"/>
  <c r="H123" i="31"/>
  <c r="G123" i="31"/>
  <c r="J122" i="31"/>
  <c r="J121" i="31" s="1"/>
  <c r="I121" i="31"/>
  <c r="G121" i="31"/>
  <c r="J120" i="31"/>
  <c r="I119" i="31"/>
  <c r="H119" i="31"/>
  <c r="G119" i="31"/>
  <c r="J118" i="31"/>
  <c r="J117" i="31"/>
  <c r="I117" i="31"/>
  <c r="I116" i="31" s="1"/>
  <c r="H117" i="31"/>
  <c r="G117" i="31"/>
  <c r="J113" i="31"/>
  <c r="J112" i="31" s="1"/>
  <c r="I112" i="31"/>
  <c r="H112" i="31"/>
  <c r="G112" i="31"/>
  <c r="J111" i="31"/>
  <c r="J110" i="31" s="1"/>
  <c r="I110" i="31"/>
  <c r="H110" i="31"/>
  <c r="G110" i="31"/>
  <c r="J109" i="31"/>
  <c r="J108" i="31"/>
  <c r="J107" i="31"/>
  <c r="J106" i="31"/>
  <c r="J105" i="31"/>
  <c r="I104" i="31"/>
  <c r="H104" i="31"/>
  <c r="G104" i="31"/>
  <c r="J103" i="31"/>
  <c r="J102" i="31" s="1"/>
  <c r="I102" i="31"/>
  <c r="H102" i="31"/>
  <c r="G102" i="31"/>
  <c r="J101" i="31"/>
  <c r="J100" i="31" s="1"/>
  <c r="I100" i="31"/>
  <c r="H100" i="31"/>
  <c r="H99" i="31" s="1"/>
  <c r="G100" i="31"/>
  <c r="J98" i="31"/>
  <c r="J97" i="31" s="1"/>
  <c r="I97" i="31"/>
  <c r="H97" i="31"/>
  <c r="G97" i="31"/>
  <c r="J96" i="31"/>
  <c r="J95" i="31" s="1"/>
  <c r="I95" i="31"/>
  <c r="H95" i="31"/>
  <c r="G95" i="31"/>
  <c r="J94" i="31"/>
  <c r="J93" i="31" s="1"/>
  <c r="I93" i="31"/>
  <c r="I92" i="31" s="1"/>
  <c r="H93" i="31"/>
  <c r="G93" i="31"/>
  <c r="J91" i="31"/>
  <c r="J90" i="31" s="1"/>
  <c r="I90" i="31"/>
  <c r="H90" i="31"/>
  <c r="G90" i="31"/>
  <c r="J89" i="31"/>
  <c r="I88" i="31"/>
  <c r="H88" i="31"/>
  <c r="G88" i="31"/>
  <c r="J86" i="31"/>
  <c r="J85" i="31" s="1"/>
  <c r="I85" i="31"/>
  <c r="H85" i="31"/>
  <c r="G85" i="31"/>
  <c r="J84" i="31"/>
  <c r="J83" i="31" s="1"/>
  <c r="I83" i="31"/>
  <c r="H83" i="31"/>
  <c r="G83" i="31"/>
  <c r="J81" i="31"/>
  <c r="J80" i="31" s="1"/>
  <c r="I80" i="31"/>
  <c r="H80" i="31"/>
  <c r="G80" i="31"/>
  <c r="J79" i="31"/>
  <c r="I78" i="31"/>
  <c r="H78" i="31"/>
  <c r="G78" i="31"/>
  <c r="J77" i="31"/>
  <c r="J76" i="31"/>
  <c r="J75" i="31" s="1"/>
  <c r="I75" i="31"/>
  <c r="H75" i="31"/>
  <c r="G75" i="31"/>
  <c r="J74" i="31"/>
  <c r="J73" i="31" s="1"/>
  <c r="I73" i="31"/>
  <c r="H73" i="31"/>
  <c r="G73" i="31"/>
  <c r="J72" i="31"/>
  <c r="J71" i="31" s="1"/>
  <c r="I71" i="31"/>
  <c r="H71" i="31"/>
  <c r="G71" i="31"/>
  <c r="J70" i="31"/>
  <c r="J69" i="31" s="1"/>
  <c r="I69" i="31"/>
  <c r="H69" i="31"/>
  <c r="G69" i="31"/>
  <c r="J66" i="31"/>
  <c r="J65" i="31" s="1"/>
  <c r="I65" i="31"/>
  <c r="H65" i="31"/>
  <c r="G65" i="31"/>
  <c r="J64" i="31"/>
  <c r="J63" i="31" s="1"/>
  <c r="I63" i="31"/>
  <c r="H63" i="31"/>
  <c r="G63" i="31"/>
  <c r="J62" i="31"/>
  <c r="J61" i="31" s="1"/>
  <c r="I61" i="31"/>
  <c r="H61" i="31"/>
  <c r="G61" i="31"/>
  <c r="J60" i="31"/>
  <c r="J59" i="31" s="1"/>
  <c r="I59" i="31"/>
  <c r="H59" i="31"/>
  <c r="G59" i="31"/>
  <c r="G58" i="31" s="1"/>
  <c r="J57" i="31"/>
  <c r="J56" i="31"/>
  <c r="I55" i="31"/>
  <c r="I54" i="31" s="1"/>
  <c r="H55" i="31"/>
  <c r="G55" i="31"/>
  <c r="G54" i="31" s="1"/>
  <c r="J53" i="31"/>
  <c r="J52" i="31"/>
  <c r="J51" i="31"/>
  <c r="J50" i="31"/>
  <c r="J49" i="31"/>
  <c r="J48" i="31"/>
  <c r="J46" i="31"/>
  <c r="I45" i="31"/>
  <c r="I42" i="31" s="1"/>
  <c r="H45" i="31"/>
  <c r="H42" i="31" s="1"/>
  <c r="G45" i="31"/>
  <c r="G42" i="31" s="1"/>
  <c r="J44" i="31"/>
  <c r="J43" i="31" s="1"/>
  <c r="I43" i="31"/>
  <c r="H43" i="31"/>
  <c r="G43" i="31"/>
  <c r="J41" i="31"/>
  <c r="J40" i="31"/>
  <c r="J39" i="31"/>
  <c r="J38" i="31"/>
  <c r="I37" i="31"/>
  <c r="H37" i="31"/>
  <c r="G37" i="31"/>
  <c r="J36" i="31"/>
  <c r="J35" i="31" s="1"/>
  <c r="I35" i="31"/>
  <c r="H35" i="31"/>
  <c r="G35" i="31"/>
  <c r="J34" i="31"/>
  <c r="J33" i="31"/>
  <c r="I33" i="31"/>
  <c r="H33" i="31"/>
  <c r="G33" i="31"/>
  <c r="J29" i="31"/>
  <c r="J28" i="31"/>
  <c r="J27" i="31"/>
  <c r="J25" i="31"/>
  <c r="J23" i="31"/>
  <c r="J22" i="31"/>
  <c r="G21" i="31"/>
  <c r="F19" i="30"/>
  <c r="F14" i="30"/>
  <c r="F13" i="30"/>
  <c r="F10" i="30"/>
  <c r="F9" i="30"/>
  <c r="B9" i="40"/>
  <c r="B7" i="40"/>
  <c r="B8" i="40"/>
  <c r="E4" i="30"/>
  <c r="F4" i="31"/>
  <c r="F4" i="32"/>
  <c r="H4" i="14"/>
  <c r="H4" i="13"/>
  <c r="G34" i="40"/>
  <c r="G36" i="40"/>
  <c r="G25" i="40"/>
  <c r="G24" i="40"/>
  <c r="G30" i="40"/>
  <c r="G35" i="40"/>
  <c r="G29" i="40"/>
  <c r="G31" i="40"/>
  <c r="G26" i="40"/>
  <c r="G20" i="40"/>
  <c r="G32" i="40"/>
  <c r="G27" i="40"/>
  <c r="G22" i="40"/>
  <c r="G33" i="40"/>
  <c r="G21" i="40"/>
  <c r="G28" i="40"/>
  <c r="G19" i="40"/>
  <c r="G37" i="40"/>
  <c r="G23" i="40"/>
  <c r="E24" i="40"/>
  <c r="E29" i="40"/>
  <c r="E19" i="40"/>
  <c r="E37" i="40"/>
  <c r="E23" i="40"/>
  <c r="E31" i="40"/>
  <c r="E33" i="40"/>
  <c r="E28" i="40"/>
  <c r="E36" i="40"/>
  <c r="E22" i="40"/>
  <c r="B9" i="13"/>
  <c r="I87" i="31"/>
  <c r="J55" i="31"/>
  <c r="J54" i="31" s="1"/>
  <c r="J214" i="31"/>
  <c r="G87" i="31"/>
  <c r="J312" i="31"/>
  <c r="J311" i="31" s="1"/>
  <c r="J240" i="32"/>
  <c r="H224" i="32"/>
  <c r="H238" i="32"/>
  <c r="J239" i="32"/>
  <c r="F12" i="30"/>
  <c r="H272" i="32" l="1"/>
  <c r="H266" i="32"/>
  <c r="H188" i="32"/>
  <c r="G171" i="32"/>
  <c r="I224" i="32"/>
  <c r="G302" i="32"/>
  <c r="G224" i="32"/>
  <c r="H200" i="32"/>
  <c r="J174" i="32"/>
  <c r="H92" i="32"/>
  <c r="H314" i="32"/>
  <c r="H295" i="32"/>
  <c r="H290" i="32"/>
  <c r="H283" i="32"/>
  <c r="H237" i="32"/>
  <c r="J241" i="32"/>
  <c r="H179" i="32"/>
  <c r="H171" i="32"/>
  <c r="H116" i="32"/>
  <c r="H99" i="32"/>
  <c r="H58" i="32"/>
  <c r="H42" i="32"/>
  <c r="G314" i="32"/>
  <c r="G255" i="32"/>
  <c r="G209" i="32"/>
  <c r="G125" i="32"/>
  <c r="G116" i="32"/>
  <c r="G82" i="32"/>
  <c r="J55" i="32"/>
  <c r="J54" i="32" s="1"/>
  <c r="G42" i="32"/>
  <c r="J315" i="32"/>
  <c r="J314" i="32" s="1"/>
  <c r="G295" i="32"/>
  <c r="G266" i="32"/>
  <c r="J250" i="32"/>
  <c r="J238" i="32"/>
  <c r="J218" i="32"/>
  <c r="J210" i="32"/>
  <c r="G200" i="32"/>
  <c r="G188" i="32"/>
  <c r="G179" i="32"/>
  <c r="G143" i="32"/>
  <c r="G99" i="32"/>
  <c r="G92" i="32"/>
  <c r="G20" i="32"/>
  <c r="G254" i="31"/>
  <c r="I237" i="31"/>
  <c r="I68" i="31"/>
  <c r="I82" i="31"/>
  <c r="H87" i="31"/>
  <c r="H92" i="31"/>
  <c r="H283" i="31"/>
  <c r="G143" i="31"/>
  <c r="J254" i="31"/>
  <c r="I283" i="31"/>
  <c r="J314" i="31"/>
  <c r="G125" i="31"/>
  <c r="I143" i="31"/>
  <c r="I314" i="31"/>
  <c r="I58" i="31"/>
  <c r="H179" i="31"/>
  <c r="G266" i="31"/>
  <c r="I209" i="31"/>
  <c r="G82" i="31"/>
  <c r="G92" i="31"/>
  <c r="G99" i="31"/>
  <c r="H254" i="31"/>
  <c r="I302" i="31"/>
  <c r="G302" i="31"/>
  <c r="I295" i="31"/>
  <c r="H295" i="31"/>
  <c r="I272" i="31"/>
  <c r="G237" i="31"/>
  <c r="G209" i="31"/>
  <c r="H209" i="31"/>
  <c r="H200" i="31"/>
  <c r="H188" i="31"/>
  <c r="I188" i="31"/>
  <c r="J167" i="31"/>
  <c r="J164" i="31"/>
  <c r="H116" i="31"/>
  <c r="H82" i="31"/>
  <c r="J82" i="31"/>
  <c r="G68" i="31"/>
  <c r="J58" i="31"/>
  <c r="H58" i="31"/>
  <c r="J37" i="31"/>
  <c r="H272" i="31"/>
  <c r="H237" i="31"/>
  <c r="J225" i="31"/>
  <c r="G200" i="31"/>
  <c r="G188" i="31"/>
  <c r="J188" i="31"/>
  <c r="H143" i="31"/>
  <c r="J131" i="31"/>
  <c r="B19" i="10"/>
  <c r="B535" i="10"/>
  <c r="B533" i="10"/>
  <c r="B531" i="10"/>
  <c r="B529" i="10"/>
  <c r="B527" i="10"/>
  <c r="B525" i="10"/>
  <c r="B523" i="10"/>
  <c r="B521" i="10"/>
  <c r="B515" i="10"/>
  <c r="B482" i="10"/>
  <c r="B458" i="10"/>
  <c r="B434" i="10"/>
  <c r="B410" i="10"/>
  <c r="B494" i="10"/>
  <c r="B470" i="10"/>
  <c r="B446" i="10"/>
  <c r="B422" i="10"/>
  <c r="B496" i="10"/>
  <c r="B472" i="10"/>
  <c r="B448" i="10"/>
  <c r="B424" i="10"/>
  <c r="B499" i="10"/>
  <c r="B491" i="10"/>
  <c r="B483" i="10"/>
  <c r="B475" i="10"/>
  <c r="B467" i="10"/>
  <c r="B459" i="10"/>
  <c r="B451" i="10"/>
  <c r="B443" i="10"/>
  <c r="B435" i="10"/>
  <c r="B427" i="10"/>
  <c r="B419" i="10"/>
  <c r="B411" i="10"/>
  <c r="B395" i="10"/>
  <c r="B371" i="10"/>
  <c r="B347" i="10"/>
  <c r="B323" i="10"/>
  <c r="B299" i="10"/>
  <c r="B275" i="10"/>
  <c r="B43" i="14"/>
  <c r="B47" i="14"/>
  <c r="B42" i="14"/>
  <c r="B48" i="14"/>
  <c r="B46" i="14"/>
  <c r="B49" i="14"/>
  <c r="B53" i="14"/>
  <c r="B45" i="14"/>
  <c r="B57" i="14"/>
  <c r="B41" i="14"/>
  <c r="B50" i="14"/>
  <c r="B40" i="14"/>
  <c r="B44" i="14"/>
  <c r="B56" i="14"/>
  <c r="B52" i="14"/>
  <c r="B58" i="14"/>
  <c r="B55" i="14"/>
  <c r="B51" i="14"/>
  <c r="B54" i="14"/>
  <c r="G10" i="31"/>
  <c r="G10" i="32"/>
  <c r="F31" i="30"/>
  <c r="G29" i="30"/>
  <c r="G17" i="30"/>
  <c r="G11" i="30"/>
  <c r="G10" i="30" s="1"/>
  <c r="G9" i="30" s="1"/>
  <c r="G21" i="30"/>
  <c r="G15" i="30"/>
  <c r="G18" i="30"/>
  <c r="G16" i="30"/>
  <c r="G27" i="30"/>
  <c r="G30" i="30"/>
  <c r="G28" i="30"/>
  <c r="G22" i="30"/>
  <c r="G14" i="32"/>
  <c r="G14" i="31"/>
  <c r="I525" i="10"/>
  <c r="I526" i="10"/>
  <c r="I510" i="10"/>
  <c r="I512" i="10"/>
  <c r="I511" i="10"/>
  <c r="I463" i="10"/>
  <c r="I465" i="10"/>
  <c r="I464" i="10"/>
  <c r="I428" i="10"/>
  <c r="I429" i="10"/>
  <c r="I430" i="10"/>
  <c r="I524" i="10"/>
  <c r="I523" i="10"/>
  <c r="I508" i="10"/>
  <c r="I509" i="10"/>
  <c r="I506" i="10"/>
  <c r="I507" i="10"/>
  <c r="I426" i="10"/>
  <c r="I427" i="10"/>
  <c r="I521" i="10"/>
  <c r="I522" i="10"/>
  <c r="I484" i="10"/>
  <c r="I485" i="10"/>
  <c r="I488" i="10"/>
  <c r="I486" i="10"/>
  <c r="I487" i="10"/>
  <c r="I476" i="10"/>
  <c r="I477" i="10"/>
  <c r="I460" i="10"/>
  <c r="I461" i="10"/>
  <c r="I454" i="10"/>
  <c r="I462" i="10"/>
  <c r="I455" i="10"/>
  <c r="I457" i="10"/>
  <c r="I458" i="10"/>
  <c r="I459" i="10"/>
  <c r="I456" i="10"/>
  <c r="I424" i="10"/>
  <c r="I423" i="10"/>
  <c r="I425" i="10"/>
  <c r="I533" i="10"/>
  <c r="I534" i="10"/>
  <c r="I441" i="10"/>
  <c r="I440" i="10"/>
  <c r="I519" i="10"/>
  <c r="I520" i="10"/>
  <c r="I452" i="10"/>
  <c r="I453" i="10"/>
  <c r="I450" i="10"/>
  <c r="I451" i="10"/>
  <c r="I421" i="10"/>
  <c r="I422" i="10"/>
  <c r="I501" i="10"/>
  <c r="I502" i="10"/>
  <c r="I503" i="10"/>
  <c r="I481" i="10"/>
  <c r="I480" i="10"/>
  <c r="I482" i="10"/>
  <c r="I483" i="10"/>
  <c r="I448" i="10"/>
  <c r="I447" i="10"/>
  <c r="I449" i="10"/>
  <c r="I420" i="10"/>
  <c r="I416" i="10"/>
  <c r="I417" i="10"/>
  <c r="I418" i="10"/>
  <c r="I419" i="10"/>
  <c r="I532" i="10"/>
  <c r="I531" i="10"/>
  <c r="I516" i="10"/>
  <c r="I517" i="10"/>
  <c r="I500" i="10"/>
  <c r="I497" i="10"/>
  <c r="I498" i="10"/>
  <c r="I499" i="10"/>
  <c r="I478" i="10"/>
  <c r="I479" i="10"/>
  <c r="I473" i="10"/>
  <c r="I474" i="10"/>
  <c r="I475" i="10"/>
  <c r="I445" i="10"/>
  <c r="I446" i="10"/>
  <c r="I412" i="10"/>
  <c r="I413" i="10"/>
  <c r="I406" i="10"/>
  <c r="I414" i="10"/>
  <c r="I407" i="10"/>
  <c r="I415" i="10"/>
  <c r="I408" i="10"/>
  <c r="I409" i="10"/>
  <c r="I410" i="10"/>
  <c r="I411" i="10"/>
  <c r="I529" i="10"/>
  <c r="I530" i="10"/>
  <c r="I535" i="10"/>
  <c r="I536" i="10"/>
  <c r="I514" i="10"/>
  <c r="I515" i="10"/>
  <c r="I496" i="10"/>
  <c r="I494" i="10"/>
  <c r="I495" i="10"/>
  <c r="I468" i="10"/>
  <c r="I469" i="10"/>
  <c r="I470" i="10"/>
  <c r="I472" i="10"/>
  <c r="I471" i="10"/>
  <c r="I436" i="10"/>
  <c r="I437" i="10"/>
  <c r="I438" i="10"/>
  <c r="I439" i="10"/>
  <c r="I404" i="10"/>
  <c r="I405" i="10"/>
  <c r="I403" i="10"/>
  <c r="I528" i="10"/>
  <c r="I527" i="10"/>
  <c r="I492" i="10"/>
  <c r="I493" i="10"/>
  <c r="I489" i="10"/>
  <c r="I490" i="10"/>
  <c r="I491" i="10"/>
  <c r="I466" i="10"/>
  <c r="I467" i="10"/>
  <c r="I431" i="10"/>
  <c r="I433" i="10"/>
  <c r="I434" i="10"/>
  <c r="I432" i="10"/>
  <c r="I435" i="10"/>
  <c r="I444" i="10"/>
  <c r="I442" i="10"/>
  <c r="I443" i="10"/>
  <c r="B517" i="10"/>
  <c r="B274" i="10"/>
  <c r="B486" i="10"/>
  <c r="B462" i="10"/>
  <c r="B438" i="10"/>
  <c r="B414" i="10"/>
  <c r="B500" i="10"/>
  <c r="B476" i="10"/>
  <c r="B452" i="10"/>
  <c r="B428" i="10"/>
  <c r="B404" i="10"/>
  <c r="B490" i="10"/>
  <c r="B466" i="10"/>
  <c r="B442" i="10"/>
  <c r="B418" i="10"/>
  <c r="B402" i="10"/>
  <c r="B346" i="10"/>
  <c r="B493" i="10"/>
  <c r="B485" i="10"/>
  <c r="B477" i="10"/>
  <c r="B469" i="10"/>
  <c r="B461" i="10"/>
  <c r="B453" i="10"/>
  <c r="B445" i="10"/>
  <c r="B437" i="10"/>
  <c r="B429" i="10"/>
  <c r="B421" i="10"/>
  <c r="B413" i="10"/>
  <c r="B405" i="10"/>
  <c r="B389" i="10"/>
  <c r="B365" i="10"/>
  <c r="B341" i="10"/>
  <c r="B317" i="10"/>
  <c r="B293" i="10"/>
  <c r="B519" i="10"/>
  <c r="B509" i="10"/>
  <c r="B492" i="10"/>
  <c r="B468" i="10"/>
  <c r="B444" i="10"/>
  <c r="B420" i="10"/>
  <c r="B498" i="10"/>
  <c r="B474" i="10"/>
  <c r="B450" i="10"/>
  <c r="B426" i="10"/>
  <c r="B488" i="10"/>
  <c r="B464" i="10"/>
  <c r="B440" i="10"/>
  <c r="B416" i="10"/>
  <c r="B478" i="10"/>
  <c r="B454" i="10"/>
  <c r="B430" i="10"/>
  <c r="B406" i="10"/>
  <c r="B390" i="10"/>
  <c r="B382" i="10"/>
  <c r="B310" i="10"/>
  <c r="B497" i="10"/>
  <c r="B489" i="10"/>
  <c r="B481" i="10"/>
  <c r="B473" i="10"/>
  <c r="B465" i="10"/>
  <c r="B457" i="10"/>
  <c r="B449" i="10"/>
  <c r="B441" i="10"/>
  <c r="B433" i="10"/>
  <c r="B425" i="10"/>
  <c r="B417" i="10"/>
  <c r="B409" i="10"/>
  <c r="B401" i="10"/>
  <c r="B377" i="10"/>
  <c r="B353" i="10"/>
  <c r="B329" i="10"/>
  <c r="B305" i="10"/>
  <c r="B281" i="10"/>
  <c r="B480" i="10"/>
  <c r="B456" i="10"/>
  <c r="B432" i="10"/>
  <c r="B408" i="10"/>
  <c r="B514" i="10"/>
  <c r="B524" i="10"/>
  <c r="B484" i="10"/>
  <c r="B460" i="10"/>
  <c r="B436" i="10"/>
  <c r="B412" i="10"/>
  <c r="B396" i="10"/>
  <c r="B495" i="10"/>
  <c r="B487" i="10"/>
  <c r="B479" i="10"/>
  <c r="B471" i="10"/>
  <c r="B463" i="10"/>
  <c r="B455" i="10"/>
  <c r="B447" i="10"/>
  <c r="B439" i="10"/>
  <c r="B431" i="10"/>
  <c r="B423" i="10"/>
  <c r="B415" i="10"/>
  <c r="B407" i="10"/>
  <c r="B383" i="10"/>
  <c r="B359" i="10"/>
  <c r="B335" i="10"/>
  <c r="B311" i="10"/>
  <c r="B287" i="10"/>
  <c r="B501" i="10"/>
  <c r="B508" i="10"/>
  <c r="B506" i="10"/>
  <c r="B536" i="10"/>
  <c r="B507" i="10"/>
  <c r="B513" i="10"/>
  <c r="B505" i="10"/>
  <c r="B520" i="10"/>
  <c r="B518" i="10"/>
  <c r="B516" i="10"/>
  <c r="B512" i="10"/>
  <c r="B504" i="10"/>
  <c r="B534" i="10"/>
  <c r="B532" i="10"/>
  <c r="B530" i="10"/>
  <c r="B528" i="10"/>
  <c r="B526" i="10"/>
  <c r="B522" i="10"/>
  <c r="B511" i="10"/>
  <c r="B503" i="10"/>
  <c r="B510" i="10"/>
  <c r="B502" i="10"/>
  <c r="I82" i="32"/>
  <c r="J154" i="32"/>
  <c r="J167" i="32"/>
  <c r="J214" i="32"/>
  <c r="J225" i="32"/>
  <c r="J232" i="32"/>
  <c r="J252" i="32"/>
  <c r="I295" i="32"/>
  <c r="I314" i="32"/>
  <c r="I302" i="32"/>
  <c r="J302" i="32"/>
  <c r="I290" i="32"/>
  <c r="I283" i="32"/>
  <c r="I271" i="32" s="1"/>
  <c r="I272" i="32"/>
  <c r="I266" i="32"/>
  <c r="I255" i="32"/>
  <c r="J256" i="32"/>
  <c r="I237" i="32"/>
  <c r="J200" i="32"/>
  <c r="I188" i="32"/>
  <c r="I179" i="32"/>
  <c r="J179" i="32"/>
  <c r="I171" i="32"/>
  <c r="J150" i="32"/>
  <c r="I143" i="32"/>
  <c r="J131" i="32"/>
  <c r="I116" i="32"/>
  <c r="I99" i="32"/>
  <c r="J92" i="32"/>
  <c r="I92" i="32"/>
  <c r="J87" i="32"/>
  <c r="I58" i="32"/>
  <c r="I42" i="32"/>
  <c r="J37" i="32"/>
  <c r="B403" i="10"/>
  <c r="I107" i="10"/>
  <c r="I108" i="10"/>
  <c r="I106" i="10"/>
  <c r="I126" i="10"/>
  <c r="I127" i="10"/>
  <c r="I128" i="10"/>
  <c r="I221" i="10"/>
  <c r="I225" i="10"/>
  <c r="I222" i="10"/>
  <c r="I223" i="10"/>
  <c r="I224" i="10"/>
  <c r="I220" i="10"/>
  <c r="I137" i="10"/>
  <c r="I138" i="10"/>
  <c r="I139" i="10"/>
  <c r="I135" i="10"/>
  <c r="I136" i="10"/>
  <c r="I395" i="10"/>
  <c r="I401" i="10"/>
  <c r="I396" i="10"/>
  <c r="I402" i="10"/>
  <c r="I398" i="10"/>
  <c r="I397" i="10"/>
  <c r="I400" i="10"/>
  <c r="I399" i="10"/>
  <c r="I293" i="10"/>
  <c r="I290" i="10"/>
  <c r="I289" i="10"/>
  <c r="I291" i="10"/>
  <c r="I292" i="10"/>
  <c r="I155" i="10"/>
  <c r="I156" i="10"/>
  <c r="I152" i="10"/>
  <c r="I153" i="10"/>
  <c r="I154" i="10"/>
  <c r="I374" i="10"/>
  <c r="I375" i="10"/>
  <c r="I356" i="10"/>
  <c r="I358" i="10"/>
  <c r="I357" i="10"/>
  <c r="I320" i="10"/>
  <c r="I319" i="10"/>
  <c r="I98" i="10"/>
  <c r="I99" i="10"/>
  <c r="I100" i="10"/>
  <c r="I149" i="10"/>
  <c r="I150" i="10"/>
  <c r="I147" i="10"/>
  <c r="I145" i="10"/>
  <c r="I151" i="10"/>
  <c r="I146" i="10"/>
  <c r="I148" i="10"/>
  <c r="I331" i="10"/>
  <c r="I332" i="10"/>
  <c r="I333" i="10"/>
  <c r="I334" i="10"/>
  <c r="I311" i="10"/>
  <c r="I312" i="10"/>
  <c r="I313" i="10"/>
  <c r="I310" i="10"/>
  <c r="I341" i="10"/>
  <c r="I342" i="10"/>
  <c r="I339" i="10"/>
  <c r="I340" i="10"/>
  <c r="I353" i="10"/>
  <c r="I350" i="10"/>
  <c r="I354" i="10"/>
  <c r="I355" i="10"/>
  <c r="I351" i="10"/>
  <c r="I352" i="10"/>
  <c r="I143" i="10"/>
  <c r="I140" i="10"/>
  <c r="I141" i="10"/>
  <c r="I144" i="10"/>
  <c r="I142" i="10"/>
  <c r="I329" i="10"/>
  <c r="I330" i="10"/>
  <c r="I326" i="10"/>
  <c r="I328" i="10"/>
  <c r="I327" i="10"/>
  <c r="I335" i="10"/>
  <c r="I336" i="10"/>
  <c r="I338" i="10"/>
  <c r="I337" i="10"/>
  <c r="I317" i="10"/>
  <c r="I314" i="10"/>
  <c r="I318" i="10"/>
  <c r="I315" i="10"/>
  <c r="I316" i="10"/>
  <c r="I89" i="10"/>
  <c r="I90" i="10"/>
  <c r="I91" i="10"/>
  <c r="I245" i="10"/>
  <c r="I242" i="10"/>
  <c r="I243" i="10"/>
  <c r="I244" i="10"/>
  <c r="I285" i="10"/>
  <c r="I284" i="10"/>
  <c r="I283" i="10"/>
  <c r="I389" i="10"/>
  <c r="I392" i="10"/>
  <c r="I390" i="10"/>
  <c r="I391" i="10"/>
  <c r="I393" i="10"/>
  <c r="I388" i="10"/>
  <c r="I254" i="10"/>
  <c r="I253" i="10"/>
  <c r="I240" i="10"/>
  <c r="I241" i="10"/>
  <c r="I231" i="10"/>
  <c r="I232" i="10"/>
  <c r="I211" i="10"/>
  <c r="I212" i="10"/>
  <c r="I281" i="10"/>
  <c r="I282" i="10"/>
  <c r="I280" i="10"/>
  <c r="I299" i="10"/>
  <c r="I294" i="10"/>
  <c r="I297" i="10"/>
  <c r="I295" i="10"/>
  <c r="I296" i="10"/>
  <c r="I298" i="10"/>
  <c r="I167" i="10"/>
  <c r="I165" i="10"/>
  <c r="I164" i="10"/>
  <c r="I163" i="10"/>
  <c r="I166" i="10"/>
  <c r="I365" i="10"/>
  <c r="I368" i="10"/>
  <c r="I366" i="10"/>
  <c r="I367" i="10"/>
  <c r="I364" i="10"/>
  <c r="I344" i="10"/>
  <c r="I343" i="10"/>
  <c r="I345" i="10"/>
  <c r="I116" i="10"/>
  <c r="I114" i="10"/>
  <c r="I115" i="10"/>
  <c r="I275" i="10"/>
  <c r="I276" i="10"/>
  <c r="I277" i="10"/>
  <c r="I274" i="10"/>
  <c r="I371" i="10"/>
  <c r="I372" i="10"/>
  <c r="I373" i="10"/>
  <c r="I369" i="10"/>
  <c r="I370" i="10"/>
  <c r="I233" i="10"/>
  <c r="I236" i="10"/>
  <c r="I234" i="10"/>
  <c r="I237" i="10"/>
  <c r="I235" i="10"/>
  <c r="I251" i="10"/>
  <c r="I252" i="10"/>
  <c r="I209" i="10"/>
  <c r="I207" i="10"/>
  <c r="I210" i="10"/>
  <c r="I208" i="10"/>
  <c r="I269" i="10"/>
  <c r="I267" i="10"/>
  <c r="I270" i="10"/>
  <c r="I271" i="10"/>
  <c r="I268" i="10"/>
  <c r="I161" i="10"/>
  <c r="I162" i="10"/>
  <c r="I159" i="10"/>
  <c r="I160" i="10"/>
  <c r="I173" i="10"/>
  <c r="I176" i="10"/>
  <c r="I174" i="10"/>
  <c r="I175" i="10"/>
  <c r="I385" i="10"/>
  <c r="I386" i="10"/>
  <c r="I387" i="10"/>
  <c r="I324" i="10"/>
  <c r="I325" i="10"/>
  <c r="I119" i="10"/>
  <c r="I117" i="10"/>
  <c r="I118" i="10"/>
  <c r="I113" i="10"/>
  <c r="I111" i="10"/>
  <c r="I110" i="10"/>
  <c r="I109" i="10"/>
  <c r="I112" i="10"/>
  <c r="I287" i="10"/>
  <c r="I288" i="10"/>
  <c r="I286" i="10"/>
  <c r="I92" i="10"/>
  <c r="I93" i="10"/>
  <c r="I94" i="10"/>
  <c r="I257" i="10"/>
  <c r="I258" i="10"/>
  <c r="I239" i="10"/>
  <c r="I238" i="10"/>
  <c r="I215" i="10"/>
  <c r="I216" i="10"/>
  <c r="I218" i="10"/>
  <c r="I219" i="10"/>
  <c r="I217" i="10"/>
  <c r="I131" i="10"/>
  <c r="I129" i="10"/>
  <c r="I132" i="10"/>
  <c r="I134" i="10"/>
  <c r="I133" i="10"/>
  <c r="I130" i="10"/>
  <c r="I259" i="10"/>
  <c r="I260" i="10"/>
  <c r="I179" i="10"/>
  <c r="I180" i="10"/>
  <c r="I382" i="10"/>
  <c r="I381" i="10"/>
  <c r="I95" i="10"/>
  <c r="I96" i="10"/>
  <c r="I97" i="10"/>
  <c r="I191" i="10"/>
  <c r="I188" i="10"/>
  <c r="I192" i="10"/>
  <c r="I187" i="10"/>
  <c r="I189" i="10"/>
  <c r="I190" i="10"/>
  <c r="I272" i="10"/>
  <c r="I273" i="10"/>
  <c r="I255" i="10"/>
  <c r="I256" i="10"/>
  <c r="I213" i="10"/>
  <c r="I214" i="10"/>
  <c r="I185" i="10"/>
  <c r="I186" i="10"/>
  <c r="I183" i="10"/>
  <c r="I181" i="10"/>
  <c r="I182" i="10"/>
  <c r="I184" i="10"/>
  <c r="I303" i="10"/>
  <c r="I300" i="10"/>
  <c r="I302" i="10"/>
  <c r="I301" i="10"/>
  <c r="I304" i="10"/>
  <c r="I347" i="10"/>
  <c r="I348" i="10"/>
  <c r="I349" i="10"/>
  <c r="I346" i="10"/>
  <c r="I103" i="10"/>
  <c r="I104" i="10"/>
  <c r="I105" i="10"/>
  <c r="I278" i="10"/>
  <c r="I279" i="10"/>
  <c r="I249" i="10"/>
  <c r="I246" i="10"/>
  <c r="I248" i="10"/>
  <c r="I247" i="10"/>
  <c r="I250" i="10"/>
  <c r="I227" i="10"/>
  <c r="I228" i="10"/>
  <c r="I229" i="10"/>
  <c r="I226" i="10"/>
  <c r="I203" i="10"/>
  <c r="I206" i="10"/>
  <c r="I204" i="10"/>
  <c r="I205" i="10"/>
  <c r="I263" i="10"/>
  <c r="I264" i="10"/>
  <c r="I266" i="10"/>
  <c r="I265" i="10"/>
  <c r="I262" i="10"/>
  <c r="I305" i="10"/>
  <c r="I306" i="10"/>
  <c r="I307" i="10"/>
  <c r="I308" i="10"/>
  <c r="I309" i="10"/>
  <c r="I158" i="10"/>
  <c r="I157" i="10"/>
  <c r="I171" i="10"/>
  <c r="I170" i="10"/>
  <c r="I169" i="10"/>
  <c r="I172" i="10"/>
  <c r="I383" i="10"/>
  <c r="I384" i="10"/>
  <c r="I377" i="10"/>
  <c r="I378" i="10"/>
  <c r="I379" i="10"/>
  <c r="I380" i="10"/>
  <c r="I376" i="10"/>
  <c r="I359" i="10"/>
  <c r="I360" i="10"/>
  <c r="I362" i="10"/>
  <c r="I361" i="10"/>
  <c r="I363" i="10"/>
  <c r="I323" i="10"/>
  <c r="I321" i="10"/>
  <c r="I322" i="10"/>
  <c r="I197" i="10"/>
  <c r="I195" i="10"/>
  <c r="I198" i="10"/>
  <c r="I194" i="10"/>
  <c r="I196" i="10"/>
  <c r="I122" i="10"/>
  <c r="I120" i="10"/>
  <c r="I121" i="10"/>
  <c r="I125" i="10"/>
  <c r="I123" i="10"/>
  <c r="I124" i="10"/>
  <c r="B17" i="10"/>
  <c r="B14" i="10"/>
  <c r="B18" i="10"/>
  <c r="B13" i="10"/>
  <c r="B20" i="10"/>
  <c r="B400" i="10"/>
  <c r="B394" i="10"/>
  <c r="B388" i="10"/>
  <c r="B376" i="10"/>
  <c r="B370" i="10"/>
  <c r="B364" i="10"/>
  <c r="B358" i="10"/>
  <c r="B352" i="10"/>
  <c r="B340" i="10"/>
  <c r="B334" i="10"/>
  <c r="B328" i="10"/>
  <c r="B322" i="10"/>
  <c r="B316" i="10"/>
  <c r="B304" i="10"/>
  <c r="B298" i="10"/>
  <c r="B292" i="10"/>
  <c r="B286" i="10"/>
  <c r="B280" i="10"/>
  <c r="B15" i="10"/>
  <c r="B81" i="10"/>
  <c r="B51" i="10"/>
  <c r="B21" i="10"/>
  <c r="B84" i="10"/>
  <c r="B48" i="10"/>
  <c r="B78" i="10"/>
  <c r="B30" i="10"/>
  <c r="B16" i="10"/>
  <c r="B39" i="10"/>
  <c r="B72" i="10"/>
  <c r="B42" i="10"/>
  <c r="B57" i="10"/>
  <c r="B27" i="10"/>
  <c r="B54" i="10"/>
  <c r="B24" i="10"/>
  <c r="B270" i="10"/>
  <c r="B264" i="10"/>
  <c r="B258" i="10"/>
  <c r="B252" i="10"/>
  <c r="B246" i="10"/>
  <c r="B240" i="10"/>
  <c r="B234" i="10"/>
  <c r="B228" i="10"/>
  <c r="B222" i="10"/>
  <c r="B216" i="10"/>
  <c r="B210" i="10"/>
  <c r="B76" i="10"/>
  <c r="B70" i="10"/>
  <c r="B64" i="10"/>
  <c r="B58" i="10"/>
  <c r="B52" i="10"/>
  <c r="B40" i="10"/>
  <c r="B28" i="10"/>
  <c r="B271" i="10"/>
  <c r="B265" i="10"/>
  <c r="B259" i="10"/>
  <c r="B253" i="10"/>
  <c r="B247" i="10"/>
  <c r="B241" i="10"/>
  <c r="B235" i="10"/>
  <c r="B229" i="10"/>
  <c r="B223" i="10"/>
  <c r="B217" i="10"/>
  <c r="B211" i="10"/>
  <c r="B205" i="10"/>
  <c r="B199" i="10"/>
  <c r="B193" i="10"/>
  <c r="B187" i="10"/>
  <c r="B181" i="10"/>
  <c r="B175" i="10"/>
  <c r="B169" i="10"/>
  <c r="B163" i="10"/>
  <c r="B157" i="10"/>
  <c r="B151" i="10"/>
  <c r="B145" i="10"/>
  <c r="B139" i="10"/>
  <c r="B133" i="10"/>
  <c r="B127" i="10"/>
  <c r="B121" i="10"/>
  <c r="B115" i="10"/>
  <c r="B109" i="10"/>
  <c r="B103" i="10"/>
  <c r="B97" i="10"/>
  <c r="B91" i="10"/>
  <c r="B85" i="10"/>
  <c r="B67" i="10"/>
  <c r="B61" i="10"/>
  <c r="B49" i="10"/>
  <c r="B43" i="10"/>
  <c r="B37" i="10"/>
  <c r="B25" i="10"/>
  <c r="B325" i="10"/>
  <c r="B319" i="10"/>
  <c r="B313" i="10"/>
  <c r="B307" i="10"/>
  <c r="B301" i="10"/>
  <c r="B295" i="10"/>
  <c r="B289" i="10"/>
  <c r="B283" i="10"/>
  <c r="B277" i="10"/>
  <c r="B384" i="10"/>
  <c r="B378" i="10"/>
  <c r="B372" i="10"/>
  <c r="B366" i="10"/>
  <c r="B360" i="10"/>
  <c r="B354" i="10"/>
  <c r="B348" i="10"/>
  <c r="B342" i="10"/>
  <c r="B336" i="10"/>
  <c r="B330" i="10"/>
  <c r="B324" i="10"/>
  <c r="B318" i="10"/>
  <c r="B312" i="10"/>
  <c r="B306" i="10"/>
  <c r="B300" i="10"/>
  <c r="B294" i="10"/>
  <c r="B288" i="10"/>
  <c r="B282" i="10"/>
  <c r="B276" i="10"/>
  <c r="B50" i="10"/>
  <c r="B44" i="10"/>
  <c r="B38" i="10"/>
  <c r="B26" i="10"/>
  <c r="B269" i="10"/>
  <c r="B263" i="10"/>
  <c r="B257" i="10"/>
  <c r="B251" i="10"/>
  <c r="B245" i="10"/>
  <c r="B239" i="10"/>
  <c r="B233" i="10"/>
  <c r="B227" i="10"/>
  <c r="B221" i="10"/>
  <c r="B215" i="10"/>
  <c r="B209" i="10"/>
  <c r="B203" i="10"/>
  <c r="B197" i="10"/>
  <c r="B191" i="10"/>
  <c r="B185" i="10"/>
  <c r="B179" i="10"/>
  <c r="B173" i="10"/>
  <c r="B167" i="10"/>
  <c r="B161" i="10"/>
  <c r="B155" i="10"/>
  <c r="B149" i="10"/>
  <c r="B143" i="10"/>
  <c r="B137" i="10"/>
  <c r="B131" i="10"/>
  <c r="B125" i="10"/>
  <c r="B119" i="10"/>
  <c r="B113" i="10"/>
  <c r="B107" i="10"/>
  <c r="B101" i="10"/>
  <c r="B95" i="10"/>
  <c r="B89" i="10"/>
  <c r="B83" i="10"/>
  <c r="B77" i="10"/>
  <c r="B71" i="10"/>
  <c r="B47" i="10"/>
  <c r="B79" i="10"/>
  <c r="B73" i="10"/>
  <c r="B55" i="10"/>
  <c r="B268" i="10"/>
  <c r="B262" i="10"/>
  <c r="B256" i="10"/>
  <c r="B250" i="10"/>
  <c r="B244" i="10"/>
  <c r="B238" i="10"/>
  <c r="B232" i="10"/>
  <c r="B226" i="10"/>
  <c r="B220" i="10"/>
  <c r="B214" i="10"/>
  <c r="B208" i="10"/>
  <c r="B202" i="10"/>
  <c r="B196" i="10"/>
  <c r="B190" i="10"/>
  <c r="B184" i="10"/>
  <c r="B178" i="10"/>
  <c r="B172" i="10"/>
  <c r="B166" i="10"/>
  <c r="B160" i="10"/>
  <c r="B154" i="10"/>
  <c r="B148" i="10"/>
  <c r="B142" i="10"/>
  <c r="B136" i="10"/>
  <c r="B130" i="10"/>
  <c r="B124" i="10"/>
  <c r="B118" i="10"/>
  <c r="B112" i="10"/>
  <c r="B106" i="10"/>
  <c r="B100" i="10"/>
  <c r="B94" i="10"/>
  <c r="B88" i="10"/>
  <c r="B82" i="10"/>
  <c r="B46" i="10"/>
  <c r="B34" i="10"/>
  <c r="B22" i="10"/>
  <c r="B399" i="10"/>
  <c r="B393" i="10"/>
  <c r="B387" i="10"/>
  <c r="B381" i="10"/>
  <c r="B375" i="10"/>
  <c r="B369" i="10"/>
  <c r="B363" i="10"/>
  <c r="B357" i="10"/>
  <c r="B351" i="10"/>
  <c r="B345" i="10"/>
  <c r="B339" i="10"/>
  <c r="B333" i="10"/>
  <c r="B327" i="10"/>
  <c r="B321" i="10"/>
  <c r="B315" i="10"/>
  <c r="B309" i="10"/>
  <c r="B303" i="10"/>
  <c r="B297" i="10"/>
  <c r="B291" i="10"/>
  <c r="B285" i="10"/>
  <c r="B279" i="10"/>
  <c r="B204" i="10"/>
  <c r="B198" i="10"/>
  <c r="B192" i="10"/>
  <c r="B186" i="10"/>
  <c r="B180" i="10"/>
  <c r="B174" i="10"/>
  <c r="B168" i="10"/>
  <c r="B162" i="10"/>
  <c r="B156" i="10"/>
  <c r="B150" i="10"/>
  <c r="B144" i="10"/>
  <c r="B138" i="10"/>
  <c r="B132" i="10"/>
  <c r="B126" i="10"/>
  <c r="B120" i="10"/>
  <c r="B114" i="10"/>
  <c r="B108" i="10"/>
  <c r="B102" i="10"/>
  <c r="B96" i="10"/>
  <c r="B90" i="10"/>
  <c r="B66" i="10"/>
  <c r="B60" i="10"/>
  <c r="B36" i="10"/>
  <c r="B273" i="10"/>
  <c r="B267" i="10"/>
  <c r="B261" i="10"/>
  <c r="B255" i="10"/>
  <c r="B249" i="10"/>
  <c r="B243" i="10"/>
  <c r="B237" i="10"/>
  <c r="B231" i="10"/>
  <c r="B225" i="10"/>
  <c r="B219" i="10"/>
  <c r="B213" i="10"/>
  <c r="B207" i="10"/>
  <c r="B201" i="10"/>
  <c r="B195" i="10"/>
  <c r="B189" i="10"/>
  <c r="B183" i="10"/>
  <c r="B177" i="10"/>
  <c r="B171" i="10"/>
  <c r="B165" i="10"/>
  <c r="B159" i="10"/>
  <c r="B153" i="10"/>
  <c r="B147" i="10"/>
  <c r="B141" i="10"/>
  <c r="B135" i="10"/>
  <c r="B129" i="10"/>
  <c r="B123" i="10"/>
  <c r="B117" i="10"/>
  <c r="B111" i="10"/>
  <c r="B105" i="10"/>
  <c r="B99" i="10"/>
  <c r="B93" i="10"/>
  <c r="B87" i="10"/>
  <c r="B75" i="10"/>
  <c r="B69" i="10"/>
  <c r="B63" i="10"/>
  <c r="B45" i="10"/>
  <c r="B33" i="10"/>
  <c r="B398" i="10"/>
  <c r="B392" i="10"/>
  <c r="B386" i="10"/>
  <c r="B380" i="10"/>
  <c r="B374" i="10"/>
  <c r="B368" i="10"/>
  <c r="B362" i="10"/>
  <c r="B356" i="10"/>
  <c r="B350" i="10"/>
  <c r="B344" i="10"/>
  <c r="B338" i="10"/>
  <c r="B332" i="10"/>
  <c r="B326" i="10"/>
  <c r="B320" i="10"/>
  <c r="B314" i="10"/>
  <c r="B308" i="10"/>
  <c r="B302" i="10"/>
  <c r="B296" i="10"/>
  <c r="B290" i="10"/>
  <c r="B284" i="10"/>
  <c r="B278" i="10"/>
  <c r="B65" i="10"/>
  <c r="B59" i="10"/>
  <c r="B53" i="10"/>
  <c r="B41" i="10"/>
  <c r="B35" i="10"/>
  <c r="B29" i="10"/>
  <c r="B23" i="10"/>
  <c r="B272" i="10"/>
  <c r="B266" i="10"/>
  <c r="B260" i="10"/>
  <c r="B254" i="10"/>
  <c r="B248" i="10"/>
  <c r="B242" i="10"/>
  <c r="B236" i="10"/>
  <c r="B230" i="10"/>
  <c r="B224" i="10"/>
  <c r="B218" i="10"/>
  <c r="B212" i="10"/>
  <c r="B206" i="10"/>
  <c r="B200" i="10"/>
  <c r="B194" i="10"/>
  <c r="B188" i="10"/>
  <c r="B182" i="10"/>
  <c r="B176" i="10"/>
  <c r="B170" i="10"/>
  <c r="B164" i="10"/>
  <c r="B158" i="10"/>
  <c r="B152" i="10"/>
  <c r="B146" i="10"/>
  <c r="B140" i="10"/>
  <c r="B134" i="10"/>
  <c r="B128" i="10"/>
  <c r="B122" i="10"/>
  <c r="B116" i="10"/>
  <c r="B110" i="10"/>
  <c r="B104" i="10"/>
  <c r="B98" i="10"/>
  <c r="B92" i="10"/>
  <c r="B86" i="10"/>
  <c r="B80" i="10"/>
  <c r="B74" i="10"/>
  <c r="B68" i="10"/>
  <c r="B62" i="10"/>
  <c r="B56" i="10"/>
  <c r="B32" i="10"/>
  <c r="B397" i="10"/>
  <c r="B391" i="10"/>
  <c r="B385" i="10"/>
  <c r="B379" i="10"/>
  <c r="B373" i="10"/>
  <c r="B367" i="10"/>
  <c r="B361" i="10"/>
  <c r="B355" i="10"/>
  <c r="B349" i="10"/>
  <c r="B343" i="10"/>
  <c r="B337" i="10"/>
  <c r="B331" i="10"/>
  <c r="B13" i="14"/>
  <c r="B34" i="14"/>
  <c r="B12" i="14"/>
  <c r="B33" i="14"/>
  <c r="B28" i="14"/>
  <c r="B22" i="14"/>
  <c r="B14" i="14"/>
  <c r="B24" i="14"/>
  <c r="B17" i="14"/>
  <c r="B11" i="14"/>
  <c r="B39" i="14"/>
  <c r="B16" i="14"/>
  <c r="B10" i="14"/>
  <c r="B27" i="14"/>
  <c r="B38" i="14"/>
  <c r="B23" i="14"/>
  <c r="B35" i="14"/>
  <c r="B29" i="14"/>
  <c r="B19" i="14"/>
  <c r="B15" i="14"/>
  <c r="B9" i="14"/>
  <c r="B36" i="14"/>
  <c r="B30" i="14"/>
  <c r="B37" i="14"/>
  <c r="B31" i="14"/>
  <c r="B25" i="14"/>
  <c r="B32" i="14"/>
  <c r="B26" i="14"/>
  <c r="B20" i="14"/>
  <c r="B21" i="14"/>
  <c r="J65" i="32"/>
  <c r="J75" i="32"/>
  <c r="J195" i="32"/>
  <c r="J188" i="32" s="1"/>
  <c r="J33" i="32"/>
  <c r="I68" i="32"/>
  <c r="J58" i="32"/>
  <c r="J80" i="32"/>
  <c r="G87" i="32"/>
  <c r="H143" i="32"/>
  <c r="J248" i="32"/>
  <c r="J255" i="32"/>
  <c r="J272" i="32"/>
  <c r="G68" i="32"/>
  <c r="J100" i="32"/>
  <c r="J104" i="32"/>
  <c r="J126" i="32"/>
  <c r="I200" i="32"/>
  <c r="J246" i="32"/>
  <c r="G237" i="32"/>
  <c r="J283" i="32"/>
  <c r="H255" i="32"/>
  <c r="H254" i="32" s="1"/>
  <c r="J269" i="32"/>
  <c r="J266" i="32" s="1"/>
  <c r="J295" i="32"/>
  <c r="I209" i="32"/>
  <c r="J177" i="32"/>
  <c r="J123" i="32"/>
  <c r="J116" i="32" s="1"/>
  <c r="J157" i="32"/>
  <c r="H68" i="32"/>
  <c r="J26" i="32"/>
  <c r="J45" i="32"/>
  <c r="J42" i="32" s="1"/>
  <c r="J85" i="32"/>
  <c r="J82" i="32" s="1"/>
  <c r="G272" i="32"/>
  <c r="J244" i="32"/>
  <c r="H209" i="32"/>
  <c r="J164" i="32"/>
  <c r="G20" i="31"/>
  <c r="G19" i="31" s="1"/>
  <c r="I99" i="31"/>
  <c r="J119" i="31"/>
  <c r="J116" i="31" s="1"/>
  <c r="J210" i="31"/>
  <c r="J256" i="31"/>
  <c r="I266" i="31"/>
  <c r="I254" i="31" s="1"/>
  <c r="J171" i="31"/>
  <c r="J92" i="31"/>
  <c r="I171" i="31"/>
  <c r="I170" i="31" s="1"/>
  <c r="J26" i="31"/>
  <c r="H68" i="31"/>
  <c r="J104" i="31"/>
  <c r="J99" i="31" s="1"/>
  <c r="J275" i="31"/>
  <c r="G271" i="31"/>
  <c r="J45" i="31"/>
  <c r="J42" i="31" s="1"/>
  <c r="I67" i="31"/>
  <c r="J78" i="31"/>
  <c r="J68" i="31" s="1"/>
  <c r="J88" i="31"/>
  <c r="J87" i="31" s="1"/>
  <c r="G116" i="31"/>
  <c r="J200" i="31"/>
  <c r="J272" i="31"/>
  <c r="J126" i="31"/>
  <c r="J157" i="31"/>
  <c r="J143" i="31" s="1"/>
  <c r="J179" i="31"/>
  <c r="J288" i="31"/>
  <c r="J283" i="31" s="1"/>
  <c r="J295" i="31"/>
  <c r="J302" i="31"/>
  <c r="J218" i="31"/>
  <c r="J232" i="31"/>
  <c r="J114" i="31"/>
  <c r="I80" i="10"/>
  <c r="I81" i="10"/>
  <c r="I82" i="10"/>
  <c r="I83" i="10"/>
  <c r="I84" i="10"/>
  <c r="I79" i="10"/>
  <c r="I74" i="10"/>
  <c r="I75" i="10"/>
  <c r="I76" i="10"/>
  <c r="I77" i="10"/>
  <c r="I78" i="10"/>
  <c r="B18" i="14"/>
  <c r="I61" i="10"/>
  <c r="I67" i="10"/>
  <c r="I70" i="10"/>
  <c r="I59" i="10"/>
  <c r="I62" i="10"/>
  <c r="I68" i="10"/>
  <c r="I58" i="10"/>
  <c r="I63" i="10"/>
  <c r="I69" i="10"/>
  <c r="I64" i="10"/>
  <c r="I65" i="10"/>
  <c r="I60" i="10"/>
  <c r="I66" i="10"/>
  <c r="I56" i="10"/>
  <c r="I57" i="10"/>
  <c r="I52" i="10"/>
  <c r="I50" i="10"/>
  <c r="I51" i="10"/>
  <c r="I53" i="10"/>
  <c r="I54" i="10"/>
  <c r="I55" i="10"/>
  <c r="I43" i="10"/>
  <c r="I44" i="10"/>
  <c r="I47" i="10"/>
  <c r="I48" i="10"/>
  <c r="I49" i="10"/>
  <c r="I46" i="10"/>
  <c r="I45" i="10"/>
  <c r="I35" i="10"/>
  <c r="I36" i="10"/>
  <c r="I37" i="10"/>
  <c r="I34" i="10"/>
  <c r="I32" i="10"/>
  <c r="I33" i="10"/>
  <c r="I40" i="10"/>
  <c r="I39" i="10"/>
  <c r="I38" i="10"/>
  <c r="B31" i="10"/>
  <c r="I11" i="10"/>
  <c r="I12" i="10"/>
  <c r="I13" i="10"/>
  <c r="I22" i="10"/>
  <c r="I23" i="10"/>
  <c r="I21" i="10"/>
  <c r="I16" i="10"/>
  <c r="I14" i="10"/>
  <c r="I15" i="10"/>
  <c r="I17" i="10"/>
  <c r="I18" i="10"/>
  <c r="I19" i="10"/>
  <c r="B12" i="10"/>
  <c r="B11" i="10"/>
  <c r="B10" i="1"/>
  <c r="B12" i="1"/>
  <c r="B10" i="10"/>
  <c r="K5" i="1"/>
  <c r="Q4" i="1"/>
  <c r="C17" i="40"/>
  <c r="B11" i="1"/>
  <c r="B10" i="40"/>
  <c r="B9" i="10"/>
  <c r="B9" i="1"/>
  <c r="J171" i="32" l="1"/>
  <c r="G19" i="32"/>
  <c r="H170" i="32"/>
  <c r="H271" i="32"/>
  <c r="G271" i="32"/>
  <c r="G254" i="32"/>
  <c r="J209" i="32"/>
  <c r="G170" i="32"/>
  <c r="J68" i="32"/>
  <c r="J224" i="32"/>
  <c r="J125" i="32"/>
  <c r="G67" i="31"/>
  <c r="H271" i="31"/>
  <c r="I271" i="31"/>
  <c r="H170" i="31"/>
  <c r="J224" i="31"/>
  <c r="J209" i="31"/>
  <c r="G170" i="31"/>
  <c r="H67" i="32"/>
  <c r="J125" i="31"/>
  <c r="J67" i="31" s="1"/>
  <c r="H67" i="31"/>
  <c r="J237" i="31"/>
  <c r="G26" i="30"/>
  <c r="G25" i="30" s="1"/>
  <c r="G24" i="30" s="1"/>
  <c r="G23" i="30" s="1"/>
  <c r="G13" i="30"/>
  <c r="G19" i="30"/>
  <c r="G20" i="30"/>
  <c r="G14" i="30"/>
  <c r="J143" i="32"/>
  <c r="J237" i="32"/>
  <c r="I254" i="32"/>
  <c r="I170" i="32"/>
  <c r="I67" i="32"/>
  <c r="J271" i="32"/>
  <c r="G67" i="32"/>
  <c r="J254" i="32"/>
  <c r="J99" i="32"/>
  <c r="J271" i="31"/>
  <c r="G18" i="32" l="1"/>
  <c r="J170" i="32"/>
  <c r="G18" i="31"/>
  <c r="J170" i="31"/>
  <c r="G12" i="30"/>
  <c r="G31" i="30" s="1"/>
  <c r="J67" i="32"/>
  <c r="K127" i="32" l="1"/>
  <c r="K190" i="31"/>
  <c r="K189" i="31" s="1"/>
  <c r="K236" i="32" l="1"/>
  <c r="K41" i="32"/>
  <c r="K310" i="32"/>
  <c r="K309" i="32" s="1"/>
  <c r="K265" i="32"/>
  <c r="K264" i="32" s="1"/>
  <c r="K263" i="32" s="1"/>
  <c r="K145" i="32"/>
  <c r="K144" i="32" s="1"/>
  <c r="K130" i="32"/>
  <c r="K156" i="32"/>
  <c r="K217" i="32"/>
  <c r="K251" i="32"/>
  <c r="K250" i="32" s="1"/>
  <c r="K23" i="32"/>
  <c r="K323" i="32"/>
  <c r="K322" i="32" s="1"/>
  <c r="K151" i="32"/>
  <c r="K137" i="32"/>
  <c r="K94" i="32"/>
  <c r="K93" i="32" s="1"/>
  <c r="K321" i="32"/>
  <c r="K320" i="32" s="1"/>
  <c r="K76" i="32"/>
  <c r="K211" i="32"/>
  <c r="K234" i="32"/>
  <c r="K287" i="32"/>
  <c r="K286" i="32" s="1"/>
  <c r="K202" i="32"/>
  <c r="K201" i="32" s="1"/>
  <c r="K221" i="32"/>
  <c r="K301" i="32"/>
  <c r="K300" i="32" s="1"/>
  <c r="K161" i="32"/>
  <c r="K44" i="32"/>
  <c r="K43" i="32" s="1"/>
  <c r="K280" i="32"/>
  <c r="K279" i="32" s="1"/>
  <c r="K115" i="32"/>
  <c r="K114" i="32" s="1"/>
  <c r="K219" i="32"/>
  <c r="K306" i="32"/>
  <c r="K305" i="32" s="1"/>
  <c r="K292" i="32"/>
  <c r="K291" i="32" s="1"/>
  <c r="K230" i="32"/>
  <c r="K317" i="32"/>
  <c r="K220" i="32"/>
  <c r="K160" i="32"/>
  <c r="K229" i="32"/>
  <c r="K274" i="32"/>
  <c r="K273" i="32" s="1"/>
  <c r="K120" i="32"/>
  <c r="K119" i="32" s="1"/>
  <c r="K168" i="32"/>
  <c r="K199" i="32"/>
  <c r="K198" i="32" s="1"/>
  <c r="K197" i="32" s="1"/>
  <c r="K226" i="32"/>
  <c r="K204" i="32"/>
  <c r="K203" i="32" s="1"/>
  <c r="K227" i="32"/>
  <c r="K176" i="32"/>
  <c r="K282" i="32"/>
  <c r="K281" i="32" s="1"/>
  <c r="K165" i="32"/>
  <c r="K118" i="32"/>
  <c r="K117" i="32" s="1"/>
  <c r="K89" i="32"/>
  <c r="K88" i="32" s="1"/>
  <c r="K208" i="32"/>
  <c r="K207" i="32" s="1"/>
  <c r="K159" i="32"/>
  <c r="K294" i="32"/>
  <c r="K293" i="32" s="1"/>
  <c r="K27" i="32"/>
  <c r="K36" i="32"/>
  <c r="K124" i="32"/>
  <c r="K123" i="32" s="1"/>
  <c r="K128" i="32"/>
  <c r="K319" i="32"/>
  <c r="K318" i="32" s="1"/>
  <c r="K38" i="32"/>
  <c r="K289" i="32"/>
  <c r="K288" i="32" s="1"/>
  <c r="K136" i="32"/>
  <c r="K278" i="32"/>
  <c r="K277" i="32" s="1"/>
  <c r="K169" i="32"/>
  <c r="K74" i="32"/>
  <c r="K216" i="32"/>
  <c r="K235" i="32"/>
  <c r="K81" i="32"/>
  <c r="K80" i="32" s="1"/>
  <c r="K86" i="32"/>
  <c r="K85" i="32" s="1"/>
  <c r="K245" i="32"/>
  <c r="K244" i="32" s="1"/>
  <c r="K30" i="32"/>
  <c r="K297" i="32"/>
  <c r="K296" i="32" s="1"/>
  <c r="K129" i="32"/>
  <c r="K132" i="32"/>
  <c r="K25" i="32"/>
  <c r="K173" i="32"/>
  <c r="K172" i="32" s="1"/>
  <c r="K142" i="32"/>
  <c r="K141" i="32" s="1"/>
  <c r="K233" i="32"/>
  <c r="K28" i="32"/>
  <c r="K84" i="32"/>
  <c r="K83" i="32" s="1"/>
  <c r="K308" i="32"/>
  <c r="K307" i="32" s="1"/>
  <c r="K72" i="32"/>
  <c r="K215" i="32"/>
  <c r="K242" i="32"/>
  <c r="K31" i="32"/>
  <c r="K57" i="32"/>
  <c r="K153" i="32"/>
  <c r="K53" i="32"/>
  <c r="K276" i="32"/>
  <c r="K275" i="32" s="1"/>
  <c r="K77" i="32"/>
  <c r="K49" i="32"/>
  <c r="K253" i="32"/>
  <c r="K252" i="32" s="1"/>
  <c r="K113" i="32"/>
  <c r="K112" i="32" s="1"/>
  <c r="K105" i="32"/>
  <c r="K140" i="32"/>
  <c r="K62" i="32"/>
  <c r="K61" i="32" s="1"/>
  <c r="K262" i="32"/>
  <c r="K261" i="32" s="1"/>
  <c r="K194" i="32"/>
  <c r="K193" i="32" s="1"/>
  <c r="K138" i="32"/>
  <c r="K268" i="32"/>
  <c r="K267" i="32" s="1"/>
  <c r="K40" i="32"/>
  <c r="K147" i="32"/>
  <c r="K146" i="32" s="1"/>
  <c r="K243" i="32"/>
  <c r="K155" i="32"/>
  <c r="K313" i="32"/>
  <c r="K312" i="32" s="1"/>
  <c r="K311" i="32" s="1"/>
  <c r="K70" i="32"/>
  <c r="K139" i="32"/>
  <c r="K51" i="32"/>
  <c r="K178" i="32"/>
  <c r="K177" i="32" s="1"/>
  <c r="K101" i="32"/>
  <c r="K100" i="32" s="1"/>
  <c r="K183" i="32"/>
  <c r="K182" i="32" s="1"/>
  <c r="K163" i="32"/>
  <c r="K258" i="32"/>
  <c r="K91" i="32"/>
  <c r="K90" i="32" s="1"/>
  <c r="K206" i="32"/>
  <c r="K205" i="32" s="1"/>
  <c r="K46" i="32"/>
  <c r="K24" i="32"/>
  <c r="K247" i="32"/>
  <c r="K246" i="32" s="1"/>
  <c r="K50" i="32"/>
  <c r="K79" i="32"/>
  <c r="K327" i="32"/>
  <c r="K326" i="32" s="1"/>
  <c r="K325" i="32" s="1"/>
  <c r="K324" i="32" s="1"/>
  <c r="K48" i="32"/>
  <c r="K231" i="32"/>
  <c r="K108" i="32"/>
  <c r="K223" i="32"/>
  <c r="K222" i="32" s="1"/>
  <c r="K32" i="32"/>
  <c r="K239" i="32"/>
  <c r="K238" i="32" s="1"/>
  <c r="K190" i="32"/>
  <c r="K189" i="32" s="1"/>
  <c r="K133" i="32"/>
  <c r="K240" i="32"/>
  <c r="K64" i="32"/>
  <c r="K63" i="32" s="1"/>
  <c r="K270" i="32"/>
  <c r="K269" i="32" s="1"/>
  <c r="K192" i="32"/>
  <c r="K191" i="32" s="1"/>
  <c r="K111" i="32"/>
  <c r="K110" i="32" s="1"/>
  <c r="K107" i="32"/>
  <c r="K257" i="32"/>
  <c r="K185" i="32"/>
  <c r="K184" i="32" s="1"/>
  <c r="K181" i="32"/>
  <c r="K180" i="32" s="1"/>
  <c r="K299" i="32"/>
  <c r="K298" i="32" s="1"/>
  <c r="K134" i="32"/>
  <c r="K149" i="32"/>
  <c r="K148" i="32" s="1"/>
  <c r="K66" i="32"/>
  <c r="K65" i="32" s="1"/>
  <c r="K249" i="32"/>
  <c r="K248" i="32" s="1"/>
  <c r="K228" i="32"/>
  <c r="K316" i="32"/>
  <c r="K158" i="32"/>
  <c r="K260" i="32"/>
  <c r="K259" i="32" s="1"/>
  <c r="K60" i="32"/>
  <c r="K59" i="32" s="1"/>
  <c r="K285" i="32"/>
  <c r="K284" i="32" s="1"/>
  <c r="K29" i="32"/>
  <c r="K98" i="32"/>
  <c r="K97" i="32" s="1"/>
  <c r="K166" i="32"/>
  <c r="K109" i="32"/>
  <c r="K34" i="32"/>
  <c r="K196" i="32"/>
  <c r="K195" i="32" s="1"/>
  <c r="K175" i="32"/>
  <c r="K122" i="32"/>
  <c r="K121" i="32" s="1"/>
  <c r="K212" i="32"/>
  <c r="K52" i="32"/>
  <c r="K106" i="32"/>
  <c r="K47" i="32"/>
  <c r="K213" i="32"/>
  <c r="K152" i="32"/>
  <c r="K162" i="32"/>
  <c r="K56" i="32"/>
  <c r="K39" i="32"/>
  <c r="K187" i="32"/>
  <c r="K186" i="32" s="1"/>
  <c r="K304" i="32"/>
  <c r="K303" i="32" s="1"/>
  <c r="K96" i="32"/>
  <c r="K95" i="32" s="1"/>
  <c r="K135" i="32"/>
  <c r="K103" i="32"/>
  <c r="K102" i="32" s="1"/>
  <c r="K115" i="31"/>
  <c r="K114" i="31" s="1"/>
  <c r="K107" i="31"/>
  <c r="K155" i="31"/>
  <c r="K120" i="31"/>
  <c r="K119" i="31" s="1"/>
  <c r="K101" i="31"/>
  <c r="K100" i="31" s="1"/>
  <c r="K270" i="31"/>
  <c r="K269" i="31" s="1"/>
  <c r="K24" i="31"/>
  <c r="K64" i="31"/>
  <c r="K63" i="31" s="1"/>
  <c r="K108" i="31"/>
  <c r="K280" i="31"/>
  <c r="K279" i="31" s="1"/>
  <c r="K135" i="31"/>
  <c r="K231" i="31"/>
  <c r="K169" i="31"/>
  <c r="K167" i="31" s="1"/>
  <c r="K242" i="31"/>
  <c r="K152" i="31"/>
  <c r="K236" i="31"/>
  <c r="K168" i="31"/>
  <c r="K56" i="31"/>
  <c r="K162" i="31"/>
  <c r="K23" i="31"/>
  <c r="K136" i="31"/>
  <c r="K230" i="31"/>
  <c r="K211" i="31"/>
  <c r="K247" i="31"/>
  <c r="K246" i="31" s="1"/>
  <c r="K196" i="31"/>
  <c r="K195" i="31" s="1"/>
  <c r="K147" i="31"/>
  <c r="K146" i="31" s="1"/>
  <c r="K134" i="31"/>
  <c r="K122" i="31"/>
  <c r="K121" i="31" s="1"/>
  <c r="K74" i="31"/>
  <c r="K73" i="31" s="1"/>
  <c r="K234" i="31"/>
  <c r="K72" i="31"/>
  <c r="K71" i="31" s="1"/>
  <c r="K251" i="31"/>
  <c r="K250" i="31" s="1"/>
  <c r="K28" i="31"/>
  <c r="K156" i="31"/>
  <c r="K223" i="31"/>
  <c r="K319" i="31"/>
  <c r="K318" i="31" s="1"/>
  <c r="K181" i="31"/>
  <c r="K180" i="31" s="1"/>
  <c r="K40" i="31"/>
  <c r="K299" i="31"/>
  <c r="K298" i="31" s="1"/>
  <c r="K66" i="31"/>
  <c r="K65" i="31" s="1"/>
  <c r="K304" i="31"/>
  <c r="K303" i="31" s="1"/>
  <c r="K48" i="31"/>
  <c r="K178" i="31"/>
  <c r="K177" i="31" s="1"/>
  <c r="K130" i="31"/>
  <c r="K163" i="31"/>
  <c r="K220" i="31"/>
  <c r="K70" i="31"/>
  <c r="K69" i="31" s="1"/>
  <c r="K39" i="31"/>
  <c r="K217" i="31"/>
  <c r="K138" i="31"/>
  <c r="K106" i="31"/>
  <c r="K57" i="31"/>
  <c r="K310" i="31"/>
  <c r="K309" i="31" s="1"/>
  <c r="K60" i="31"/>
  <c r="K59" i="31" s="1"/>
  <c r="K149" i="31"/>
  <c r="K148" i="31" s="1"/>
  <c r="K44" i="31"/>
  <c r="K43" i="31" s="1"/>
  <c r="K158" i="31"/>
  <c r="K282" i="31"/>
  <c r="K281" i="31" s="1"/>
  <c r="K161" i="31"/>
  <c r="K233" i="31"/>
  <c r="K51" i="31"/>
  <c r="K204" i="31"/>
  <c r="K203" i="31" s="1"/>
  <c r="K49" i="31"/>
  <c r="K79" i="31"/>
  <c r="K78" i="31" s="1"/>
  <c r="K105" i="31"/>
  <c r="K127" i="31"/>
  <c r="K94" i="31"/>
  <c r="K93" i="31" s="1"/>
  <c r="K202" i="31"/>
  <c r="K201" i="31" s="1"/>
  <c r="K219" i="31"/>
  <c r="K327" i="31"/>
  <c r="K326" i="31" s="1"/>
  <c r="K325" i="31" s="1"/>
  <c r="K324" i="31" s="1"/>
  <c r="K34" i="31"/>
  <c r="K33" i="31" s="1"/>
  <c r="K47" i="31"/>
  <c r="K111" i="31"/>
  <c r="K110" i="31" s="1"/>
  <c r="K153" i="31"/>
  <c r="K243" i="31"/>
  <c r="K285" i="31"/>
  <c r="K284" i="31" s="1"/>
  <c r="K183" i="31"/>
  <c r="K182" i="31" s="1"/>
  <c r="K317" i="31"/>
  <c r="K308" i="31"/>
  <c r="K307" i="31" s="1"/>
  <c r="K306" i="31"/>
  <c r="K305" i="31" s="1"/>
  <c r="K268" i="31"/>
  <c r="K267" i="31" s="1"/>
  <c r="K239" i="31"/>
  <c r="K238" i="31" s="1"/>
  <c r="K222" i="31"/>
  <c r="K89" i="31"/>
  <c r="K88" i="31" s="1"/>
  <c r="K98" i="31"/>
  <c r="K97" i="31" s="1"/>
  <c r="K229" i="31"/>
  <c r="K216" i="31"/>
  <c r="K199" i="31"/>
  <c r="K198" i="31" s="1"/>
  <c r="K197" i="31" s="1"/>
  <c r="K194" i="31"/>
  <c r="K193" i="31" s="1"/>
  <c r="K84" i="31"/>
  <c r="K83" i="31" s="1"/>
  <c r="K27" i="31"/>
  <c r="K313" i="31"/>
  <c r="K312" i="31" s="1"/>
  <c r="K311" i="31" s="1"/>
  <c r="K173" i="31"/>
  <c r="K172" i="31" s="1"/>
  <c r="K257" i="31"/>
  <c r="K240" i="31"/>
  <c r="K176" i="31"/>
  <c r="K166" i="31"/>
  <c r="K52" i="31"/>
  <c r="K76" i="31"/>
  <c r="K62" i="31"/>
  <c r="K61" i="31" s="1"/>
  <c r="K212" i="31"/>
  <c r="K235" i="31"/>
  <c r="K46" i="31"/>
  <c r="K292" i="31"/>
  <c r="K291" i="31" s="1"/>
  <c r="K38" i="31"/>
  <c r="K187" i="31"/>
  <c r="K186" i="31" s="1"/>
  <c r="K124" i="31"/>
  <c r="K123" i="31" s="1"/>
  <c r="K278" i="31"/>
  <c r="K277" i="31" s="1"/>
  <c r="K132" i="31"/>
  <c r="K213" i="31"/>
  <c r="K53" i="31"/>
  <c r="K32" i="31"/>
  <c r="K36" i="31"/>
  <c r="K35" i="31" s="1"/>
  <c r="K245" i="31"/>
  <c r="K244" i="31" s="1"/>
  <c r="K41" i="31"/>
  <c r="K113" i="31"/>
  <c r="K112" i="31" s="1"/>
  <c r="K260" i="31"/>
  <c r="K259" i="31" s="1"/>
  <c r="K159" i="31"/>
  <c r="K323" i="31"/>
  <c r="K322" i="31" s="1"/>
  <c r="K160" i="31"/>
  <c r="K175" i="31"/>
  <c r="K301" i="31"/>
  <c r="K300" i="31" s="1"/>
  <c r="K221" i="31"/>
  <c r="K137" i="31"/>
  <c r="K30" i="31"/>
  <c r="K289" i="31"/>
  <c r="K288" i="31" s="1"/>
  <c r="K139" i="31"/>
  <c r="K50" i="31"/>
  <c r="K227" i="31"/>
  <c r="K103" i="31"/>
  <c r="K102" i="31" s="1"/>
  <c r="K140" i="31"/>
  <c r="K142" i="31"/>
  <c r="K141" i="31" s="1"/>
  <c r="K258" i="31"/>
  <c r="K133" i="31"/>
  <c r="K128" i="31"/>
  <c r="K29" i="31"/>
  <c r="K316" i="31"/>
  <c r="K253" i="31"/>
  <c r="K252" i="31" s="1"/>
  <c r="K264" i="31"/>
  <c r="K263" i="31" s="1"/>
  <c r="K215" i="31"/>
  <c r="K145" i="31"/>
  <c r="K144" i="31" s="1"/>
  <c r="K226" i="31"/>
  <c r="K274" i="31"/>
  <c r="K273" i="31" s="1"/>
  <c r="K276" i="31"/>
  <c r="K275" i="31" s="1"/>
  <c r="K31" i="31"/>
  <c r="K287" i="31"/>
  <c r="K286" i="31" s="1"/>
  <c r="K208" i="31"/>
  <c r="K207" i="31" s="1"/>
  <c r="K185" i="31"/>
  <c r="K184" i="31" s="1"/>
  <c r="K129" i="31"/>
  <c r="K91" i="31"/>
  <c r="K90" i="31" s="1"/>
  <c r="K294" i="31"/>
  <c r="K293" i="31" s="1"/>
  <c r="K118" i="31"/>
  <c r="K117" i="31" s="1"/>
  <c r="K86" i="31"/>
  <c r="K85" i="31" s="1"/>
  <c r="K249" i="31"/>
  <c r="K248" i="31" s="1"/>
  <c r="K228" i="31"/>
  <c r="K265" i="31"/>
  <c r="K321" i="31"/>
  <c r="K320" i="31" s="1"/>
  <c r="K77" i="31"/>
  <c r="K192" i="31"/>
  <c r="K191" i="31" s="1"/>
  <c r="K262" i="31"/>
  <c r="K261" i="31" s="1"/>
  <c r="K81" i="31"/>
  <c r="K80" i="31" s="1"/>
  <c r="K22" i="31"/>
  <c r="K109" i="31"/>
  <c r="K297" i="31"/>
  <c r="K296" i="31" s="1"/>
  <c r="K165" i="31"/>
  <c r="K96" i="31"/>
  <c r="K95" i="31" s="1"/>
  <c r="K25" i="31"/>
  <c r="K206" i="31"/>
  <c r="K205" i="31" s="1"/>
  <c r="K151" i="31"/>
  <c r="K164" i="32" l="1"/>
  <c r="K68" i="32"/>
  <c r="K154" i="32"/>
  <c r="K167" i="32"/>
  <c r="K92" i="32"/>
  <c r="K150" i="32"/>
  <c r="K174" i="32"/>
  <c r="K171" i="32" s="1"/>
  <c r="K210" i="32"/>
  <c r="K116" i="32"/>
  <c r="K200" i="32"/>
  <c r="K126" i="32"/>
  <c r="K272" i="32"/>
  <c r="K232" i="32"/>
  <c r="K188" i="32"/>
  <c r="K214" i="32"/>
  <c r="K283" i="32"/>
  <c r="K315" i="32"/>
  <c r="K314" i="32" s="1"/>
  <c r="K87" i="32"/>
  <c r="K55" i="32"/>
  <c r="K54" i="32" s="1"/>
  <c r="K295" i="32"/>
  <c r="K218" i="32"/>
  <c r="K241" i="32"/>
  <c r="K237" i="32" s="1"/>
  <c r="K256" i="32"/>
  <c r="K255" i="32" s="1"/>
  <c r="K302" i="32"/>
  <c r="K179" i="32"/>
  <c r="K20" i="32"/>
  <c r="K104" i="32"/>
  <c r="K99" i="32" s="1"/>
  <c r="K225" i="32"/>
  <c r="K157" i="32"/>
  <c r="K266" i="32"/>
  <c r="K131" i="32"/>
  <c r="K290" i="32"/>
  <c r="K21" i="31"/>
  <c r="K154" i="31"/>
  <c r="K256" i="31"/>
  <c r="K266" i="31"/>
  <c r="K254" i="31" s="1"/>
  <c r="K188" i="31"/>
  <c r="K218" i="31"/>
  <c r="K92" i="31"/>
  <c r="K179" i="31"/>
  <c r="K82" i="31"/>
  <c r="K200" i="31"/>
  <c r="K116" i="31"/>
  <c r="K26" i="31"/>
  <c r="K290" i="31"/>
  <c r="K174" i="31"/>
  <c r="K171" i="31" s="1"/>
  <c r="K302" i="31"/>
  <c r="K37" i="31"/>
  <c r="K126" i="31"/>
  <c r="K210" i="31"/>
  <c r="K75" i="31"/>
  <c r="K68" i="31" s="1"/>
  <c r="K225" i="31"/>
  <c r="K315" i="31"/>
  <c r="K314" i="31" s="1"/>
  <c r="K241" i="31"/>
  <c r="K237" i="31" s="1"/>
  <c r="K131" i="31"/>
  <c r="K164" i="31"/>
  <c r="K55" i="31"/>
  <c r="K54" i="31" s="1"/>
  <c r="K272" i="31"/>
  <c r="K214" i="31"/>
  <c r="K45" i="31"/>
  <c r="K42" i="31" s="1"/>
  <c r="K157" i="31"/>
  <c r="K283" i="31"/>
  <c r="K58" i="31"/>
  <c r="K87" i="31"/>
  <c r="K232" i="31"/>
  <c r="K104" i="31"/>
  <c r="K99" i="31" s="1"/>
  <c r="K295" i="31"/>
  <c r="K150" i="31"/>
  <c r="K125" i="32" l="1"/>
  <c r="K143" i="32"/>
  <c r="K209" i="32"/>
  <c r="K224" i="32"/>
  <c r="K271" i="32"/>
  <c r="K254" i="32"/>
  <c r="K20" i="31"/>
  <c r="K19" i="31" s="1"/>
  <c r="K125" i="31"/>
  <c r="K224" i="31"/>
  <c r="K271" i="31"/>
  <c r="K143" i="31"/>
  <c r="K209" i="31"/>
  <c r="K170" i="32" l="1"/>
  <c r="K67" i="31"/>
  <c r="K170" i="31"/>
</calcChain>
</file>

<file path=xl/comments1.xml><?xml version="1.0" encoding="utf-8"?>
<comments xmlns="http://schemas.openxmlformats.org/spreadsheetml/2006/main">
  <authors>
    <author>Ilka Gonzalez</author>
  </authors>
  <commentList>
    <comment ref="C8" authorId="0" shapeId="0">
      <text>
        <r>
          <rPr>
            <sz val="9"/>
            <color indexed="81"/>
            <rFont val="Tahoma"/>
            <family val="2"/>
          </rPr>
          <t xml:space="preserve">Inicia siglas de la dependencia, numeración resultado esperado, numeración producto y secuencia actividades para el producto.
Ej.: Dirección de Planificación
Línea Estratégica 1
Objetivo Estratégico 1
Resultado Esperado 1
Producto 1
Actividad 1
Sería: </t>
        </r>
        <r>
          <rPr>
            <b/>
            <sz val="9"/>
            <color indexed="81"/>
            <rFont val="Tahoma"/>
            <family val="2"/>
          </rPr>
          <t>DP1.1.1.1.01</t>
        </r>
      </text>
    </comment>
  </commentList>
</comments>
</file>

<file path=xl/comments2.xml><?xml version="1.0" encoding="utf-8"?>
<comments xmlns="http://schemas.openxmlformats.org/spreadsheetml/2006/main">
  <authors>
    <author>Patricia Elisa Caba</author>
  </authors>
  <commentList>
    <comment ref="A259" authorId="0" shapeId="0">
      <text>
        <r>
          <rPr>
            <b/>
            <sz val="9"/>
            <color indexed="81"/>
            <rFont val="Tahoma"/>
            <family val="2"/>
          </rPr>
          <t>Patricia Elisa Caba:</t>
        </r>
        <r>
          <rPr>
            <sz val="8"/>
            <color indexed="81"/>
            <rFont val="Tahoma"/>
            <family val="2"/>
          </rPr>
          <t xml:space="preserve">
Bloquear cuentas a CEAS</t>
        </r>
      </text>
    </comment>
  </commentList>
</comments>
</file>

<file path=xl/connections.xml><?xml version="1.0" encoding="utf-8"?>
<connections xmlns="http://schemas.openxmlformats.org/spreadsheetml/2006/main">
  <connection id="1"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name="WorksheetConnection_Plantilla POA DCSNS y SRS 25112024.xlsx!Tabla6" type="102" refreshedVersion="8" minRefreshableVersion="5">
    <extLst>
      <ext xmlns:x15="http://schemas.microsoft.com/office/spreadsheetml/2010/11/main" uri="{DE250136-89BD-433C-8126-D09CA5730AF9}">
        <x15:connection id="Tabla6">
          <x15:rangePr sourceName="_xlcn.WorksheetConnection_PlantillaPOADCSNSySRS25112024.xlsxTabla61"/>
        </x15:connection>
      </ext>
    </extLst>
  </connection>
  <connection id="3" name="WorksheetConnection_Plantilla POA DCSNS y SRS 25112024.xlsx!Tabla8" type="102" refreshedVersion="8" minRefreshableVersion="5">
    <extLst>
      <ext xmlns:x15="http://schemas.microsoft.com/office/spreadsheetml/2010/11/main" uri="{DE250136-89BD-433C-8126-D09CA5730AF9}">
        <x15:connection id="Tabla8">
          <x15:rangePr sourceName="_xlcn.WorksheetConnection_PlantillaPOADCSNSySRS25112024.xlsxTabla81"/>
        </x15:connection>
      </ext>
    </extLst>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<sst xmlns="http://schemas.openxmlformats.org/spreadsheetml/2006/main" count="10107" uniqueCount="2771">
  <si>
    <t>Siglas Dependencias DC-SNS</t>
  </si>
  <si>
    <t>Servicio Nacional de Salud</t>
  </si>
  <si>
    <t>Dirección Ejecutiva (DE)</t>
  </si>
  <si>
    <t>Dirección de Planificación y Desarrollo</t>
  </si>
  <si>
    <t>Atención a Usuarios (DAU)</t>
  </si>
  <si>
    <t>Laboratorio e Imágenes (LCI)</t>
  </si>
  <si>
    <t>Cantidad acciones/actividades/trimestre</t>
  </si>
  <si>
    <t>Cooperación Internacional (COP)</t>
  </si>
  <si>
    <t>Primer Trimestre</t>
  </si>
  <si>
    <t>Calidad Institucional (DCG)</t>
  </si>
  <si>
    <t>Segundo Trimestre</t>
  </si>
  <si>
    <t>Administración (ADM)</t>
  </si>
  <si>
    <t>Tercer Trimestre</t>
  </si>
  <si>
    <t>Dirección Centros Hospitalarios (DCH)</t>
  </si>
  <si>
    <t>Cuarto Trimestre</t>
  </si>
  <si>
    <t>Servicios de Atención Emergencias Extrahospitalaria (DAEH)</t>
  </si>
  <si>
    <t xml:space="preserve">Total actividades del año </t>
  </si>
  <si>
    <t>Comunicaciones (DCE)</t>
  </si>
  <si>
    <t>Financiero (DFI)</t>
  </si>
  <si>
    <t>Gestión Clínica (DGC)</t>
  </si>
  <si>
    <t>Proyectos Institucionales (DPI)</t>
  </si>
  <si>
    <t>Cuidados de Enfermería (ENF)</t>
  </si>
  <si>
    <t>Desarrollo Institucional (DDI)</t>
  </si>
  <si>
    <t>Seguimiento, Evaluación y Calidad de los Servicios de Salud (GCSS)</t>
  </si>
  <si>
    <t xml:space="preserve">Tabla Resumen POA </t>
  </si>
  <si>
    <t>Oficina Equidad Género (OEG)</t>
  </si>
  <si>
    <t>Área Organizacional</t>
  </si>
  <si>
    <t>Presupuesto</t>
  </si>
  <si>
    <t>Nº Productos</t>
  </si>
  <si>
    <t>Nº Actividades</t>
  </si>
  <si>
    <t>% (Productos)</t>
  </si>
  <si>
    <t>% (Actividades)</t>
  </si>
  <si>
    <t>% (Presupuesto)</t>
  </si>
  <si>
    <t>Recursos Humanos (DRH)</t>
  </si>
  <si>
    <t>Infraestructura y Equipos (DIE)</t>
  </si>
  <si>
    <t>Jurídica (DCJ)</t>
  </si>
  <si>
    <t>Formulación, Monitoreo y Evaluación de PPP (FME)</t>
  </si>
  <si>
    <t>Planificación (DPD)</t>
  </si>
  <si>
    <t>Dirección Primer Nivel (DPN)</t>
  </si>
  <si>
    <t>Asistencia a la Red (DAR)</t>
  </si>
  <si>
    <t>Seguridad Física (DSF)</t>
  </si>
  <si>
    <t>Sistema de Información (DGI)</t>
  </si>
  <si>
    <t>Tecnología de la Información (DTI)</t>
  </si>
  <si>
    <t>Monitoreo Calidad de los Servicios de Salud (MCS)</t>
  </si>
  <si>
    <t>Materno-Infantil (MIA)</t>
  </si>
  <si>
    <t>Oficina de Acceso a la Información (OAI)</t>
  </si>
  <si>
    <t>Control y Fiscalización (DCF)</t>
  </si>
  <si>
    <t>Odontología (ODO)</t>
  </si>
  <si>
    <t>Pasantía Médica (PSM)</t>
  </si>
  <si>
    <t>Medicamentos e Insumos (DMI)</t>
  </si>
  <si>
    <t>Coordinación Gabinete (CG)</t>
  </si>
  <si>
    <t>Salud Mental (DSM)</t>
  </si>
  <si>
    <t>Total</t>
  </si>
  <si>
    <t>Compras y Contrataciones (DCC)</t>
  </si>
  <si>
    <t>Archivo y Correspondencia (DAC)</t>
  </si>
  <si>
    <t>Servicios Generales (DSG)</t>
  </si>
  <si>
    <t>Activo Fijo (DAF)</t>
  </si>
  <si>
    <t>Almacén y Suministros (DAS)</t>
  </si>
  <si>
    <t>Litigios (LIT)</t>
  </si>
  <si>
    <t>Elaboración de Documentos Legales (EDL)</t>
  </si>
  <si>
    <t>Gestión de Servicios de Laboratorio y Sangre (GLS)</t>
  </si>
  <si>
    <t>Gestión Servicios de Imágenes (GSI)</t>
  </si>
  <si>
    <t>Desarrollo Laboratorios e Imágenes (DLI)</t>
  </si>
  <si>
    <t>Desarrollo Servicios de Emergencias Médicas (DSE)</t>
  </si>
  <si>
    <t>Prevención y Gestión de Riesgos y Desastres (GRD-DAEH)</t>
  </si>
  <si>
    <t>Operaciones de Emergencias de Centros de Salud (OEC)</t>
  </si>
  <si>
    <t>Gestión de Emergencias Extrahospitalaria (GEE-DAEH)</t>
  </si>
  <si>
    <t>Registro, Control y Nómina (RCN)</t>
  </si>
  <si>
    <t>Evaluación Desempeño y Capacitación (EDC)</t>
  </si>
  <si>
    <t>Relaciones Laborales y Seguridad Social (RLS)</t>
  </si>
  <si>
    <t>Reclutamiento y Selección de Personal (RSP)</t>
  </si>
  <si>
    <t>Pasantía Médica (DPM)</t>
  </si>
  <si>
    <t>Organización del Trabajo y Compensación (OTC)</t>
  </si>
  <si>
    <t>Identidad Institucional (DII)</t>
  </si>
  <si>
    <t>Comunicación Digital (DCD)</t>
  </si>
  <si>
    <t>Prensa y Relaciones Públicas (PRP)</t>
  </si>
  <si>
    <t>Materno-Neonatal (DMN)</t>
  </si>
  <si>
    <t>Atención Infanto Adolescente (DIA)</t>
  </si>
  <si>
    <t>Sección Atención Adolescentes (SAA)</t>
  </si>
  <si>
    <t>Planificación y Desarrollo de Emergencias Extrahospitalaria (DPD-DAEH)</t>
  </si>
  <si>
    <t>Recursos Humanos de Emergencias Extrahospitalaria (DRH-DAEH)</t>
  </si>
  <si>
    <t>Coordinador Enlace con la Red (CER-DAEH)</t>
  </si>
  <si>
    <t>Administrativo y Financiero (DAF-DAEH)</t>
  </si>
  <si>
    <t>Tecnologia de la información (TIC-DAEH)</t>
  </si>
  <si>
    <t>Jurídica (JUR-DAEH)</t>
  </si>
  <si>
    <t>Fiscalización (DFC-DAEH)</t>
  </si>
  <si>
    <t>Prevención y Control de Riesgo Biológico (PCR)</t>
  </si>
  <si>
    <t xml:space="preserve">Año del POA:  </t>
  </si>
  <si>
    <t xml:space="preserve">Servicio Regional de Salud:  </t>
  </si>
  <si>
    <t>R6 - SRS Enriquillo</t>
  </si>
  <si>
    <t xml:space="preserve">Plan Operativo Anual </t>
  </si>
  <si>
    <t xml:space="preserve">Estructura:  </t>
  </si>
  <si>
    <t>Oficina</t>
  </si>
  <si>
    <t xml:space="preserve">Identificación de Productos/Resultados </t>
  </si>
  <si>
    <t>Regional (Consolidado)</t>
  </si>
  <si>
    <t>ID_Dependendencia</t>
  </si>
  <si>
    <t>POA</t>
  </si>
  <si>
    <t>SRS</t>
  </si>
  <si>
    <t>AREA</t>
  </si>
  <si>
    <t>Cod_Eje</t>
  </si>
  <si>
    <t>Cod_re</t>
  </si>
  <si>
    <t>Eje Estratégico</t>
  </si>
  <si>
    <t>Resultado Estratégico Institucional</t>
  </si>
  <si>
    <t>Productos</t>
  </si>
  <si>
    <t>Indicador</t>
  </si>
  <si>
    <t>Unidad de medida</t>
  </si>
  <si>
    <t>Línea Base</t>
  </si>
  <si>
    <t>Meta</t>
  </si>
  <si>
    <t>Supuestos</t>
  </si>
  <si>
    <t>Dependencia responsable</t>
  </si>
  <si>
    <t>Dependencia de apoyo</t>
  </si>
  <si>
    <t>EE.1 - Desarrollo y fortalecimiento de las redes integradas de servicios de salud, fundamentada en el Modelo de Atención</t>
  </si>
  <si>
    <t>RE1.1 -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</si>
  <si>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1.1.1 Niños, niñas y Adolescentes reciben atención médica y servicios de salud basado en protocolos nacionales e internacionales.</t>
  </si>
  <si>
    <t>Materno Infantil y Adolescentes</t>
  </si>
  <si>
    <t>Primer Nivel
Centros Hospitalarios</t>
  </si>
  <si>
    <t>1.1.2 Recién nacidos reciben atención medica y servicios de salud neonatal basados en protocolos y normas nacionales e internacionales</t>
  </si>
  <si>
    <t>RE1.2 - Aumentado el cumplimiento normativo para reducir la incidencia de complicaciones neonatales y maternas, pasando de un promedio del 75.5% en el año 2023 al 88% en el año 2028 en todas las regiones de la Red Pública de Servicios de Salud.</t>
  </si>
  <si>
    <t>1.2.1 Gestantes reciben atención médica y servicios de salud materna basados en protocolos y normas nacionales e internacionales.</t>
  </si>
  <si>
    <t>RE1.5 -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</si>
  <si>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1.5.1 La población con riesgo o diagnóstico de hipertensión y diabetes recibe servicios integrales de prevención, diagnóstico, manejo y seguimiento de enfermedades crónicas no transmisibles, fortalecidos mediante la implementación del enfoque HEARTS.</t>
  </si>
  <si>
    <t>Primer Nivel</t>
  </si>
  <si>
    <t>1.5.2 Las víctimas de violencia de género e intrafamiliar reciben atención integral, oportuna y segura en los servicios de salud.</t>
  </si>
  <si>
    <t>Atención Violencia Género</t>
  </si>
  <si>
    <t>1.5.3 Pacientes reciben medicamentos esenciales para el tratamiento adecuado y oportuno de sus condiciones de salud</t>
  </si>
  <si>
    <t>Medicamentos e Insumos</t>
  </si>
  <si>
    <t>Primer Nivel
Centros Hospitalarios
Materno Infantil y Adolescentes
Laboratorio e Imágenes
Gestión Clínica</t>
  </si>
  <si>
    <t>Gestión Integral de Información</t>
  </si>
  <si>
    <t>1.5.4 La población usuaria recibe servicios de salud mental integrales y oportunos, que promueven el bienestar psicológico, la prevención de trastornos y la atención a personas en crisis.</t>
  </si>
  <si>
    <t>Salud Mental</t>
  </si>
  <si>
    <t>RE1.6 - Incrementado el acceso oportuno a servicios de salud de calidad, aumentando el acceso a servicios preventivos de 2.23% de la población prioritaria en 2023 al 5.24% en 2028 en todas las regiones del país.</t>
  </si>
  <si>
    <t>1.6.1 Los estudiantes de los centros educativos en las jurisdicciones de los SRS Metropolitano (Santo Domingo Este y Oeste) y SRS Norcentral (Santiago) reciben seguimiento continuo a la implementación de la iniciativa de salud escolar, asegurando la promoción de la salud, prevención de enfermedades y bienestar integral.</t>
  </si>
  <si>
    <t>Gestión y Control de la Planificación Institucional</t>
  </si>
  <si>
    <t>1.6.2 Mujeres en edad fértil de población prioritaria recibe acceso oportuno a servicios preventivos de salud a través de campañas y exámenes de detección de cáncer cervicouterino</t>
  </si>
  <si>
    <t>1.6.3 Hombres &gt;40 años de población prioritaria recibe acceso oportuno a servicios preventivos de salud a través de campañas y exámenes de detección de cáncer de próstata</t>
  </si>
  <si>
    <t>Promoción y Cultura de Innovación</t>
  </si>
  <si>
    <t>1.6.4 Los pacientes del sistema público de salud reciben atención segura y de calidad mediante el monitoreo y evaluación de la adherencia de los establecimientos de salud a protocolos, guías de atención y demás normativas establecidas.</t>
  </si>
  <si>
    <t>1.6.5 La población usuaria recibe servicios odontológicos fortalecidos y de calidad mediante la ejecución de planes de mejora de la atención dental.</t>
  </si>
  <si>
    <t>Odontología</t>
  </si>
  <si>
    <t>1.6.6 La población en riesgo y los pacientes con tuberculosis reciben diagnóstico, tratamiento y seguimiento oportunos, garantizando prevención, control y reducción de la transmisión de la enfermedad.</t>
  </si>
  <si>
    <t>Gestión Clínica</t>
  </si>
  <si>
    <t>1.6.7 La población en riesgo recibe prevención, vigilancia y control de enfermedades zoonóticas, garantizando la detección temprana y la reducción de su transmisión.</t>
  </si>
  <si>
    <t>1.6.8 La población en riesgo y personas con VIH reciben servicios integrales de prevención, diagnóstico, tratamiento y seguimiento, garantizando continuidad de la atención y reducción de la transmisión.</t>
  </si>
  <si>
    <t>RE1.7 -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</si>
  <si>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</si>
  <si>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Primer Nivel
Centros Hospitalarios
Gestión Clínica
Materno Infantil y Adolescentes</t>
  </si>
  <si>
    <t>RE1.8 -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</si>
  <si>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1.8.1 La población asignada al Primer Nivel de Atención recibe un mayor volumen de servicios de salud, asegurando accesibilidad, cobertura y continuidad en la atención.</t>
  </si>
  <si>
    <t>1.8.2 La población recibe acceso equitativo a servicios de salud, incluidos los de emergencia, de calidad, seguros, integrales, continuos e inclusivos, mediante redes integradas que incorporan mejora continua de procesos y avances tecnológicos.</t>
  </si>
  <si>
    <t>Centros Hospitalarios</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</si>
  <si>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</si>
  <si>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RE1.9 - Fortalecida la implementación del Modelo de Atención en Salud beneficiando a la población usuaria del primer nivel de atención, incrementando la adscripción del 7% en 2023 al 80% en 2028, en todas las regiones del país.</t>
  </si>
  <si>
    <t>1.9.1 Población prioritaria adscrita al Primer Nivel de Atención para recibir atención integral</t>
  </si>
  <si>
    <t>Desarrollo y Gestión de la Red de Servicios</t>
  </si>
  <si>
    <t>RE1.10 - Mejorada la distribución y presencia del Primer Nivel de Atención respecto a la sectorización, incrementando la presencia del Primer Nivel del 70% en 2023 al 71% en 2028  en todas las regiones del territorio nacional.</t>
  </si>
  <si>
    <t>1.10.1 Población de zonas rurales y vulnerables recibe acceso mejorado a atención primaria de salud a través de una distribución más eficiente de recursos.</t>
  </si>
  <si>
    <t>Administrativo Financiero</t>
  </si>
  <si>
    <t>RE1.11 - Fortalecida la continuidad en la atención de las puérperas y recién nacidos, aumentando la captación oportuna del 30% en 2023 al 50% en 2028 en el Primer Nivel de Atención.</t>
  </si>
  <si>
    <t>1.11.1Puérperas reciben atención continua y seguimiento postparto en el primer nivel de atención.</t>
  </si>
  <si>
    <t>Materno-Neonatal</t>
  </si>
  <si>
    <t>1.11.2 Recién nacidos reciben atención continua y seguimiento postparto en el primer nivel de atención.</t>
  </si>
  <si>
    <t>RE1.12 -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</si>
  <si>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1.12.1 La población usuaria de los servicios de salud se beneficia de la disponibilidad oportuna de recursos financieros, gracias a que los establecimientos de salud (EES) ejecutan su presupuesto de manera eficiente, transparente y orientada a garantizar servicios de calidad.</t>
  </si>
  <si>
    <t>Administartivo-Financiero</t>
  </si>
  <si>
    <t>1.12.2 La población usuaria recibe atención continua y coordinada mediante la articulación efectiva de los procesos de referencia y contrarreferencia en la red de salud.</t>
  </si>
  <si>
    <t>Atención a los Usuarios</t>
  </si>
  <si>
    <t>1.12.3 La población usuaria recibe acceso a una cartera de servicios de salud integral, oportuna y de calidad, que responde a sus necesidades sanitarias.</t>
  </si>
  <si>
    <t>Atención a Usuarios</t>
  </si>
  <si>
    <t>EE.2 - Fortalecimiento del desarrollo y la gestión de los recursos humanos</t>
  </si>
  <si>
    <t>RE2.1 -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</si>
  <si>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</si>
  <si>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Recursos Humanos</t>
  </si>
  <si>
    <t>RE2.2 - Incrementada la eficacia de los procesos de contratación y retención de recursos humanos de salud en establecimientos públicos, reduciendo vacantes y mejorando la dotación de personal.</t>
  </si>
  <si>
    <t>2.2.2. Las autoridades y gestores del SNS disponen de un análisis actualizado de la demanda de recursos humanos por nivel de atención, que permite dimensionar dotaciones, planificar reclutamiento y formación, y mejorar la distribución del personal según necesidades poblacionales.</t>
  </si>
  <si>
    <t>EE.3 - Fortalecimiento institucional</t>
  </si>
  <si>
    <t>RE3.1 -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</si>
  <si>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3.1.1 Los Centros de Atención y Servicios (CEAS) y las Oficinas Regionales de Salud (ORS) reciben el Formulario de Levantamiento de Necesidades de Cooperación No Reembolsable como instrumento estandarizado, para identificar y priorizar requerimientos vinculados a cooperación y asistencia técnica.</t>
  </si>
  <si>
    <t xml:space="preserve">Planificación </t>
  </si>
  <si>
    <t>3.1.2 La ciudadanía y los colaboradores reciben información y orientación mediante estrategias de comunicación y campañas inclusivas, fortaleciendo la confianza, aceptación institucional, coordinación interna y promoviendo la transformación del SNS hacia una red pública integrada y centrada en el paciente.</t>
  </si>
  <si>
    <t>Comunicaciones</t>
  </si>
  <si>
    <t>3.1.3 Personal y población usuaria reciben beneficios del PAI-RSI mediante iniciativas que promueven eficiencia energética, gestión de residuos, uso racional del agua y sensibilización ambiental en Sede Central y SRS.</t>
  </si>
  <si>
    <t>3.1.4 Los Servicios Regionales de Salud (SRS) reciben procesos estandarizados de gestión y seguimiento de casos litigiosos, asegurando eficiencia, transparencia y resolución oportuna de los procedimientos legales.</t>
  </si>
  <si>
    <t>Jurídica</t>
  </si>
  <si>
    <t xml:space="preserve">3.1.5 Personal y usuarios del SNS reciben servicios tecnológicos confiables </t>
  </si>
  <si>
    <t>Tecnología</t>
  </si>
  <si>
    <t xml:space="preserve">Primer Nivel
Centros Hospitalarios
</t>
  </si>
  <si>
    <t>3.1.6 La población usuaria recibe servicios seguros y de calidad mediante el fortalecimiento del modelo institucional de gestión y monitoreo de la calidad, con estándares, indicadores, auditorías y acciones de mejora continua en todas las unidades.</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</si>
  <si>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</si>
  <si>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Administrativo-Financiero</t>
  </si>
  <si>
    <t>3.1.8 Las Direcciones Regionales y establecimientos del SRS disponen de un sistema institucional de archivo mejorado  que asegura organización, conservación y acceso oportuno documentos, mediante estandarización de la gestión documental, digitalización, trazabilidad, control y seguridad de la información.</t>
  </si>
  <si>
    <t>RE3.2 -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</si>
  <si>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</si>
  <si>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Enfermería</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</si>
  <si>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</si>
  <si>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Laboratorios Clínicos e Imágenes</t>
  </si>
  <si>
    <t>3.2.3 Establecimientos de salud garantizan un entorno de atención seguro y confiable para los usuarios, conforme a estándares nacionales e internacionales</t>
  </si>
  <si>
    <t>Calidad de los Servicios de Salud</t>
  </si>
  <si>
    <t>RE3.3 - Cumplidos los indicadores de gestión pública institucional, garantizando disponibilidad oportuna de la información para la toma de decisiones.</t>
  </si>
  <si>
    <t>3.3.1 Los usuarios de los sistemas de información en salud se benefician de datos confiables y oportunos, mediante la gestión, verificación y aseguramiento de la calidad de la información registrada y reportada.</t>
  </si>
  <si>
    <t>Gestión de la Información</t>
  </si>
  <si>
    <t>Primer Nivel
Centros Hospitalarios
Materno Infantil y Adolecentes
Gestión Clínica</t>
  </si>
  <si>
    <t>RE3.5 -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</si>
  <si>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</si>
  <si>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Oficina de Acceso a la Información</t>
  </si>
  <si>
    <t>RE3.6 -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</si>
  <si>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</si>
  <si>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Planificación</t>
  </si>
  <si>
    <t>RE3.8 -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</si>
  <si>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</si>
  <si>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Fiscalización</t>
  </si>
  <si>
    <t>Adminsitrativo-Financiero
Planificación</t>
  </si>
  <si>
    <t>RE3.9 - Instalaciones físicas remodeladas y equipadas conforme a estándares de centros de salud incrementando su capacidad resolutiva.</t>
  </si>
  <si>
    <t>3.9.1 La población usuaria del SNS se beneficia de la mejora de la infraestructura y equipamiento de la red de salud, mediante la implementación de programas de readecuación, construcción y equipamiento de hospitales y centros de primer nivel de atención.</t>
  </si>
  <si>
    <t>Infraestructura</t>
  </si>
  <si>
    <t>3.9.2 La población usuaria del SNS se beneficia de servicios continuos y seguros gracias a la implementación del plan de mantenimiento preventivo y correctivo de infraestructuras y equipos médicos en toda la red.</t>
  </si>
  <si>
    <t>Administrativo</t>
  </si>
  <si>
    <t>3.9.3 Establecimientos de salud logran y sostienen su habilitación conforme a la normativa vigente</t>
  </si>
  <si>
    <t>Calidad de los servicios de Salud</t>
  </si>
  <si>
    <t>RE3.10 -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</si>
  <si>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</si>
  <si>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Automatización Tecnológica</t>
  </si>
  <si>
    <t>Cultura de Servicios y Gestión de Usuarios</t>
  </si>
  <si>
    <t>Fortalecimiento de la Veeduría y participación social</t>
  </si>
  <si>
    <t>Identificación de actividades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</si>
  <si>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</si>
  <si>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</si>
  <si>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</si>
  <si>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</si>
  <si>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</si>
  <si>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</si>
  <si>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</si>
  <si>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</si>
  <si>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</si>
  <si>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</si>
  <si>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</si>
  <si>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</si>
  <si>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</si>
  <si>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</si>
  <si>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</si>
  <si>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</si>
  <si>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</si>
  <si>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</si>
  <si>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</si>
  <si>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 xml:space="preserve">Responsable </t>
  </si>
  <si>
    <t>1.1.1.01</t>
  </si>
  <si>
    <t>Seguimiento para el fortalecimiento de la Estrategia Canguro .</t>
  </si>
  <si>
    <t>Reporte</t>
  </si>
  <si>
    <t>Informe</t>
  </si>
  <si>
    <t>Reporte de supervisión PMC (ver cronograma de visitas)/ Informe Análisis de Indicadores (mayo, septiembre)</t>
  </si>
  <si>
    <t>1.1.1.02</t>
  </si>
  <si>
    <t>Análisis de la mortalidad postneonatal, infantil y en la primera infancia por SRS</t>
  </si>
  <si>
    <t>1.1.1.03</t>
  </si>
  <si>
    <t>Seguimiento a la Sala Situacional IA</t>
  </si>
  <si>
    <t>Minuta</t>
  </si>
  <si>
    <t>1.1.1.04</t>
  </si>
  <si>
    <t xml:space="preserve">Elaboración e implementación del plan para el fortalecimiento de los servicios pediatricos.  </t>
  </si>
  <si>
    <t>Plan</t>
  </si>
  <si>
    <t>Plan (elaboración enero) Seguimiento (abril, julio, octubre)</t>
  </si>
  <si>
    <t>1.1.1.05</t>
  </si>
  <si>
    <t>Seguimiento a la intervención para el fortalecimiento en la atención niños asistidos por violencia en CEAS y CPN (Socialización guias y protocolos, reporte de casos)</t>
  </si>
  <si>
    <t>Listado de participación</t>
  </si>
  <si>
    <r>
      <rPr>
        <b/>
        <sz val="10"/>
        <color theme="1"/>
        <rFont val="Times New Roman"/>
        <family val="1"/>
      </rPr>
      <t>Socialización</t>
    </r>
    <r>
      <rPr>
        <sz val="10"/>
        <color theme="1"/>
        <rFont val="Times New Roman"/>
        <family val="1"/>
      </rPr>
      <t xml:space="preserve"> (Listado de participantes/ Agenda) </t>
    </r>
    <r>
      <rPr>
        <b/>
        <sz val="10"/>
        <color theme="1"/>
        <rFont val="Times New Roman"/>
        <family val="1"/>
      </rPr>
      <t>Reporte casos</t>
    </r>
    <r>
      <rPr>
        <sz val="10"/>
        <color theme="1"/>
        <rFont val="Times New Roman"/>
        <family val="1"/>
      </rPr>
      <t xml:space="preserve"> (Formulario para reporte de casos)</t>
    </r>
  </si>
  <si>
    <t>1.1.1.06</t>
  </si>
  <si>
    <t>Seguimiento a la atención en salud en menores de 5 años en CPNA seleccionados</t>
  </si>
  <si>
    <t>1.1.1.07</t>
  </si>
  <si>
    <t>Capitaciones de  anticonceptivos al personal de la Unidades de Atención Integral y las Consultas Diferenciadas para adolescentes</t>
  </si>
  <si>
    <t>Agenda</t>
  </si>
  <si>
    <t>1.1.1.08</t>
  </si>
  <si>
    <t xml:space="preserve">Reunión con CEAS priorizados para  revisión de Indicadores </t>
  </si>
  <si>
    <t>1.1.1.09</t>
  </si>
  <si>
    <t>Seguimiento al fortalecimiento de las Unidades de Atención Integrales en Salud para personas Adolescentes</t>
  </si>
  <si>
    <t xml:space="preserve">Informe </t>
  </si>
  <si>
    <t>Informe/ Listado de participación (ver cronograma de visitas)</t>
  </si>
  <si>
    <t>1.1.1.10</t>
  </si>
  <si>
    <t>Seguimiento al fortalecimiento de las Consultas Diferenciadas en los CEAS</t>
  </si>
  <si>
    <t>1.1.1.11</t>
  </si>
  <si>
    <t>Socialización de las Guías Nacionales de Atención Integral a la Salud de Adolescentes por SRS</t>
  </si>
  <si>
    <t>1.1.1.12</t>
  </si>
  <si>
    <t xml:space="preserve">Análisis de la Planificación familiar en Adolescentes </t>
  </si>
  <si>
    <t>1.2.2.04</t>
  </si>
  <si>
    <t>Seguimiento de la ejecución de la vigilanica sanitaria del agua en las UCIN del SNS</t>
  </si>
  <si>
    <t>Todos los SRS</t>
  </si>
  <si>
    <t>1.2.2.06</t>
  </si>
  <si>
    <t>Monitoreo del registro en línea del Certificado de Nacido Vivo en los CEAS</t>
  </si>
  <si>
    <t>1.2.2.07</t>
  </si>
  <si>
    <t>Seguimiento a la expansión de los Programas Canguro</t>
  </si>
  <si>
    <t>1.10.1.01</t>
  </si>
  <si>
    <t>Mesa de trabajo con el equipo técnico del SRS para elaborar y direccionar los planes de desarrollo en inversión para la readecuación de infraestructuras, dotación de equipamientos e insumos del PNA por Área de Salud</t>
  </si>
  <si>
    <t>Plan de inversión PNA 2026</t>
  </si>
  <si>
    <t>1.10.1.02</t>
  </si>
  <si>
    <t>Evaluación de los planes de inversión del PNA por Área de Salud</t>
  </si>
  <si>
    <t>Soportes de avance de ejecución</t>
  </si>
  <si>
    <t>1.10.1.03</t>
  </si>
  <si>
    <t>Seguimiento del aumento de la facturación de los servicios que se ofertan en los Centros Diagnósticos</t>
  </si>
  <si>
    <t>Reporte de facturación</t>
  </si>
  <si>
    <t>1.11.1.01</t>
  </si>
  <si>
    <t>Seguimiento a la visitas oportunas de puérperas por Área de Salud</t>
  </si>
  <si>
    <t>1.11.2.01</t>
  </si>
  <si>
    <t>Seguimiento a la visitas oportunas de recien nacidos por Área de Salud</t>
  </si>
  <si>
    <t>1.12.1.01</t>
  </si>
  <si>
    <t>Coordinacion tecnica con TI y SI del ORS para monitorear el uso, funcionalidad y registro oportuno en el modulo seguimiento de los avances de la organización y articulación de la red a través del módulo diseñado para el Registro Diario de Referencia y Contrareferencia.</t>
  </si>
  <si>
    <t>1.12.2.01</t>
  </si>
  <si>
    <t xml:space="preserve">Supervisión al buen llenado del Registro Diario de Referencia y Contrareferencia  para garantizar su uso oportuno, adecuado y correcto.  </t>
  </si>
  <si>
    <t>Consolidado de R y C</t>
  </si>
  <si>
    <t>1.12.2.02</t>
  </si>
  <si>
    <t>Seguimiento al registro de referencias y contrarreferencias de la Red.</t>
  </si>
  <si>
    <t>1.12.3.01</t>
  </si>
  <si>
    <t xml:space="preserve"> Taller de capacitación en el fortalecimiento de buenas prácticas en protocolos y documentación estandarizada.</t>
  </si>
  <si>
    <t>1.12.3.04</t>
  </si>
  <si>
    <t>Visita de supervisión a los EESS para evaluar la disponibilidad y la articulación de los servicios integrales de salud ofertados.</t>
  </si>
  <si>
    <t>1.12.3.05</t>
  </si>
  <si>
    <t xml:space="preserve">Sesiones de trabajo con los EES para la adecuación de las carteras de servicios y su actualizacion.   </t>
  </si>
  <si>
    <t>1.12.3.06</t>
  </si>
  <si>
    <t>Visita de supervisión a los  EES para la verificacion del cumplimiento de la adecuacion y  actualizacion de las carteras de servicios.</t>
  </si>
  <si>
    <t>1.2.1.01</t>
  </si>
  <si>
    <t>Seguimiento regional de la  Morbilidad Materna Extrema de los CEAS</t>
  </si>
  <si>
    <t>1.2.1.02</t>
  </si>
  <si>
    <t>Análisis de los indicadores Maternos Neonatales de la Sala Situacional de los CEAS</t>
  </si>
  <si>
    <t>Plantilla estandarizada</t>
  </si>
  <si>
    <t>1.2.1.03</t>
  </si>
  <si>
    <t>Seguimiento a la implementacion de la Estrategia Código Rojo en los CEAS priorizados.</t>
  </si>
  <si>
    <t>1.2.1.05</t>
  </si>
  <si>
    <t xml:space="preserve">Adecuación de la Elaboracion de los planes de mejora de la metodología de Observación de la Práctica Clínica (OPC) según los resultados del monitoreo de calidad de los servicios en los CEAS priorizados </t>
  </si>
  <si>
    <t>1.2.1.06</t>
  </si>
  <si>
    <t>Seguimiento a la Planificación  Post Evento Obstétrico en los CEAS priorizados</t>
  </si>
  <si>
    <t>1.2.1.07</t>
  </si>
  <si>
    <t>Monitoreo  al apego a protocolo de atencion en consulta prenatal en los CEAS priorizados.</t>
  </si>
  <si>
    <t>1.5.1.01</t>
  </si>
  <si>
    <t>Seguimiento a personas de riesgo  mayores de 18 años para la prevensión de hipertensión y diabetes (Tamizaje) por Área de Salud</t>
  </si>
  <si>
    <t>1.5.1.02</t>
  </si>
  <si>
    <t>Seguimiento a pacientes con hipertensión y diabetes por Área de Salud</t>
  </si>
  <si>
    <t>1.5.1.03</t>
  </si>
  <si>
    <t>Capacitación al personal de salud en los módulos de la Estrategia HEARTS por Área de Salud</t>
  </si>
  <si>
    <t>1.5.1.04</t>
  </si>
  <si>
    <t>Evaluación interna de la implementación de la Estrategia Hearts por Área de Salud</t>
  </si>
  <si>
    <t>1.5.2.01</t>
  </si>
  <si>
    <t>Mesas de trabajo intersectorial para la atención a violencia de género e intrafamiliar en salud.</t>
  </si>
  <si>
    <t>Atención Violencia de Género</t>
  </si>
  <si>
    <t>1.5.2.02</t>
  </si>
  <si>
    <t>Visitas de supervisión a los CEAS Regionales, Especializados y de Referencia para el debido seguimiento al protocolo y correcto abordaje a los pacientes victimas de violencia  de género e intrafamiliar</t>
  </si>
  <si>
    <t>1.5.2.03</t>
  </si>
  <si>
    <t>Monitoreo de estadísticas de los casos reportados de violencia de género e intrafamiliar.</t>
  </si>
  <si>
    <t>1.5.2.04</t>
  </si>
  <si>
    <t>Taller al personal de salud sobre el flujograma de atención de casos de violencia de genero e intrafamiliar.</t>
  </si>
  <si>
    <t>1.5.2.05</t>
  </si>
  <si>
    <t>Taller al personal de salud para la prevención y atención de casos de violencia en niños, niñas y adolescentes y violencia intrafamiliar.</t>
  </si>
  <si>
    <t>1.5.4.01</t>
  </si>
  <si>
    <t>Visitas de supervisión con el objetivo de identificar brechas en la atención de salud mental, con el fin de desarrollar planes de mejora para fortalecer los servicios.</t>
  </si>
  <si>
    <t>1.5.4.02</t>
  </si>
  <si>
    <t>Visitas de supervisión a las Unidades de Intervención en Crisis en funcionamiento en la región.</t>
  </si>
  <si>
    <t>1.5.4.03</t>
  </si>
  <si>
    <t>Mesas de trabajo con el personal de salud mental con el objetivo de socializar y dar seguimiento a los planes de mejoras.</t>
  </si>
  <si>
    <t>1.6.2.01</t>
  </si>
  <si>
    <t>Seguimiento y reporte de las acciones para la detección temprana de cáncer cervicouterino en el PNA por Área de Salud</t>
  </si>
  <si>
    <t>1.6.3.01</t>
  </si>
  <si>
    <t>Seguimiento y reporte de las acciones para la detección temprana de cáncer próstata en el PNA por Área de Salud</t>
  </si>
  <si>
    <t>1.6.4.01</t>
  </si>
  <si>
    <t>Monitoreo al cumplimiento de las UNAPS de los procedimientos y protocolos de atención establecidos por Área de Salud</t>
  </si>
  <si>
    <t>Instrumento que represente la muestra de la ejecución del monitoreo por Área de Salud</t>
  </si>
  <si>
    <t>1.6.5.01</t>
  </si>
  <si>
    <t xml:space="preserve">Seguimiento a las capacitaciones a los RRHH de las áreas de odontología de acuerdo a las necesidades. </t>
  </si>
  <si>
    <t>1.6.5.02</t>
  </si>
  <si>
    <t>Seguimiento al desarrollo e implementación del plan de acciones para el acondicionamiento de infraestructura, mantenimiento de  equipos y equipamiento de las áreas de odontología  EES</t>
  </si>
  <si>
    <t>1.6.5.03</t>
  </si>
  <si>
    <t xml:space="preserve">Monitoreo y evaluación de los servicios odontológicos </t>
  </si>
  <si>
    <t>1.6.5.04</t>
  </si>
  <si>
    <t>Seguimiento del desarrollo del programa Restableciendo Sonrisas</t>
  </si>
  <si>
    <t>1.6.5.05</t>
  </si>
  <si>
    <t xml:space="preserve">Seguimiento del desarrollo del Programa Comunidad /Escuela libre de caries </t>
  </si>
  <si>
    <t>1.6.5.06</t>
  </si>
  <si>
    <t>Seguimiento del desarrollo del Programa Fomento de la Salud bucal.</t>
  </si>
  <si>
    <t>1.6.6.01</t>
  </si>
  <si>
    <t>Visitas de supervisión y auditoría al Sistema de Información Operacional y Epidemiológico de TB (SIOE) en 10 EES priorizados para fortalecimiento de la calidad del dato.</t>
  </si>
  <si>
    <t>1.6.6.02</t>
  </si>
  <si>
    <t>Reporte de las intervenciones de adherencia PoR 41  (visitas domiciliarias, Consultas Psicológicas y entrega de TDO a domicilio) realizadas en los ESS de la Región.</t>
  </si>
  <si>
    <t>1.6.6.03</t>
  </si>
  <si>
    <t>Reporte a la aplicación de las Terapia Preventiva de Tuberculosis (TPT) en la región de acuerdo a  los protocolos en los SAIs y servicios de TB en menores de 18 años y embarazadas.</t>
  </si>
  <si>
    <t>1.6.6.04</t>
  </si>
  <si>
    <t>Reunión con la Unidad Técnica Regional (UTR) para monitorear el cumplimiento de los protocolos establecidos por la OMS para el manejo de los pacientes Drogoresistentes.</t>
  </si>
  <si>
    <t>1.6.6.05</t>
  </si>
  <si>
    <t>Reunión con los pediatras pertenecientes a la Red Nacional de Pediatría para seguimiento de casos de TB Infantil en la región.</t>
  </si>
  <si>
    <t>1.6.6.06</t>
  </si>
  <si>
    <t>Mesa de Trabajo con Coordinación de laboratorio e imágenes, medicamentos regional y Primer Nivel para planificación de actividades relacionada a Tuberculosis en la región .</t>
  </si>
  <si>
    <t>1.6.6.07</t>
  </si>
  <si>
    <t>Mesa de trabajo con Materno Infantil y Hospitales para correcto manejo del los protocolos de TB en las embarazadas y aplicación de Terapia Preventiva para Tuberculosis (TPT).</t>
  </si>
  <si>
    <t>1.6.6.08</t>
  </si>
  <si>
    <t>Capacitación y actualización (Algoritmos, TB-DR, TB/VIH,TPT, TB Infantil y TB-Diabetes) al personal de salud para el fortalecimiento del programa de Tuberculosis.</t>
  </si>
  <si>
    <t>1.6.7.01</t>
  </si>
  <si>
    <t>Seguimiento a la implementación del programa de malaria.</t>
  </si>
  <si>
    <t>1.6.7.02</t>
  </si>
  <si>
    <t>Seguimiento a las enfermedades zoonoticas en los centros de salud.</t>
  </si>
  <si>
    <t>1.6.7.03</t>
  </si>
  <si>
    <t>Capacitación en el manejo y control de zoonosis en centros de salud de primer nivel de atención.</t>
  </si>
  <si>
    <t>1.6.8.02</t>
  </si>
  <si>
    <t>Supervisión de las Intervenciones Implementadas para el Fortalecimiento de la Adherencia por el Personal del Programa 42.</t>
  </si>
  <si>
    <t>1.6.8.03</t>
  </si>
  <si>
    <t xml:space="preserve">Taller de intercambio de buenas prácticas en las intervenciones realizadas por el personal de los Servicios de Atención Integral.
</t>
  </si>
  <si>
    <t>1.6.8.04</t>
  </si>
  <si>
    <t>Mesas de trabajo con el personal de los Servicios de Atención Integral para seguimiento al cumplimiento de indicadores de la cascada 95-95-95 del Programa de VIH.</t>
  </si>
  <si>
    <t>1.6.8.05</t>
  </si>
  <si>
    <t xml:space="preserve">Visitas de supervisión Áreas de Consejería  para pruebas VIH, de EES priorizados para verificar entrega y registro oportuno de pre y post consejería en el SIRENP </t>
  </si>
  <si>
    <t>Establecimientos que realizan pruebas de VIH de la red pública</t>
  </si>
  <si>
    <t>1.6.8.06</t>
  </si>
  <si>
    <t>Visita de supervisión de la estrategia de prevención de Profilaxis Pre Exposición al VIH (PrEP) en los establecimientos de salud seleccionados</t>
  </si>
  <si>
    <t>SRS Ozama, Cibao Norte, Cibao Nordeste, Enriquillo, Yuma, Higuamo, El Valle, Cibao Noroeste, Cibao Sur</t>
  </si>
  <si>
    <t>1.6.8.07</t>
  </si>
  <si>
    <t>Taller de Profilaxis Post Exposición al VIH, PPE</t>
  </si>
  <si>
    <t>1.6.8.08</t>
  </si>
  <si>
    <t>Visita de supervisión de la estrategia de prevención de Profilaxis Post Exposición al VIH (PPE) en los establecimientos de salud seleccionados</t>
  </si>
  <si>
    <t>1.6.8.09</t>
  </si>
  <si>
    <t>Supervisión para la mejora de la calidad de los datos y el registro oportuno en el sistema de Registro Nominal de Pruebas de VIH (SIRENP) para el seguimiento de VIH, Hepatitis B y C, Sífilis</t>
  </si>
  <si>
    <t>1.7.1.01</t>
  </si>
  <si>
    <t>Elaboración y difusión del Boletín Regional de Información Estratégica del SUGEMI.</t>
  </si>
  <si>
    <t>Boletin</t>
  </si>
  <si>
    <t>Cada SRS reportará un Boletín a principio de cada trimestre, consolidando las informaciones de cierre del trimestre previo.</t>
  </si>
  <si>
    <t>1.7.1.02</t>
  </si>
  <si>
    <t>Identificación y convocatoria de CEAS que requieran capacitación de estimación y programación de medicamentos e insumos de uso general para el 2027.</t>
  </si>
  <si>
    <t>Correo remitido a la DMI con el listado de CEAS a participar en los talleres de capacitación.
Cada ADM debe remitir a la DMI a mas tardar el 31 de enero 2026 el listado de participantes para el taller de capacitación.</t>
  </si>
  <si>
    <t>1.7.1.03</t>
  </si>
  <si>
    <t>Taller para la consolidación de la programación de medicamentos e insumos de uso general de los CEAS para el 2027.</t>
  </si>
  <si>
    <t>Cada SRS realizará UN (1) taller  con sus CEAS correspondientes.</t>
  </si>
  <si>
    <t>1.7.1.04</t>
  </si>
  <si>
    <t xml:space="preserve">Remisión mensual a la DMI del formulario SUGEMI-2 de los CEAS de su Región y Almacén Regional con datos de despacho de PROMESE/CAL. </t>
  </si>
  <si>
    <t>Correo a la DMI con los SUGEMI-2 adjuntos o reporte de SALMI según aplique
Cada SRS enviará a la DMI correo con SUGEMI-2 de los CEAS y Almacén Regional adjunto.</t>
  </si>
  <si>
    <t>1.7.1.05</t>
  </si>
  <si>
    <t>Remisión mensual a la DMI del formulario SUGEMI-2 de Pedido General y SUGEMI-2 de Programas en la fecha establecida en los SRS.</t>
  </si>
  <si>
    <t>Correo a la DMI con los SUGEMI-2 adjuntos o reporte de SALMI según aplique
Cada SRS debe remtir estos SUGEMI-2 o reporte de SALMI a la DMI del 25-30 de cada mes, sin retraso.</t>
  </si>
  <si>
    <t>1.7.1.06</t>
  </si>
  <si>
    <t>Visita de supervisión de la gestión de suministro de los medicamentos de programas de Salud Colectiva (VIH, TB, PF) en los Establecimientos de Salud seleccionados.</t>
  </si>
  <si>
    <t>Cada SRS reportará de manera trimestral un informe  consolidado de las supervisiones realizadas a los EES con PSC selecionados</t>
  </si>
  <si>
    <t>1.7.1.07</t>
  </si>
  <si>
    <t>Visita de supervisión del cumplimiento de los procedimientos operativos del SUGEMI en los Hospitales y CPN seleccionados.</t>
  </si>
  <si>
    <t>Cada SRS reportará de manera trimestral un informe  consolidado de las supervisiones realizadas a los EES selecionados.</t>
  </si>
  <si>
    <t>1.7.1.08</t>
  </si>
  <si>
    <t>Seguimiento a la funcionalidad de los Comités Farmacoterapéuticos (CFT) en los CEAS de su Red.</t>
  </si>
  <si>
    <t>Informe consolidado de las minutas reportadas por cada Hospital.
Minutas de reuniones de los CEAS</t>
  </si>
  <si>
    <t>1.7.1.09</t>
  </si>
  <si>
    <t>Reunión CFT Regional  y promoción del uso racional de los medicamentos.</t>
  </si>
  <si>
    <t>Cada SRS convocará reunión a su CFT , tomará sus acciones de lugar y se discutirán los temas relacionados con la Cadena de Suministro de Medicamentos e Insumos.</t>
  </si>
  <si>
    <t>1.7.1.10</t>
  </si>
  <si>
    <t>Taller de capacitación en la Gestión de Suministro de los Programas de Salud Colectiva (VIH, TB, PF) a los EES.</t>
  </si>
  <si>
    <t>Los SRS convocarán a los EES de su red en los cuales se identifiquen oportunidades de mejora en el manejo del suministro de los PSC con el fin de capacitar al personal.</t>
  </si>
  <si>
    <t>1.7.1.11</t>
  </si>
  <si>
    <t>Visita de supervisión capacitante para validar el uso y funcionamiento del SALMI en los establecimientos de su red seleccionados.</t>
  </si>
  <si>
    <t>Cada SRS realizará visitas de supervisión de SALMI en los establecimientos de su red que tengan instalado el sistema.</t>
  </si>
  <si>
    <t>1.8.1.01</t>
  </si>
  <si>
    <t>Seguimiento a la conformación y funcionamiento de los Comité Salud por Área de Salud</t>
  </si>
  <si>
    <t>Matriz de comités de salud, actas de conformación y listado de reuniones del comité</t>
  </si>
  <si>
    <t>1.8.1.02</t>
  </si>
  <si>
    <t>Seguimiento a las Áreas de Salud para el aumento de la realización de visitas domiciliarias con énfasis en programas priorizados.</t>
  </si>
  <si>
    <t>Por área de salud/zona/CPN con el detalle de las visitas domicialirias desagregadas por pacientes crónicos, puérperas/recién nacidos, gestantes, personas con discapacidad, otros.</t>
  </si>
  <si>
    <t>1.8.1.03</t>
  </si>
  <si>
    <t>Seguimiento a enfermedades transmitidas por vectores y/o focos activos de malaria por Área de Salud</t>
  </si>
  <si>
    <t>1.8.1.04</t>
  </si>
  <si>
    <t>Seguimiento a los programas por curso de vida (niños menores de 5 años o mujeres en edad fertil o adulto mayor) por Área de Salud</t>
  </si>
  <si>
    <t>1.8.2.01</t>
  </si>
  <si>
    <t>Coordinacion para la gestion de la red de emergencias medicas de su demarcación.</t>
  </si>
  <si>
    <t>1.8.2.02</t>
  </si>
  <si>
    <t>Coordinación de la Implementación del Modelo Integrado de Atención de Emergencias y Urgencias.</t>
  </si>
  <si>
    <t>1.8.2.03</t>
  </si>
  <si>
    <t>Supervisión de la Implementación de RAC-Triaje en Salas de Emergencias Centros Hospitalarios</t>
  </si>
  <si>
    <t>1.8.2.04</t>
  </si>
  <si>
    <t xml:space="preserve">Supervision al llenado de historia clinica de emergencias, registro de indicadores y registro de todos los pacientes del libro de emergencias </t>
  </si>
  <si>
    <t>Hoja de supervisión</t>
  </si>
  <si>
    <t>1.8.2.05</t>
  </si>
  <si>
    <t xml:space="preserve">Supervisión procedimiento de entrega, recibo y reposicion de carro de paro en salas de emergencias </t>
  </si>
  <si>
    <t>1.8.2.06</t>
  </si>
  <si>
    <t>Monitoreo  del tablero de Indicadores de Gestión de las Salas de Emergencias de los Centros Hospitalarios.</t>
  </si>
  <si>
    <t>1.8.2.07</t>
  </si>
  <si>
    <t>Seguimiento de Plan de Mejora de los Servicios de emergencias Centros hospitalarios</t>
  </si>
  <si>
    <t>1.8.2.08</t>
  </si>
  <si>
    <t>Socialización de los procedimientos de traslado de pacientes</t>
  </si>
  <si>
    <t>1.8.2.09</t>
  </si>
  <si>
    <t>Seguimiento a la elaboración y/o actualización de los Planes de Emergencias de salud y Desastres Naturales SRS y CEAS</t>
  </si>
  <si>
    <t>1.8.2.10</t>
  </si>
  <si>
    <t>Supervisión y Seguimiento a la funcionabilidad  de los  Planes de  Emergencias y Desastres Hospitalarios a traves de los simulacros.</t>
  </si>
  <si>
    <t>1.8.2.11</t>
  </si>
  <si>
    <t xml:space="preserve">Mesa de Trabajo Para la Coordinación de preparación Operativo  feriado Navidad y Año Nuevo </t>
  </si>
  <si>
    <t>1.8.2.12</t>
  </si>
  <si>
    <t xml:space="preserve">Mesa de Trabajo Para la Coordinación de preparación Operativo  Semana Santa </t>
  </si>
  <si>
    <t>1.8.2.13</t>
  </si>
  <si>
    <t>Mesa de Trabajo Para la Coordinación  Preparativos y Respuesta a Temporada Ciclónica y Eventos de Salud Publica consecuentes</t>
  </si>
  <si>
    <t>1.8.2.14</t>
  </si>
  <si>
    <t>Reunion de Coordinación  Preparativos y Respuesta a alta demanda asistencial por siniestros siniestro viales, emergencias de salud, desastres naturales y cambio climaticos.</t>
  </si>
  <si>
    <t>1.8.2.15</t>
  </si>
  <si>
    <t>Seguimiento del analisis situacional de salud publica y desastres naturales de su demarcacion</t>
  </si>
  <si>
    <t>1.8.3.01</t>
  </si>
  <si>
    <t>Supervision de indicadores de calidad en el programa de hemodialisis y diálisis peritoneal, para los centros que apliquen para el programa.</t>
  </si>
  <si>
    <t>1.8.3.02</t>
  </si>
  <si>
    <t>Elaboración de un plan de mejora a partir de los resultados de la evaluacion de indicadores de calidad en el programa de hemodialisis y diálisis peritoneal, para los centros que esten bajo su juridicion y apliquen para el programa</t>
  </si>
  <si>
    <t>1.8.3.03</t>
  </si>
  <si>
    <t>Seguimiento a los planes de mejora de la evaluacion de indicadores de calidad en el programa de hemodialisis y diálisis peritoneal, para los centros que esten bajo su juridicion y apliquen para el programa</t>
  </si>
  <si>
    <t>1.8.3.04</t>
  </si>
  <si>
    <t>Seguimiento al plan de mejora de las evaluaciones de la calidad de los servicios de nutrición</t>
  </si>
  <si>
    <t>1.8.3.05</t>
  </si>
  <si>
    <t>Evaluación de los procesos de bioseguridad hospitalaria</t>
  </si>
  <si>
    <t>1.8.3.06</t>
  </si>
  <si>
    <t>Elaboración de los planes de mejora a partir de los resultados de evaluacion de procesos de bioseguridad hospitalaria</t>
  </si>
  <si>
    <t>1.8.3.07</t>
  </si>
  <si>
    <t>Seguimiento a los planes de mejora de evaluación de procesos de bioseguridad hospitalaria</t>
  </si>
  <si>
    <t>1.8.3.08</t>
  </si>
  <si>
    <t>Seguimiento a la notificación oportuna de las enfermedades bajo vigilancia epidemiológica (EPI 1 y 2)</t>
  </si>
  <si>
    <t>1.8.3.09</t>
  </si>
  <si>
    <t>Seguimiento a la implementación del procedimiento de hosteleria hospitalaria</t>
  </si>
  <si>
    <t>1.8.3.10</t>
  </si>
  <si>
    <t>Realizar levantamiento de la cartera de servicio, a fin de validar su cumplimiento de acuerdo al nivel de atencion de los centros de salud perteneciente a su juridicción.</t>
  </si>
  <si>
    <t>1.8.3.11</t>
  </si>
  <si>
    <t>Realizar supervision y evaluación a la gestion y funcionamiento de las Infecciones Asociadas a la Atencion en Salud (IAAS).</t>
  </si>
  <si>
    <t>1.8.3.12</t>
  </si>
  <si>
    <t>Realizar planes de mejora producto de las brechas identificadas en la gestion efectiva del comité de IAAS de cada centro</t>
  </si>
  <si>
    <t>1.8.3.13</t>
  </si>
  <si>
    <t>Realizar matriz de los comites existentes en cada una de los centros que correspondan a su Regional de Salud</t>
  </si>
  <si>
    <t>Matriz</t>
  </si>
  <si>
    <t>1.8.3.14</t>
  </si>
  <si>
    <t xml:space="preserve">Realizar planes de mejora que evidencien la ejeccion y las acciones en cada uno de los comites priorizados según el reglamento hospitalrio. </t>
  </si>
  <si>
    <t>1.8.3.15</t>
  </si>
  <si>
    <t>Evaluación de autodiagnosticos realizados por los centros piloto  para la implementación de Metodologia de Gestión Productiva de los Servicios de Salud.</t>
  </si>
  <si>
    <t>1.8.3.16</t>
  </si>
  <si>
    <t>Implementacion de la Metodologia de la Gestión Productiva de los Servicios de Salud  (MGPS)  en los centros priorizados de la red  Publica de Salud.</t>
  </si>
  <si>
    <t>1.8.3.17</t>
  </si>
  <si>
    <t>Seguimiento a los ajustes y elaboracion de los  planes de mejora con la Metodologia de Gestión Productiva  en los centros priorizados</t>
  </si>
  <si>
    <t>1.8.3.18</t>
  </si>
  <si>
    <t>Seguimiento a la ejecucion de los  planes de mejora resultante de la aplicación de Metodologia de Gestión Productiva  en los centros priorizado.</t>
  </si>
  <si>
    <t>1.8.3.19</t>
  </si>
  <si>
    <t xml:space="preserve">Supervisión de la calidad de los servicios de nutrición </t>
  </si>
  <si>
    <t>1.8.3.20</t>
  </si>
  <si>
    <t>Desarrollo de los planes de mejora a partir de los resultados de las evaluaciones de la calidad de los servicios de nutrición.</t>
  </si>
  <si>
    <t>1.8.3.21</t>
  </si>
  <si>
    <t>1.8.3.22</t>
  </si>
  <si>
    <t>Análisis del comportamiento de las objeciones médicas y administrativas</t>
  </si>
  <si>
    <t>1.8.3.23</t>
  </si>
  <si>
    <t>Elaboracion de los planes de mejora para la disminucion de las objeciones médicas, administrativas y el incremento de la facturación de los CEAS, en coordinacion de los SRS los centros de salud.</t>
  </si>
  <si>
    <t>1.8.3.24</t>
  </si>
  <si>
    <t>Seguimiento a la ejecución de planes de mejora para la disminucion de las objeciones médicas, administrativas y el incremento de la facturación de los CEAS.</t>
  </si>
  <si>
    <t>1.8.3.25</t>
  </si>
  <si>
    <t xml:space="preserve">Realizar levantamiento de los centros de salud correspondientes a su centro de salud, a fin de gestionar y controlar el estatus de la habilacion de CEAS </t>
  </si>
  <si>
    <t>1.8.3.26</t>
  </si>
  <si>
    <t>Realizar levantamiento de los centros de salud correspondientes a su centro de salud, a fin de gestionar y dar seguimiento a la conratacion de las ARS a traves de la Direccion de Centros Hospitalarios (DCH)</t>
  </si>
  <si>
    <t>1.8.3.27</t>
  </si>
  <si>
    <t>Dar seguimiento a la Implementacion del proceso de prefectura para la optimizacion y efectividad del proceso de factura en los centros priorizados.</t>
  </si>
  <si>
    <t>1.9.1.01</t>
  </si>
  <si>
    <t>Seguimiento a la finalización del proceso de registro de adscripción de la población, actualización y digitación de la fichas familiares por Área de Salud</t>
  </si>
  <si>
    <t>Matriz del sistema</t>
  </si>
  <si>
    <t>1.9.1.02</t>
  </si>
  <si>
    <t>Seguimiento a la actualización del proceso de zonificación y sectorización en los territorios por Área de Salud</t>
  </si>
  <si>
    <t>Matriz Sz-1</t>
  </si>
  <si>
    <t>2.1.1.01</t>
  </si>
  <si>
    <t>Ejecución Plan de Capacitación SRS-2026.</t>
  </si>
  <si>
    <t>1- El informe trimestral se realiza en el formulario estandarizado por el INAP. 
2-Adicional presentar listados de asistencia de las capacitaciones y el plan de capacitación 2026.</t>
  </si>
  <si>
    <t>2.1.1.02</t>
  </si>
  <si>
    <t>Reporte trimestral ejecución plan capacitación 2026 SRS, CEAS y Primer Nivel de Atención.</t>
  </si>
  <si>
    <t>Captura de pantalla remisión informe al Departamento de Evaluación del Desempeño y Capacitación.
El reporte debe ser remitido por correo al Departamento de Evaluación del Desempeño y Capacitación SNS los primeros 5 días hábiles de los meses siguientes: abril, julio, octubre.</t>
  </si>
  <si>
    <t>2.1.1.03</t>
  </si>
  <si>
    <t>Detección necesidades capacitación por departamento SRS y primer nivel, para elaborar plan de capacitación  2027.</t>
  </si>
  <si>
    <t>Presentar anexo formulario por departamento, de acuerdo a la estructura organizativa de cada dependencia.</t>
  </si>
  <si>
    <t>2.1.1.04</t>
  </si>
  <si>
    <t>Elaboración del Plan de Capacitación SRS-2027.</t>
  </si>
  <si>
    <t>Realizar plan de capacitación en formulario estándarizado por el INAP.</t>
  </si>
  <si>
    <t>2.1.1.05</t>
  </si>
  <si>
    <t>Auditoría acuerdos de desempeño CEAS y primer nivel.</t>
  </si>
  <si>
    <t>2.1.1.06</t>
  </si>
  <si>
    <t>Consolidado de resultados de evaluación del desempeño laboral SRS-CEAS y Primer Nivel de Atención 2025.</t>
  </si>
  <si>
    <t>Matriz para reportar resultados de evaluación del desempeño laboral 2025.</t>
  </si>
  <si>
    <t>2.1.1.07</t>
  </si>
  <si>
    <t>Consolidado de resultados de acuerdos del desempeño laboral SRS-CEAS y Primer Nivel de Atención 2026.</t>
  </si>
  <si>
    <t>Matriz para reportar acuerdos del desempeño laboral 2026.</t>
  </si>
  <si>
    <t>2.1.1.08</t>
  </si>
  <si>
    <t>Elaboración informe técnico resultados de evaluación del desempeño laboral 2025 SRS, y remisión al SNS.</t>
  </si>
  <si>
    <t>2.1.1.09</t>
  </si>
  <si>
    <t>Monitoreo por departamento  de los acuerdos de desempeño laboral 2026.</t>
  </si>
  <si>
    <t>No se requiere listado de asistencia adicional, ya que la minuta estandarizada del MAP es firmada por los colaboradores que participan en la reunión de revisión.</t>
  </si>
  <si>
    <t>2.1.1.10</t>
  </si>
  <si>
    <t>Remisión al Deparamento de Evaluación del Desempeño y Capacitación del consolidado trimestral de acuerdos de desempeño personal nuevo ingreso SRS-CEAS y Primer Nivel.</t>
  </si>
  <si>
    <t xml:space="preserve">Captura de pantalla remisión Plantilla de novedades para reportar acuerdos de desempeño. </t>
  </si>
  <si>
    <t>2.1.1.11</t>
  </si>
  <si>
    <t>Ejecución del Plan de Seguridad y Salud Ocupacional y Plan de Gestión de Riesgos.</t>
  </si>
  <si>
    <t>Informe de implementación del Sistema de Seguridad y Salud en la Administración Pública (SISTAP).</t>
  </si>
  <si>
    <t>2.1.1.12</t>
  </si>
  <si>
    <t xml:space="preserve"> Regularización mediante seguimiento y evaluación  del personal de licencia médica recurrentes y enviado a evaluar auditoria médica.</t>
  </si>
  <si>
    <t xml:space="preserve">Evaluación, seguimiento del personal con licencias recurrentes y los enviados a auditoria médica </t>
  </si>
  <si>
    <t>2.1.1.13</t>
  </si>
  <si>
    <t xml:space="preserve">Seguimiento e investigación de accidentes y enfermedades laborales. </t>
  </si>
  <si>
    <t>Elaboración de reporte y seguimiento de incidentes laborales.</t>
  </si>
  <si>
    <t>2.1.1.14</t>
  </si>
  <si>
    <t>Gestión de subsidios por enfermedad común.</t>
  </si>
  <si>
    <t>2.1.1.15</t>
  </si>
  <si>
    <t>Gestión oportuna de  expedientes de pago de prestaciones laborales  y desvinculaciones.</t>
  </si>
  <si>
    <t xml:space="preserve">Remisión de  la documentación (Copia de cédula, matriz de no vacaciones, certificación de vacaciones, acción de personal dentro del plazo de 5 días a partir de la notificación. </t>
  </si>
  <si>
    <t>2.1.1.16</t>
  </si>
  <si>
    <t>Garantizar el cumplimiento y la correcta gestión de las solicitudes de seguros médicos dirigidos Dependientes adicionales  (Seguros Padres).</t>
  </si>
  <si>
    <t xml:space="preserve">Seguimiento al  registro y ontrol de solicitudes de Seguros Médicos Dependientes adicionales  (Seguros Padres). </t>
  </si>
  <si>
    <t>2.2.2.01</t>
  </si>
  <si>
    <t>Elaboración de la planificación de recursos humanos 2027.</t>
  </si>
  <si>
    <t>Captura de correo enviado a DRH SNS</t>
  </si>
  <si>
    <t>2.2.2.02</t>
  </si>
  <si>
    <t>Reporte  trimestral de la dotación de acuerdo a las estructuras aprobadas de la ORS, establecimientos del 1er nivel y nivel especializado de atención.</t>
  </si>
  <si>
    <t>Reporte consolidado (fisico y digital en formato de Excel) enviado a DRH SNS</t>
  </si>
  <si>
    <t>3.1.1.01</t>
  </si>
  <si>
    <t>Consolidación de los Formularios de Levantamiento de Necesidades de Cooperación No Reembolsable remitidos por los CEAS correspondientes.</t>
  </si>
  <si>
    <t>1. Matriz consolidada de proyectos e iniciativas de cooperación no reembolsable.
2. Remisión vía correo electrónico a la División de Cooperación Internacional.</t>
  </si>
  <si>
    <t>3.1.1.02</t>
  </si>
  <si>
    <t>Consolidación del Formulario de Reporte de Donaciones remitidos por los CEAS correspondientes.</t>
  </si>
  <si>
    <t>1. Formulario de Reporte de Donaciones.
2. Remisión vía correo electrónico a la División de Cooperación Internacional.</t>
  </si>
  <si>
    <t>3.1.2.01</t>
  </si>
  <si>
    <t>Seguimiento al cumplimiento de la identidad institucional EES. (para el Programa Desempeño SNS).</t>
  </si>
  <si>
    <t>3.1.2.02</t>
  </si>
  <si>
    <t>Seguimiento Plan Interconexión Red Pública de Servicio de Salud (Etrategia de educación en Salud).</t>
  </si>
  <si>
    <t>3.1.3.01</t>
  </si>
  <si>
    <t>Jornadas de sensibilización ambiental institucional (reforestación / limpieza de costas/otras) coordinada con instituciones públicas, privada y ONGs.</t>
  </si>
  <si>
    <t>Fotos</t>
  </si>
  <si>
    <t xml:space="preserve">3.1.4.01 </t>
  </si>
  <si>
    <t>Mesa de socialización para el diseño de estrategias de defensa y posible solución de los casos legales y judiciales.</t>
  </si>
  <si>
    <t>3.1.4.02</t>
  </si>
  <si>
    <t>Seguimiento a los casos litigiosos de los hospitales de su demarcación.</t>
  </si>
  <si>
    <t>Captura correo envío a Ju´ridica sns</t>
  </si>
  <si>
    <t>3.1.5.01</t>
  </si>
  <si>
    <t xml:space="preserve">Actualización de portales web  </t>
  </si>
  <si>
    <t>Capturas de actualización</t>
  </si>
  <si>
    <t>3.1.5.02</t>
  </si>
  <si>
    <t xml:space="preserve">Soportes incidencias tecnológicas atendidas </t>
  </si>
  <si>
    <t>3.1.5.03</t>
  </si>
  <si>
    <t xml:space="preserve">Inventario de activos tecnológicos </t>
  </si>
  <si>
    <t>Inventario</t>
  </si>
  <si>
    <t>Con cortes de actualización al trimestre</t>
  </si>
  <si>
    <t>3.1.6.01</t>
  </si>
  <si>
    <t>Elaboración de la memoria institucional 2026</t>
  </si>
  <si>
    <t>Memoria</t>
  </si>
  <si>
    <t>3.1.6.02</t>
  </si>
  <si>
    <t>Mesas de trabajo para la elaboración del Plan Operativo Anual 2027 de la OR y CEAS</t>
  </si>
  <si>
    <t>POA ORS y CEAS
Captura de envío a la DPD SNS</t>
  </si>
  <si>
    <t>3.1.6.03</t>
  </si>
  <si>
    <t>Monitoreo y evaluación del POA 2026</t>
  </si>
  <si>
    <t>MEP</t>
  </si>
  <si>
    <t>3.1.6.04</t>
  </si>
  <si>
    <t>Elaboración y seguimiento de los  planes de mejora acorde a los hallazgos del MEP</t>
  </si>
  <si>
    <t>3.1.6.05</t>
  </si>
  <si>
    <t>Seguimiento a los CEAS en el proceso de análisis y rediseño de estructura y Manuales de Funciones de acuerdo a la nueva estructura estandariazada de los hospitales</t>
  </si>
  <si>
    <t>Registro Digital</t>
  </si>
  <si>
    <t>Para esta actividad se establece prioridad para Hospitales de tercer Nivel</t>
  </si>
  <si>
    <t>3.1.6.06</t>
  </si>
  <si>
    <t>Seguimiento a la identificación o implementación de buenas prácticas en los CEAS en  función del Procedimiento aprobado</t>
  </si>
  <si>
    <r>
      <t xml:space="preserve">Formulario de Solicitud enviado por el EES con la retroalimentación de la ORS 
Correo de carga de la solicitud generado por la plataforma de innovación (En cuanto la plataforma esté en funcionamiento) 
Si el hospital tiene practica postulada en 2025 debe presentar el formulario de seguimiento de implementacion 
</t>
    </r>
    <r>
      <rPr>
        <b/>
        <sz val="10"/>
        <color rgb="FF000000"/>
        <rFont val="Times New Roman"/>
        <family val="1"/>
      </rPr>
      <t xml:space="preserve">35% de CEAS por SRS:
</t>
    </r>
    <r>
      <rPr>
        <sz val="10"/>
        <color rgb="FF000000"/>
        <rFont val="Times New Roman"/>
        <family val="1"/>
      </rPr>
      <t>CIBAO NORTE: 11
CIBAO SUR: 6
CIBAO NORDESTE: 8
CIBAO NOROESTE: 6
VALDESIA: 6
ENRIQUILLO: 6
EL VALLE: 5
YUMA:   4
HIGUAMO: 5
OZAMA: 13</t>
    </r>
  </si>
  <si>
    <t>3.1.6.07</t>
  </si>
  <si>
    <t>Elaboración del informe de autodiagnóstico y sistema afinado de puntuación CAF</t>
  </si>
  <si>
    <t>3.1.6.08</t>
  </si>
  <si>
    <t>Informe de seguimiento a plan de mejora CAF año en curso</t>
  </si>
  <si>
    <t>3.1.6.09</t>
  </si>
  <si>
    <t xml:space="preserve">Elaboración plan de mejora CAF del próximo año </t>
  </si>
  <si>
    <t>3.1.6.10</t>
  </si>
  <si>
    <t>Mesa técnica de evaluación de resultados SISMAP Salud y Programa de Desempeño SNS para la elaboración de planes de mejora</t>
  </si>
  <si>
    <t>3.1.6.11</t>
  </si>
  <si>
    <t>Ejecución de las sesiones del Comité de Calidad del SRS</t>
  </si>
  <si>
    <t>3.1.6.12</t>
  </si>
  <si>
    <t>Evaluación de conocimientos NOBACI</t>
  </si>
  <si>
    <t>Elaborado por Departamento de Calidad en la Gestión</t>
  </si>
  <si>
    <t>3.1.6.13</t>
  </si>
  <si>
    <t xml:space="preserve">Elaboración de la Matriz de Riesgos y Planes de Tratamiento </t>
  </si>
  <si>
    <t>3.1.6.14</t>
  </si>
  <si>
    <t xml:space="preserve">Seguimiento al cumplimiento del Plan de Tratamiento de Riesgos </t>
  </si>
  <si>
    <t>3.1.6.15</t>
  </si>
  <si>
    <t xml:space="preserve">Autoevaluación de Controles 
Internos </t>
  </si>
  <si>
    <t>3.1.6.16</t>
  </si>
  <si>
    <t>Seguimiento al plan de mejora derivado de la autoevaluación de los controles internos</t>
  </si>
  <si>
    <t>3.1.7.01</t>
  </si>
  <si>
    <t>Actualizacion de Inventarios de la ORS</t>
  </si>
  <si>
    <t>3.1.7.02</t>
  </si>
  <si>
    <t xml:space="preserve">Registro de Activos en el Sistema de Administracion de Bienes (SIAB) </t>
  </si>
  <si>
    <t>3.1.7.03</t>
  </si>
  <si>
    <t>Coordinacion, seguimiento y realizacion de Inventarios de CPN de la Red SNS.</t>
  </si>
  <si>
    <t>3.1.7.04</t>
  </si>
  <si>
    <t>Seguimiento a los EES del SRS al cumplimiento del Registro en SIAB de los bienes patrimoniales</t>
  </si>
  <si>
    <t>3.1.8.01</t>
  </si>
  <si>
    <t>Socialización y supervisión al cumplimiento de los lineamientos de archivo en los  ORS y EES</t>
  </si>
  <si>
    <t>3.1.8.02</t>
  </si>
  <si>
    <t>Elaboración e implementación de mejoras en la gestión de archivos en ORS y EES</t>
  </si>
  <si>
    <t>3.10.1.01</t>
  </si>
  <si>
    <t>Capacitación para medición de satisfacción a equipos de atención a usuarios (coordinadores, promotores y AU) de CPN y CCDx.</t>
  </si>
  <si>
    <t>3.10.1.02</t>
  </si>
  <si>
    <t>3.10.1.03</t>
  </si>
  <si>
    <t>Segumiento a la aplicación de encuestas de satisfacción en CEAS.</t>
  </si>
  <si>
    <t>Fuente: Tablero Power BI</t>
  </si>
  <si>
    <t>3.10.1.04</t>
  </si>
  <si>
    <t xml:space="preserve">Elaboración cronograma de implementación de grupos focales
</t>
  </si>
  <si>
    <t>Cronograma</t>
  </si>
  <si>
    <t>3.10.1.05</t>
  </si>
  <si>
    <t xml:space="preserve">Ejecución de grupos focales para medir calidad percibida del servicio.
</t>
  </si>
  <si>
    <t>Informes</t>
  </si>
  <si>
    <t>Al menos 1 grupo focal por CEAS en todo el año.</t>
  </si>
  <si>
    <t>3.10.1.06</t>
  </si>
  <si>
    <t>Seguimiento a la gestión de los buzones de sugerencias (QDRS)</t>
  </si>
  <si>
    <t>3.10.1.07</t>
  </si>
  <si>
    <t>Visita de supervisión a los CEAS para validar cumplimiento de los atributos de la experiencia del paciente</t>
  </si>
  <si>
    <t>Al menos 1 visita cuatrimestral a cada CEAS en todo el año.</t>
  </si>
  <si>
    <t>3.10.1.08</t>
  </si>
  <si>
    <t>Seguimiento a la implementación del plan de mejora de la experiencia del paciente</t>
  </si>
  <si>
    <t>3.10.1.09</t>
  </si>
  <si>
    <t>Seguimiento al cumplimiento indicadores de AU</t>
  </si>
  <si>
    <t>El reporte que indica el cumplimiento es suministrado por el SNS sede central (DAU)</t>
  </si>
  <si>
    <t>3.2.1.01</t>
  </si>
  <si>
    <t>Seguimiento a la calidad del cuidado clínico, investigación y gestión a través de la enfermera especialista en todos los niveles de atención</t>
  </si>
  <si>
    <t>3.2.1.02</t>
  </si>
  <si>
    <t>Diseño, inducción e implementación del instrumento de supervisión enfermería en atención primaria</t>
  </si>
  <si>
    <t>3.2.1.03</t>
  </si>
  <si>
    <t>Supervisión y aplicación expediente clínico en los diferentes niveles de atención</t>
  </si>
  <si>
    <t>3.2.1.04</t>
  </si>
  <si>
    <t>Capacitación y retroalimentación en dosificación y administración de medicamentos al personal de enfermería</t>
  </si>
  <si>
    <t>3.2.2.01</t>
  </si>
  <si>
    <t>Implementación de pruebas de Hepatitis B y C en los CDx de los 10 SRS</t>
  </si>
  <si>
    <t>10 SRS</t>
  </si>
  <si>
    <t>Laboratorios e Imágenes</t>
  </si>
  <si>
    <t>3.2.2.02</t>
  </si>
  <si>
    <t>3.2.2.03</t>
  </si>
  <si>
    <t xml:space="preserve">
Monitoreo a la implementación de resultados online en 50 EES</t>
  </si>
  <si>
    <t>3.2.2.04</t>
  </si>
  <si>
    <t>Seguimiento a la implementación de apoyo telediagnóstico en las regiones priorizadas</t>
  </si>
  <si>
    <t>SRS Ozama, Valdesia, Enriquillo, El Valle, Cibao Sur.</t>
  </si>
  <si>
    <t>3.2.2.05</t>
  </si>
  <si>
    <t>Monitoreo a los EES en la aplicación y seguimiento del pase de lista de verificación SLIPTA, para el  fortalecimiento gerencial y mejora continua de la calidad en los laboratorios clínicos de la red pública</t>
  </si>
  <si>
    <t>3.2.2.06</t>
  </si>
  <si>
    <t xml:space="preserve">Levantamiento y análisis de las necesidades de RRHH en los laboratorios e imágenes en los 3 niveles de atención para garantizar la dotación adecuada, distribución y fortalecimiento de la capacidad operativa </t>
  </si>
  <si>
    <t>10 SRS
Captura  de matriz enviada   a la DLI</t>
  </si>
  <si>
    <t>3.2.2.07</t>
  </si>
  <si>
    <t xml:space="preserve">Monitoreo a los EES a las acciones realizadas en los servicios de laboratorio e imágenes orientadas a la reducción de la mortalidad materna e infantil          </t>
  </si>
  <si>
    <t>3.2.2.08</t>
  </si>
  <si>
    <t>Seguimiento a los acuerdos establecidos en la supervisión a los EES que cuentan con departamento de microbiología para validar la automatización, provisión de insumos,  disponibilidad y certificación de cabinas de bioseguridad</t>
  </si>
  <si>
    <t>3.2.2.09</t>
  </si>
  <si>
    <t>Implementación de un modelo de flujo de referencia y contrarreferencia de muestra de laboratorio clinico e imágenes</t>
  </si>
  <si>
    <t>3.2.2.10</t>
  </si>
  <si>
    <t>Supervisión a los EES  en la implementación de los procedimientos del SUTMER</t>
  </si>
  <si>
    <t>formulario</t>
  </si>
  <si>
    <t>Formulario Sutmer</t>
  </si>
  <si>
    <t>3.2.2.11</t>
  </si>
  <si>
    <t>Seguimiento a los bancos de sangre para garantizar la provisión de los servicios en los EES que cuentan con servicios de transfusión sanguinea</t>
  </si>
  <si>
    <t>3.2.2.12</t>
  </si>
  <si>
    <t>Seguimiento a  clubes de donantes de sangre en los 10 SRS</t>
  </si>
  <si>
    <t>3.2.2.13</t>
  </si>
  <si>
    <t>Supervisión a los EES para el seguimiento de la gestión al suministro de reactivos e insumos de laboratorios e imágenes en el segundo y tercer nivel de atención de los 10 SRS</t>
  </si>
  <si>
    <t>3.2.2.14</t>
  </si>
  <si>
    <t>Supervisión  en el levantamiento para la implementación del Sistema de Registro Nominal de Pacientes de VIH (SIRENP) en los EES de 1er, 2do y 3er nivel donde no ha sido implementado 10 SRS</t>
  </si>
  <si>
    <t>3.2.2.15</t>
  </si>
  <si>
    <t>Seguimiento a los EES  que realizan diagnóstico molecular de tuberculosis mediante GeneXpert, incluyendo la verificación del cumplimiento de los requisitos técnicos y la certificación de las cabinas de bioseguridad</t>
  </si>
  <si>
    <t>3.2.2.16</t>
  </si>
  <si>
    <t xml:space="preserve">Supervisión para el cumplimiento y/o ampliación de la cartera de servicios en primer nivel de atención </t>
  </si>
  <si>
    <t>3.2.2.18</t>
  </si>
  <si>
    <t>Seguimiento al reporte mensual del infolab en los EES 10 SRS</t>
  </si>
  <si>
    <t>10 SRS
Captura de envio a la DLI
INFOLAB</t>
  </si>
  <si>
    <t>3.2.2.20</t>
  </si>
  <si>
    <t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t>
  </si>
  <si>
    <t>3.2.2.21</t>
  </si>
  <si>
    <t>Supervisión a EES para verificar  las acciones de bioseguridad y radio protección en los servicios de laboratorios clinicos e imágenes</t>
  </si>
  <si>
    <t>3.2.2.22</t>
  </si>
  <si>
    <t>Supervisión a los CDx para la identificación de acciones requeridas para el fortalecimiento de la provisión de los servicios de laboratorio e  imágenes en los 10 SRS</t>
  </si>
  <si>
    <t>3.2.2.23</t>
  </si>
  <si>
    <t xml:space="preserve">Supervisión en los establecimientos de salud de 2do nivel de los 10 SRS  para el fortalecimiento de la provisión de los servicios de laboratorio e  imágenes </t>
  </si>
  <si>
    <t>3.2.2.24</t>
  </si>
  <si>
    <t>Visita de supervisión  a los EES para verificar el cumplimiento de las acciones para el diagnóstico de malaria en los 10 SRS</t>
  </si>
  <si>
    <t>3.2.2.25</t>
  </si>
  <si>
    <t>Coordinación y Logística para la Capacitación en Metodologías, Técnicas y Uso de los Instrumentos para el Monitoreo de la Calidad en los Servicios, dirigido al personal de Calidad de los Servicios en los EESS de cada SRS.</t>
  </si>
  <si>
    <t> </t>
  </si>
  <si>
    <t>Constancia de coordinación logística (correo electrónico, etc)</t>
  </si>
  <si>
    <t>La División regional debe coordinar con el facilitador de sede central la fecha específica para su acompañamiento técnico (de ser requerido).
Preferiblemente presencial, pero también puede ser virtual según disponibilidad.
En caso de modalidad presencial se debe garantizar el lugar con capacidad de personal,  audiovisual, alimentos y bebidas.</t>
  </si>
  <si>
    <t>3.2.2.26</t>
  </si>
  <si>
    <t>Formulación del Cronograma de Supervisión en Calidad de los Servicios de Salud.</t>
  </si>
  <si>
    <t>El cronograma puede incluir supervisiones y seguimientos de los distintos temas de la DGCSS, por tanto, hay actividades tanto en modalidad presencial como virtual.
En el transcurso del año se debe haber supervisado en modalidad presencial al 100% de los CEAS en mínimo 1 visita.</t>
  </si>
  <si>
    <t>3.2.2.27</t>
  </si>
  <si>
    <t>Supervisión al Monitoreo Interno y Planes de Mejora en Calidad de los Servicios.</t>
  </si>
  <si>
    <t>Formulario; Planes de Mejora; Listados de Participación; Fotos</t>
  </si>
  <si>
    <t>El formulario es el  DGCSS-FO-068; uno por cada establecimiento supervisado en el período a evaluar.</t>
  </si>
  <si>
    <t>3.2.2.28</t>
  </si>
  <si>
    <t>Reuniones de Análisis y Seguimiento a la Gestión de la Calidad en los Servicios para la Mejora Continua.</t>
  </si>
  <si>
    <t>Agenda; Listados de Participación; Fotos</t>
  </si>
  <si>
    <t>Preferiblemente presencial, pero también puede ser virtual.
En caso de presencial se debe garantizar un lugar con capacidad suficiente para las personas, recurso audiovisual, alimentos y bebidas.</t>
  </si>
  <si>
    <t>3.2.2.29</t>
  </si>
  <si>
    <t>Seguimiento a la Conformación y Funcionamiento de los Comités de Mejora Continua de la Calidad en la Atención y Seguridad del Paciente.</t>
  </si>
  <si>
    <t>Informe; Listado de Participación</t>
  </si>
  <si>
    <t>El informe (firmado y sellado) debe reflejar la cantidad de los comités que se han conformado y que actualmente continúan activos.</t>
  </si>
  <si>
    <t>3.2.2.30</t>
  </si>
  <si>
    <t>Coordinación y Logística para la Capacitación en Humanización de los Servicios.</t>
  </si>
  <si>
    <r>
      <t>La División regional debe coordinar con el facilitador de sede central el mes y la fecha específica para su acompañamiento técnico (</t>
    </r>
    <r>
      <rPr>
        <u/>
        <sz val="10"/>
        <color theme="1"/>
        <rFont val="Times New Roman"/>
        <family val="1"/>
      </rPr>
      <t>no todas serán en este mes; algunas regionales reprogramarán para la fecha coordinada con sede central</t>
    </r>
    <r>
      <rPr>
        <sz val="10"/>
        <color theme="1"/>
        <rFont val="Times New Roman"/>
        <family val="1"/>
      </rPr>
      <t>).
Se debe garantizar el lugar con capacidad de personal y recurso audiovisual, alimentos y bebidas.</t>
    </r>
  </si>
  <si>
    <t>3.2.2.31</t>
  </si>
  <si>
    <t>Capacitación en el DGCSS-MA-003 Manual del Funcionamiento del Comité de Mejora Continua de la Calidad en la Atención y Seguridad del Paciente, dirigido al personal de los comités en el SRS.</t>
  </si>
  <si>
    <t>3.2.2.32</t>
  </si>
  <si>
    <t>Acompañamiento Técnico en el Monitoreo de Condiciones Esenciales bajo la Metodología VCEm junto a los equipos de la DGCSS de Sede Central.</t>
  </si>
  <si>
    <t>Solo los CEAS priorizados en su región desde la DGCSS.</t>
  </si>
  <si>
    <t>3.2.2.33</t>
  </si>
  <si>
    <t>Capacitación para el Fortalecimiento de la Gestión de la Calidad en Servicios de Salud</t>
  </si>
  <si>
    <t>Preferiblemente presencial, pero también puede ser virtual.
El tema de la capacitación será definido por la División de Calidad en función de las necesidades detectadas en su región, con el propósito de apoyar la mejora continua de los servicios de salud.</t>
  </si>
  <si>
    <t>3.2.3.01</t>
  </si>
  <si>
    <t>Evaluación de los programas de Prevención y Control de Infecciones (PCI) y acciones de bioseguridad en los CEAS  priorizados.</t>
  </si>
  <si>
    <t xml:space="preserve">Formularios de evaluación 
Los instrumentos de evaluación son el Formulario de evaluación de PCI en hospitales, de la OMS, y el DCH-FO-035. </t>
  </si>
  <si>
    <t>3.2.3.02</t>
  </si>
  <si>
    <t>Revisión y validación  de los planes de mejora del programa de prevención y control de infecciones y bioseguridad elaborados por CEAS priorizados.</t>
  </si>
  <si>
    <t>planes revisados y validados 
Se realizará revisión de los planes de mejora de PCI y bioseguridad elaborados por los CEAS priorizados, validando su alineación con los resultados obtenidos en sus evaluaciones, las evaluaciones aplicads por los SRS y las brechas identificadas en los boletines informativos de la DGCSS.</t>
  </si>
  <si>
    <t>3.2.3.03</t>
  </si>
  <si>
    <t>Seguimiento a la implementación de plan de mejora de prevención y control de infecciones y bioseguridad de establecimientos de salud priorizados.</t>
  </si>
  <si>
    <t>Constancia de coordinación logística (correo electrónico, etc)
El informe debe incluir los avances en la implementación y/o cierre de las brechas identificadas en los planes de mejora de los CEAS priorizados.</t>
  </si>
  <si>
    <t>3.2.3.04</t>
  </si>
  <si>
    <t>Coordinación de capacitación de CEAS para el fortalecimiento de las acciones de prevención y control de riesgos biológicos.</t>
  </si>
  <si>
    <t>Constancia de coordinación logística (correo electrónico, etc)
La División regional debe coordinar con el facilitador de sede central la fecha específica para su acompañamiento técnico (de ser requerido).
Modalidad presencial, garantizando lugar con capacidad para el personal requerido, equipo audiovisual, alimentos y bebidas.</t>
  </si>
  <si>
    <t>3.3.1.01</t>
  </si>
  <si>
    <t>Auditorias de calidad del dato en los EES PNA y NE</t>
  </si>
  <si>
    <t>Captura correo envío a DGI SNS</t>
  </si>
  <si>
    <t>3.3.1.02</t>
  </si>
  <si>
    <t>Reunión de socialización de los informes de  calidad del dato con el personal de estadística de los EES</t>
  </si>
  <si>
    <t>3.5.1.01</t>
  </si>
  <si>
    <t>Actualización del Portal de Transparencia.</t>
  </si>
  <si>
    <t xml:space="preserve">Si es evaluado por la Direccion General de Etica e Integridad Gubernamental (DIGEIG), entrega el  Formulario de evaluación.
Si es evaluado por la OAISNS, entrega la plantilla d e evaluición. </t>
  </si>
  <si>
    <t xml:space="preserve">OAI </t>
  </si>
  <si>
    <t>3.5.1.02</t>
  </si>
  <si>
    <t xml:space="preserve">Evaluación de los portales de transparencia de los hospitales que pertenecen a su regional </t>
  </si>
  <si>
    <t>El RAI es el responsable de evaluar los portales de transparencia de todos los hospitales que pertenecen a su regional. 
Con excepción de los hospitales que son evaluados directamente por la DIGEIG.
Solo aplica para los que tienen portales de trasnparencia y RAI.</t>
  </si>
  <si>
    <t>3.5.1.03</t>
  </si>
  <si>
    <t>Levantamiento del estatus y necesidades de la Oficina de Acceso la Información de la ORS</t>
  </si>
  <si>
    <t xml:space="preserve">El RAI es el responsable de realizar un levantamiento de las necesidades de su OAI </t>
  </si>
  <si>
    <t>3.5.1.04</t>
  </si>
  <si>
    <t>Levantamiento del estatus y necesidades de las Oficinas de Acceso a la Información Pública de los hospitales que pertenecen a su regional</t>
  </si>
  <si>
    <t>El RAI realizará un informe de los resultados obtenidos, es el responsable de realizar un levantamiento de las necesidades de la OAI de todos los hospitales que pertenecen a su regional para su correcto funcionamiento.</t>
  </si>
  <si>
    <t>3.5.1.05</t>
  </si>
  <si>
    <t xml:space="preserve">Capacitación en la Ley 200-04 y la Resolución No. 002-21de la Dirección General de Ética e Integridad Gubernamental y demas normativa completaria, dirigida a los RAIs de los hospitales y al personal de la regional </t>
  </si>
  <si>
    <t xml:space="preserve">
El RAI tiene dos opciones para realizar esta actividad:
1.	Solicitarla a la Dirección General de Etica e Integridad Gubernamental 
2.	Preparar la capacitación e impartirla al personal de la regional 
 </t>
  </si>
  <si>
    <t>3.5.1.06</t>
  </si>
  <si>
    <t xml:space="preserve">Capacitación en el Sistema Nacional de Atención Ciudadana 311,dirigida a los RAIs de los hospitales y al personal de la regional </t>
  </si>
  <si>
    <t xml:space="preserve">El RAI tiene dos opciones para realizar esta actividad:
1.	Solicitar al Ministerio de la Presidencia que imparta la capacitación; o, 
2.	Preparar la capacitación e impartirla al personal de la regional </t>
  </si>
  <si>
    <t>3.5.1.07</t>
  </si>
  <si>
    <t xml:space="preserve">Capacitación sobre declaración jurada de bienes, a los RAI de los hospitales y a los funcionarios competentes, de conformidad con la Ley 311-14.  </t>
  </si>
  <si>
    <t>El RAI tiene dos opciones para realizar esta actividad:
1.	Solicitar a la Cámara de Cuentas que imparta la capacitación; o, 
2.	Preparar la capacitación e impartirla a todo el personal que le corresponda presentarla</t>
  </si>
  <si>
    <t>3.5.1.08</t>
  </si>
  <si>
    <t>Capacitación en la Ley No. 172-13 sobre Protección de Datos Personales dirigida a todo el personal de la regional y los RAI de los hospitales.</t>
  </si>
  <si>
    <t>El RAI debe preparar la capacitación e impartirla a todo el personal de la regional y hospitales.</t>
  </si>
  <si>
    <t>3.5.1.09</t>
  </si>
  <si>
    <t>Creación de la Matriz de Responsabilidad y socialización  con el personal de la regional</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</si>
  <si>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</si>
  <si>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3.5.1.10</t>
  </si>
  <si>
    <t xml:space="preserve">Creación y/ o actualización de la Resolución de Información Clasificada, si aplica </t>
  </si>
  <si>
    <t>Resolución</t>
  </si>
  <si>
    <t xml:space="preserve">El RAI es el responsable de crear y actualizar la Resolución de Información Clasificada. </t>
  </si>
  <si>
    <t>3.6.1.01</t>
  </si>
  <si>
    <t>Consolidación de la plantilla PACC 2027 ORS y seguimiento al cumplimiento de los CEAS</t>
  </si>
  <si>
    <t xml:space="preserve">Matriz PACC consolidada </t>
  </si>
  <si>
    <t>3.6.1.02</t>
  </si>
  <si>
    <t>Seguimiento a la formulación del presupuesto 2027 de la OR y coordinación de la elaboración de los CEAS</t>
  </si>
  <si>
    <t xml:space="preserve">Plantillas Presupuesto POA </t>
  </si>
  <si>
    <t>3.6.1.04</t>
  </si>
  <si>
    <t>Acompañamiento y seguimiento a los CEAS en el desempeño de los procesos de compras y cumplimiento del SISCOMPRA</t>
  </si>
  <si>
    <t>Aplica a todos los hospitales registrados en el SECP</t>
  </si>
  <si>
    <t>3.8.1.01</t>
  </si>
  <si>
    <t>Reunión de seguimiento a planes de mejora resultados de las fiscalizaciones aplicadas.</t>
  </si>
  <si>
    <t>3.8.1.02</t>
  </si>
  <si>
    <t>Revisión y  remisión de expedientes de Incentivo Rendimiento Individual  y de guardias presenciales en los plazos establecidos.</t>
  </si>
  <si>
    <t xml:space="preserve">Carta de No Objeción MAP
DFC-F0-016 Formulario reporte mensual guardias presenciales           </t>
  </si>
  <si>
    <t>3.8.1.03</t>
  </si>
  <si>
    <t>Reunión de seguimiento a planes de mejora resultados de la evaluación de control interno aplicada.</t>
  </si>
  <si>
    <t>Planes de Mejora</t>
  </si>
  <si>
    <t>3.8.1.04</t>
  </si>
  <si>
    <t>3.8.1.05</t>
  </si>
  <si>
    <t>Compilación y validación de los datos referentes a comportamiento de indicadores (disminución de deuda, eficientización de la nómina e incremento de captación recursos directos).</t>
  </si>
  <si>
    <t>3.8.1.06</t>
  </si>
  <si>
    <t>Ejecución de fondos anticipos financieros (OP y MC) y seguimiento en los plazos establecidos a la liquidación de los anticipos financieros de los EES.</t>
  </si>
  <si>
    <t>Tramitación oportuna ante el SNS de los registros de firmas en cuentas bancarias a nuevos directores y administradores.</t>
  </si>
  <si>
    <t>Oficio de solicitud</t>
  </si>
  <si>
    <t>3.9.1.01</t>
  </si>
  <si>
    <t>Readecuación de la Infraestructura Física  de los Establecimientos de Salud del PNA acorde a su plan de inversión</t>
  </si>
  <si>
    <t>3.9.1.02</t>
  </si>
  <si>
    <t>Dotación de equipamiento Médico de los establecimientos de salud acorde al nivel de atención.</t>
  </si>
  <si>
    <t>3.9.1.03</t>
  </si>
  <si>
    <t>Readecuación de la Infraestructura Física  de los Establecimientos de Salud del Nivel Especializado</t>
  </si>
  <si>
    <t>3.9.2.01</t>
  </si>
  <si>
    <t xml:space="preserve">Validación de los Planes de Mantenimiento Correctivos y/o Preventivos de Infraestructura y Equipos de los Hospitales SISMAP-SALUD </t>
  </si>
  <si>
    <t>3.9.2.02</t>
  </si>
  <si>
    <t xml:space="preserve">Seguimiento a la ejecución de los Planes de Mantenimiento Correctivos y/o Preventivos de Infraestructura y Equipos de los Hospitales SISMAP-SALUD </t>
  </si>
  <si>
    <t>3.9.3.01</t>
  </si>
  <si>
    <t>Seguimiento al Estatus de Habilitación de EES</t>
  </si>
  <si>
    <t>3.9.3.02</t>
  </si>
  <si>
    <t>Visita de Validación de Autoinspección de Habilitación en CEAS Prorizados</t>
  </si>
  <si>
    <t>El informe (firmado y sellado) debe reflejar el nivel de cumplimiento de los criterios de habilitación de los EES</t>
  </si>
  <si>
    <t>3.9.3.03</t>
  </si>
  <si>
    <t>Monitoreo a la Implementación de Planes de Mejora de Habilitación</t>
  </si>
  <si>
    <t>Venta Servicios</t>
  </si>
  <si>
    <t>Identificación de necesidades de insumos</t>
  </si>
  <si>
    <t>TIPO</t>
  </si>
  <si>
    <t>Código_Actividad</t>
  </si>
  <si>
    <t>Actividad</t>
  </si>
  <si>
    <t xml:space="preserve">Total de Actividades </t>
  </si>
  <si>
    <t>Insumos</t>
  </si>
  <si>
    <t>Descripción</t>
  </si>
  <si>
    <t>Unidad de Medida</t>
  </si>
  <si>
    <t>Cantidad de Insumos</t>
  </si>
  <si>
    <t>Precio Unitario</t>
  </si>
  <si>
    <t>Valor Total</t>
  </si>
  <si>
    <t>Código Presupuestario</t>
  </si>
  <si>
    <t>Fuente de Financiamiento</t>
  </si>
  <si>
    <t>InsumoAbrev</t>
  </si>
  <si>
    <t>Alimentos y bebidas para personas</t>
  </si>
  <si>
    <t xml:space="preserve">Refrigerio tipo preempacado p/50 personas (3 Variedades, Jugo, Desechables Transparentes, Hielo, Servilleta) </t>
  </si>
  <si>
    <t>Anticipo Financiero</t>
  </si>
  <si>
    <t>Gasoil</t>
  </si>
  <si>
    <t>Galones de Gasoil Optimo</t>
  </si>
  <si>
    <t>Viáticos dentro del país</t>
  </si>
  <si>
    <t>Viaticos Chofer sin Hospedaje</t>
  </si>
  <si>
    <t>Viaticos Profesionales sin Hospedaje</t>
  </si>
  <si>
    <t>Facturación de servicios</t>
  </si>
  <si>
    <t>Productos de Papel, Cartón e Impresos</t>
  </si>
  <si>
    <t>Resma de Papel 8 1/2x11</t>
  </si>
  <si>
    <t>Útiles de escritorio, oficina, informática y de enseñanza</t>
  </si>
  <si>
    <t>Lapiceros color Azul (cajas)</t>
  </si>
  <si>
    <t>(662) COLOR para impresora HP 3515</t>
  </si>
  <si>
    <t>(662) NEGRO para impresora HP 3515</t>
  </si>
  <si>
    <t>Refrigerio tipo preempacado p/25 personas (4 Variedades, Jugo, Desechables Transparentes, Jugo Natural)</t>
  </si>
  <si>
    <t xml:space="preserve">Almuerzo tipo Buffet para 30 personas (Cristaleria, Cuberteria, Servilletas, Jugo) </t>
  </si>
  <si>
    <t>670 (CZ113AL) NEGRO para impresora HP AVANTAGE 4625</t>
  </si>
  <si>
    <t>670 (CZ114AL) AZUL para impresora HP AVANTAGE 4625</t>
  </si>
  <si>
    <t>670 (CZ115AL) MAGENTA para impresora HP AVANTAGE 4625</t>
  </si>
  <si>
    <t>670 (CZ116AL) AMARILLO para impresora HP AVANTAGE 4625</t>
  </si>
  <si>
    <t>Eventos generales</t>
  </si>
  <si>
    <t>Audivisuales, Decoración, Montaje y Desmontaje de Evento por 50 personas</t>
  </si>
  <si>
    <t>Productos eléctricos y afines</t>
  </si>
  <si>
    <t>Extensiones elécricas de 10 pies, color mamey (3M) 48006 Voltech</t>
  </si>
  <si>
    <t>Regletas 6 Salidas Voltech</t>
  </si>
  <si>
    <t>Folders 8 1/2x 11 (100/1) Impropapel</t>
  </si>
  <si>
    <t>Libretas Rayadas 5x8 (docena)</t>
  </si>
  <si>
    <t>Viaticos Técnicos sin Hospedaje</t>
  </si>
  <si>
    <t xml:space="preserve">Refrigerio tipo Buffet p/40 personas (5 Variedades, Cristaleria, Mantel, Tope, Bambalina, Servilletas, Hielo) </t>
  </si>
  <si>
    <t>Carpetas No.2</t>
  </si>
  <si>
    <t xml:space="preserve">Refrigerio tipo Buffet p/15 personas (3 Variedades, Desechables Transparentes, Jugo Natural, Servilletas, Hielo) </t>
  </si>
  <si>
    <t>Refrigerio tipo Buffet p/150 personas (Diferentes Variedades, Bambalinas, Manteles, Desechables, Hielo, Servilletas)</t>
  </si>
  <si>
    <t>Refrigerio tipo Buffet p/12 personas (4 Variedades, Desechables Transparentes, Jugo Natural, Servilletas, Hielo)</t>
  </si>
  <si>
    <t>Lápiz de carbon (docena)</t>
  </si>
  <si>
    <t>Cajas Marcadores de Pizarra</t>
  </si>
  <si>
    <t>Pizarras Blancas Laminadas 90x60 cm con Trípode</t>
  </si>
  <si>
    <t xml:space="preserve">Refrigerio tipo preempacado p/100 personas (4 Variedades, Jugo, Desechables Transparentes, Hielo, Servilleta) </t>
  </si>
  <si>
    <t>1.5.4.04</t>
  </si>
  <si>
    <t>Almuerzo tipo Buffet para 40 personas (Cristalería, Cuberteria, Mesas, Sillas, Manteles, Servilletas)</t>
  </si>
  <si>
    <t>Impresión y encuadernación</t>
  </si>
  <si>
    <t>Impresión (dos caras)</t>
  </si>
  <si>
    <t>1.5.4.05</t>
  </si>
  <si>
    <t>75 COLOR para impresora HP C4280</t>
  </si>
  <si>
    <t>122XL (CH563HC) para impresora HP 2050 (PERSONAL)</t>
  </si>
  <si>
    <t xml:space="preserve">Carpetas No.5, Blanca c/Cover </t>
  </si>
  <si>
    <t xml:space="preserve">Refrigerio tipo Buffet p/45 personas (5 Variedades, Desechable Transparentes, Servilletas, Hielo) </t>
  </si>
  <si>
    <t>Lapiceros Azules</t>
  </si>
  <si>
    <t>Almuerzo tipo Buffet para 20 personas (Cristalería, Cubertería, Servilletas, Jugo, Café)</t>
  </si>
  <si>
    <t>Refrigerio tipo preempacado p/20 personas (Variedades fuertes, Jugo, Desechables Transparentes, Servilletas, Hielo)</t>
  </si>
  <si>
    <t>Folders 8 1/2x 11 (100/1), de Colores</t>
  </si>
  <si>
    <t>Servicio de Refrigerio tipo buffet 30 Personas</t>
  </si>
  <si>
    <t>Cartucho 122 Color para impresora HP2050 (Personal)</t>
  </si>
  <si>
    <t>Útiles menores médico-quirúrgicos</t>
  </si>
  <si>
    <t>Guantes M (cajas)</t>
  </si>
  <si>
    <t>Mascarilla lisa rectangular azul 1x50</t>
  </si>
  <si>
    <t>Productos químicos de uso personal</t>
  </si>
  <si>
    <t>Galón de Gel Anti-bacterial para manos</t>
  </si>
  <si>
    <t>Artículos de plástico</t>
  </si>
  <si>
    <t>Fardos de Fundas Plásticas no. 55</t>
  </si>
  <si>
    <t>Material para limpieza</t>
  </si>
  <si>
    <t>Rastrillo plastico palo en  en madera</t>
  </si>
  <si>
    <t>Escoba plastica</t>
  </si>
  <si>
    <t>Llantas y neumáticos</t>
  </si>
  <si>
    <t xml:space="preserve">Gomas (No. 265/70/15 para jeep Chevrolet Brazer) </t>
  </si>
  <si>
    <t>Cartucho 670 (CZ116AL) Cian para impresora HP AVANTAGE 4625</t>
  </si>
  <si>
    <t>Cajas de Lapiceros Azules</t>
  </si>
  <si>
    <t>Grapadoras de Metal</t>
  </si>
  <si>
    <t>Corrector Liquido  20ml</t>
  </si>
  <si>
    <t>Equipos de cómputo</t>
  </si>
  <si>
    <t>Laptop de 14 pulgadas</t>
  </si>
  <si>
    <t>1.6.8.01</t>
  </si>
  <si>
    <t>1.6.8.12</t>
  </si>
  <si>
    <t>Servicio de Almuerzo tipo buffet para 30 Personas</t>
  </si>
  <si>
    <t>Identificacion de necesidades de infraestructuras</t>
  </si>
  <si>
    <t>Tipo de Intervención</t>
  </si>
  <si>
    <t>Tipo EESS</t>
  </si>
  <si>
    <t>Nombre de establecimiento</t>
  </si>
  <si>
    <t>Provincia</t>
  </si>
  <si>
    <t>ListaProvincia</t>
  </si>
  <si>
    <t>Municipio</t>
  </si>
  <si>
    <t>Monto Estimado</t>
  </si>
  <si>
    <t>Mantenimiento y reparación de obras civiles en instalaciones vacias</t>
  </si>
  <si>
    <t>Centro Primer Nivel</t>
  </si>
  <si>
    <t>AREA DE SALUD BARAHONA</t>
  </si>
  <si>
    <t>BARAHONA</t>
  </si>
  <si>
    <t>1. Barahona</t>
  </si>
  <si>
    <t>MT2</t>
  </si>
  <si>
    <t>2.2.7.1.01</t>
  </si>
  <si>
    <t>AREA DE SALUD BAHORUCO</t>
  </si>
  <si>
    <t>BAHORUCO</t>
  </si>
  <si>
    <t>1. Neiba</t>
  </si>
  <si>
    <t>AREA DE SALUD INDEPENDENCIA</t>
  </si>
  <si>
    <t>INDEPENDENCIA</t>
  </si>
  <si>
    <t>3. Duvergé</t>
  </si>
  <si>
    <t>AREA DE SALUD PEDERNALES</t>
  </si>
  <si>
    <t>PEDERNALES</t>
  </si>
  <si>
    <t>1. Pedernales</t>
  </si>
  <si>
    <t>Servicios de pinturas y derivados con fines de higienes y embellecimiento</t>
  </si>
  <si>
    <t>2.2.7.1.07</t>
  </si>
  <si>
    <t>AREA SALUD INDEPENDENCIA</t>
  </si>
  <si>
    <t>Centro Diagnóstico</t>
  </si>
  <si>
    <t>NEYBA</t>
  </si>
  <si>
    <t>Obras menores en edificaciones</t>
  </si>
  <si>
    <t>BOMBITA</t>
  </si>
  <si>
    <t>11. Vicente Noble</t>
  </si>
  <si>
    <t>2.7.1.2.01</t>
  </si>
  <si>
    <t>PUESTO ESCONDIDO</t>
  </si>
  <si>
    <t>CABEZA DE TORO</t>
  </si>
  <si>
    <t>4. Tamayo</t>
  </si>
  <si>
    <t>OVIEDO</t>
  </si>
  <si>
    <t>2. Oviedo</t>
  </si>
  <si>
    <t xml:space="preserve">VARIAS OFICINAS </t>
  </si>
  <si>
    <t>Identificación de necesidades de equipos</t>
  </si>
  <si>
    <t>Tipos de Acciones</t>
  </si>
  <si>
    <t>Tipo de Equipo</t>
  </si>
  <si>
    <t>Item</t>
  </si>
  <si>
    <t>Valor Total Estimado</t>
  </si>
  <si>
    <t>Compra</t>
  </si>
  <si>
    <t/>
  </si>
  <si>
    <t>Laptop</t>
  </si>
  <si>
    <t>Emergencia</t>
  </si>
  <si>
    <t>Unidad</t>
  </si>
  <si>
    <t>2.6.1.3.01</t>
  </si>
  <si>
    <t>Automóviles y camiones</t>
  </si>
  <si>
    <t>Camioneta</t>
  </si>
  <si>
    <t>Centros de salud</t>
  </si>
  <si>
    <t>2.6.4.1.01</t>
  </si>
  <si>
    <t>Centros hospitario</t>
  </si>
  <si>
    <t>Escaner</t>
  </si>
  <si>
    <t>Computadora</t>
  </si>
  <si>
    <t>Juridica</t>
  </si>
  <si>
    <t>Impresora</t>
  </si>
  <si>
    <t>Muebles de oficina y estantería</t>
  </si>
  <si>
    <t>Archivo 6 gavetas</t>
  </si>
  <si>
    <t>2.6.1.1.01</t>
  </si>
  <si>
    <t>Sillas</t>
  </si>
  <si>
    <t>Planificacion</t>
  </si>
  <si>
    <t>Archivo pequeño de 3 gavetas</t>
  </si>
  <si>
    <t>Proyector</t>
  </si>
  <si>
    <t>Electrodomésticos</t>
  </si>
  <si>
    <t>Unidades dentales</t>
  </si>
  <si>
    <t>CPN Savica</t>
  </si>
  <si>
    <t>2.6.3.1.01</t>
  </si>
  <si>
    <t>Materiales y equipos dentales</t>
  </si>
  <si>
    <t>Almacen SRSEN</t>
  </si>
  <si>
    <t>CPN Casandra</t>
  </si>
  <si>
    <t>Rayos X Dentales</t>
  </si>
  <si>
    <t>CPN Jaragua</t>
  </si>
  <si>
    <t>Autoclaves dentales</t>
  </si>
  <si>
    <t>Otros equipos</t>
  </si>
  <si>
    <t>Enfermeria</t>
  </si>
  <si>
    <t>Impresora multifuncion para uso en financiera</t>
  </si>
  <si>
    <t>Financiera</t>
  </si>
  <si>
    <t>Laptop de 14 pulgadas, para uso en financiera.</t>
  </si>
  <si>
    <t>Laptop de 14 pulgadas, para uso en Materno Infantil</t>
  </si>
  <si>
    <t>Materno Infantil</t>
  </si>
  <si>
    <t>Camion dahaitsu</t>
  </si>
  <si>
    <t>Medicamentos e insumos</t>
  </si>
  <si>
    <t>Neveras para Mantenimiento de Insulina y Biologicos</t>
  </si>
  <si>
    <t>2.6.1.4.01</t>
  </si>
  <si>
    <t>Computadoras de mesa.</t>
  </si>
  <si>
    <t>UPS</t>
  </si>
  <si>
    <t>Sillones reclinables para escritorios</t>
  </si>
  <si>
    <t>Sistemas de aire acondicionado, calefacción y de refrigeración industrial y comercial</t>
  </si>
  <si>
    <t>Aires acondicionados</t>
  </si>
  <si>
    <t>2.6.5.4.01</t>
  </si>
  <si>
    <t>laptops</t>
  </si>
  <si>
    <t>Varios</t>
  </si>
  <si>
    <t>Desktops</t>
  </si>
  <si>
    <t>Mouse USB</t>
  </si>
  <si>
    <t>Impresora Ricoh</t>
  </si>
  <si>
    <t>Centro diagnostico Neyba</t>
  </si>
  <si>
    <t>Microtick</t>
  </si>
  <si>
    <t>Tecnologia</t>
  </si>
  <si>
    <t>Ups</t>
  </si>
  <si>
    <t>varios</t>
  </si>
  <si>
    <t>Mantenimiento</t>
  </si>
  <si>
    <t>Mantenimiento y reparación de equipos para computación</t>
  </si>
  <si>
    <t>CPU</t>
  </si>
  <si>
    <t>Regional</t>
  </si>
  <si>
    <t>2.2.7.2.02</t>
  </si>
  <si>
    <t>Kit de redes</t>
  </si>
  <si>
    <t>Oficina regional</t>
  </si>
  <si>
    <t>Disco duro, mouse, teclado, Monitor, etc</t>
  </si>
  <si>
    <t>Discos duro ssd Externo 2 TB</t>
  </si>
  <si>
    <t xml:space="preserve">Proyector </t>
  </si>
  <si>
    <t>primer nivel</t>
  </si>
  <si>
    <t>Camion</t>
  </si>
  <si>
    <t>sillon ejecutivo</t>
  </si>
  <si>
    <t>Financiero, contabilidad y fiscalizacion</t>
  </si>
  <si>
    <t>Tinta Impresora multifuncional</t>
  </si>
  <si>
    <t>Impresoras y otros</t>
  </si>
  <si>
    <t>Estimación de ingresos por cuentas</t>
  </si>
  <si>
    <t>Grupo</t>
  </si>
  <si>
    <t>Subgrupo</t>
  </si>
  <si>
    <t>Cuenta</t>
  </si>
  <si>
    <t>Auxiliar</t>
  </si>
  <si>
    <t>Descripción Ingresos por Cuenta</t>
  </si>
  <si>
    <t>Valor RD$</t>
  </si>
  <si>
    <t>%</t>
  </si>
  <si>
    <t>Donaciones</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</si>
  <si>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</si>
  <si>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</si>
  <si>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</si>
  <si>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</si>
  <si>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</si>
  <si>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</si>
  <si>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</si>
  <si>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</si>
  <si>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</si>
  <si>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</si>
  <si>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</si>
  <si>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</si>
  <si>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</si>
  <si>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</si>
  <si>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</si>
  <si>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</si>
  <si>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</si>
  <si>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</si>
  <si>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</si>
  <si>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</si>
  <si>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</si>
  <si>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</si>
  <si>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</si>
  <si>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</si>
  <si>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</si>
  <si>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</si>
  <si>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 xml:space="preserve">Consolidado del Presupuesto Estimado de Ingresos y Gastos </t>
  </si>
  <si>
    <t>Estimación de Ingresos</t>
  </si>
  <si>
    <t>Venta de Servicios y Otros Ingresos</t>
  </si>
  <si>
    <t>Aportes SNS Nómina</t>
  </si>
  <si>
    <t>Otros Aportes</t>
  </si>
  <si>
    <t>Total Ingresos RD$</t>
  </si>
  <si>
    <t>Estimación de Gastos</t>
  </si>
  <si>
    <t>Tipo</t>
  </si>
  <si>
    <t>Objeto</t>
  </si>
  <si>
    <t>Sub-Cuenta</t>
  </si>
  <si>
    <t>Descripción Gasto por Cuenta</t>
  </si>
  <si>
    <t>Anticipos Financieros / Transferencias</t>
  </si>
  <si>
    <t>Venta de Servicios</t>
  </si>
  <si>
    <t>Nominas</t>
  </si>
  <si>
    <t>Total RD$</t>
  </si>
  <si>
    <t>Egresos</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</si>
  <si>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</si>
  <si>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</si>
  <si>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</si>
  <si>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</si>
  <si>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</si>
  <si>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</si>
  <si>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</si>
  <si>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</si>
  <si>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</si>
  <si>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</si>
  <si>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</si>
  <si>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</si>
  <si>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</si>
  <si>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</si>
  <si>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</si>
  <si>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</si>
  <si>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</si>
  <si>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</si>
  <si>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</si>
  <si>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</si>
  <si>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</si>
  <si>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</si>
  <si>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</si>
  <si>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</si>
  <si>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</si>
  <si>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</si>
  <si>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</si>
  <si>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</si>
  <si>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</si>
  <si>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</si>
  <si>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</si>
  <si>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</si>
  <si>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</si>
  <si>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</si>
  <si>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</si>
  <si>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</si>
  <si>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</si>
  <si>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</si>
  <si>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</si>
  <si>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</si>
  <si>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</si>
  <si>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</si>
  <si>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</si>
  <si>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</si>
  <si>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</si>
  <si>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</si>
  <si>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</si>
  <si>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</si>
  <si>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</si>
  <si>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</si>
  <si>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</si>
  <si>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</si>
  <si>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</si>
  <si>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</si>
  <si>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</si>
  <si>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</si>
  <si>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</si>
  <si>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</si>
  <si>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</si>
  <si>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</si>
  <si>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</si>
  <si>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</si>
  <si>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</si>
  <si>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Viáticos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</si>
  <si>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</si>
  <si>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</si>
  <si>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</si>
  <si>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</si>
  <si>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</si>
  <si>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</si>
  <si>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</si>
  <si>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</si>
  <si>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</si>
  <si>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</si>
  <si>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</si>
  <si>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</si>
  <si>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</si>
  <si>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</si>
  <si>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</si>
  <si>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</si>
  <si>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</si>
  <si>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</si>
  <si>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</si>
  <si>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</si>
  <si>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</si>
  <si>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</si>
  <si>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</si>
  <si>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</si>
  <si>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</si>
  <si>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</si>
  <si>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</si>
  <si>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</si>
  <si>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</si>
  <si>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</si>
  <si>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</si>
  <si>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</si>
  <si>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</si>
  <si>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</si>
  <si>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</si>
  <si>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</si>
  <si>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</si>
  <si>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</si>
  <si>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Servicios de mantenimiento, reparación, desmonte e instalación</t>
  </si>
  <si>
    <t xml:space="preserve">Otros servicios de mantenimiento, reparacion de maquinaria y equipos no identicados en los conceptos anteriores </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</si>
  <si>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</si>
  <si>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</si>
  <si>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</si>
  <si>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</si>
  <si>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</si>
  <si>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</si>
  <si>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</si>
  <si>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</si>
  <si>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</si>
  <si>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</si>
  <si>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</si>
  <si>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Festividades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</si>
  <si>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</si>
  <si>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</si>
  <si>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</si>
  <si>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</si>
  <si>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</si>
  <si>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</si>
  <si>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</si>
  <si>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</si>
  <si>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</si>
  <si>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Servicios de alimentación</t>
  </si>
  <si>
    <t>Servicios de catering</t>
  </si>
  <si>
    <t>Materiales y Suministros</t>
  </si>
  <si>
    <t>Alimentos y Productos Agroforestales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</si>
  <si>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</si>
  <si>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</si>
  <si>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</si>
  <si>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</si>
  <si>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</si>
  <si>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</si>
  <si>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</si>
  <si>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</si>
  <si>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</si>
  <si>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</si>
  <si>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</si>
  <si>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</si>
  <si>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</si>
  <si>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</si>
  <si>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</si>
  <si>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</si>
  <si>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</si>
  <si>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Productos de caucho</t>
  </si>
  <si>
    <t xml:space="preserve">Artículos de plástico </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</si>
  <si>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</si>
  <si>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</si>
  <si>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</si>
  <si>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</si>
  <si>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</si>
  <si>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</si>
  <si>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</si>
  <si>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</si>
  <si>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</si>
  <si>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</si>
  <si>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</si>
  <si>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</si>
  <si>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</si>
  <si>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</si>
  <si>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</si>
  <si>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Combustibles, Lubricantes, Productos Químicos y Conexos</t>
  </si>
  <si>
    <t>Combustibles y lubricantes</t>
  </si>
  <si>
    <t>Gasolina</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</si>
  <si>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</si>
  <si>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</si>
  <si>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</si>
  <si>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</si>
  <si>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</si>
  <si>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</si>
  <si>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</si>
  <si>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</si>
  <si>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</si>
  <si>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Productos y Utiles Varios</t>
  </si>
  <si>
    <t>Material para limpieza e higiene</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</si>
  <si>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</si>
  <si>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</si>
  <si>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</si>
  <si>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</si>
  <si>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</si>
  <si>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 cocina y comedor</t>
  </si>
  <si>
    <t>Repuestos y accesorios menores</t>
  </si>
  <si>
    <t>Productos y útiles varios no identificados precedentemente (n.i.p.)</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</si>
  <si>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</si>
  <si>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</si>
  <si>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</si>
  <si>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</si>
  <si>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</si>
  <si>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</si>
  <si>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</si>
  <si>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</si>
  <si>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</si>
  <si>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</si>
  <si>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</si>
  <si>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</si>
  <si>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</si>
  <si>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</si>
  <si>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</si>
  <si>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</si>
  <si>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</si>
  <si>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</si>
  <si>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</si>
  <si>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</si>
  <si>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</si>
  <si>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</si>
  <si>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</si>
  <si>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</si>
  <si>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</si>
  <si>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</si>
  <si>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</si>
  <si>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Carrocerías y remolques</t>
  </si>
  <si>
    <t>Otros equipos de transporte</t>
  </si>
  <si>
    <t>Maquinaria, Otros Equipos y Herramientas</t>
  </si>
  <si>
    <t>Maquinaria y equipo industrial</t>
  </si>
  <si>
    <t>Sistemas y equipos de climatización</t>
  </si>
  <si>
    <t>Equipo de comunicación, telecomunicaciones y señalamiento</t>
  </si>
  <si>
    <t>Equipo de generación eléctrica, aparatos y accesorios eléctricos</t>
  </si>
  <si>
    <t>Equipos de defensa y seguridad</t>
  </si>
  <si>
    <t>Equipos de seguridad</t>
  </si>
  <si>
    <t>Bienes Intangibles</t>
  </si>
  <si>
    <t>Programas de informática y base de datos</t>
  </si>
  <si>
    <t>Programas de informática</t>
  </si>
  <si>
    <t>Base de datos</t>
  </si>
  <si>
    <t>Estudios de preinversión</t>
  </si>
  <si>
    <t>Licencias informáticas e intelectuales, industriales y comerciales</t>
  </si>
  <si>
    <t>Licencias Informáticas</t>
  </si>
  <si>
    <t>Otros activos intangibles</t>
  </si>
  <si>
    <t>Obras</t>
  </si>
  <si>
    <t>Obras En Edificaciones</t>
  </si>
  <si>
    <t>Obras para edificación no residencial</t>
  </si>
  <si>
    <t>snsplppgr</t>
  </si>
  <si>
    <t>Consolidado por Presupuesto Estimado de Ingresos y Gastos Red SNS</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</si>
  <si>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</si>
  <si>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</si>
  <si>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</si>
  <si>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</si>
  <si>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</si>
  <si>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</si>
  <si>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Niveles de Responsabilidad</t>
  </si>
  <si>
    <t>Gerencia Regional</t>
  </si>
  <si>
    <t>Primer Nivel de Atención</t>
  </si>
  <si>
    <t>Nivel Especializado</t>
  </si>
  <si>
    <t>Derechos de uso</t>
  </si>
  <si>
    <t>Servicio de mantenimiento, reparación, desmonte e instalación</t>
  </si>
  <si>
    <t>Otros servicios de mantenimiento, reparación, desmonte e instalación</t>
  </si>
  <si>
    <t>Eventos generals</t>
  </si>
  <si>
    <t>Servicios técnicos y profesionales</t>
  </si>
  <si>
    <t>Servicio de alimentación</t>
  </si>
  <si>
    <t>Equipos de defensa de defensa</t>
  </si>
  <si>
    <t xml:space="preserve">Nombre Indicador </t>
  </si>
  <si>
    <t>Línea Basal</t>
  </si>
  <si>
    <t xml:space="preserve">Meta </t>
  </si>
  <si>
    <t xml:space="preserve">Numerador </t>
  </si>
  <si>
    <t>Denominador</t>
  </si>
  <si>
    <t>Rango de Gestión</t>
  </si>
  <si>
    <t>Excelente</t>
  </si>
  <si>
    <t xml:space="preserve">Bueno </t>
  </si>
  <si>
    <t>Aceptable</t>
  </si>
  <si>
    <t>Deficiente</t>
  </si>
  <si>
    <t>Servicios Regionales con OAI en funcionamiento</t>
  </si>
  <si>
    <t>Número de SRS con OAI conformada y funcionando</t>
  </si>
  <si>
    <t>6 a 7</t>
  </si>
  <si>
    <t>3 a 5</t>
  </si>
  <si>
    <t>0 a 2</t>
  </si>
  <si>
    <t xml:space="preserve">Evaluación del portal de transparencia de la DCSNS </t>
  </si>
  <si>
    <t xml:space="preserve">Número de ítems cumplidos </t>
  </si>
  <si>
    <t xml:space="preserve">Total de ítems a evaluar </t>
  </si>
  <si>
    <t>&lt;99 - &gt;90</t>
  </si>
  <si>
    <t>&lt;89 - &gt;76</t>
  </si>
  <si>
    <t>&lt;75</t>
  </si>
  <si>
    <t>Cumplimiento de productos y actividades del POA DCSNS</t>
  </si>
  <si>
    <t xml:space="preserve">Número de objetivos cumplidos </t>
  </si>
  <si>
    <t>Número de objetivos programados x 100</t>
  </si>
  <si>
    <t>&gt;90</t>
  </si>
  <si>
    <t>&lt;89 - &gt;80</t>
  </si>
  <si>
    <t>&lt;79 - &gt;70</t>
  </si>
  <si>
    <t>&lt;69</t>
  </si>
  <si>
    <t>Dependencias con un cumplimiento del POA mayor a 75%</t>
  </si>
  <si>
    <t>Número de dependencias con una ejecución del POA &gt;75%</t>
  </si>
  <si>
    <t>Total de dependencias con POA formulado  x 100</t>
  </si>
  <si>
    <t>&gt;85</t>
  </si>
  <si>
    <t>&lt;84 - &gt;75</t>
  </si>
  <si>
    <t>&lt;74 - &gt;70</t>
  </si>
  <si>
    <t xml:space="preserve">Macroprocesos priorizados definidos </t>
  </si>
  <si>
    <t>S/D</t>
  </si>
  <si>
    <t>Número de macroprocesos definidos</t>
  </si>
  <si>
    <t>Total de macroprocesos priorizados x 100</t>
  </si>
  <si>
    <t xml:space="preserve"> &gt;90</t>
  </si>
  <si>
    <t>&lt;79 - &gt;75</t>
  </si>
  <si>
    <t>&lt;74</t>
  </si>
  <si>
    <t>Dependencias que reportan ejecución trimestral del POA</t>
  </si>
  <si>
    <t>Número de dependencias con RTP entregado</t>
  </si>
  <si>
    <t>Ejecución del Plan de Monitoreo y Evaluación del POA</t>
  </si>
  <si>
    <t>Número acciones de monitoreo y evaluación del POA realizadas</t>
  </si>
  <si>
    <t>Total acciones de monitoreo y evaluación del POA programadas x 100</t>
  </si>
  <si>
    <t>Nivel de cumplimiento del plan de mejora CAF por etapas</t>
  </si>
  <si>
    <t>Número de mejoras (criterios CAF) aplicados</t>
  </si>
  <si>
    <t>Total de de mejoras (criterios CAF) asignadas x 100</t>
  </si>
  <si>
    <t>Nivel de cumplimiento del tablero de indicadores de gestión por SRS</t>
  </si>
  <si>
    <t>Número de indicadores del tablero de gestión logrados &gt;70%</t>
  </si>
  <si>
    <t>Total indicadores del tablero de gestión x 100</t>
  </si>
  <si>
    <t>&lt;89 - &gt;75</t>
  </si>
  <si>
    <t>&lt;74 - &gt;65</t>
  </si>
  <si>
    <t>&lt;64</t>
  </si>
  <si>
    <t>Implementación del programa de visitas de los SRS a los EESS</t>
  </si>
  <si>
    <t>Número de visita realizadas a los EESS</t>
  </si>
  <si>
    <t>Total de visitas programadas x 100</t>
  </si>
  <si>
    <t>Implementación del sistema de facturación hospitalaria</t>
  </si>
  <si>
    <t xml:space="preserve">Ejecución presupuestaria </t>
  </si>
  <si>
    <t xml:space="preserve">Cumplimiento del Plan Anual de Compras </t>
  </si>
  <si>
    <t>Ahorro en las compras gubernamentales</t>
  </si>
  <si>
    <t>Desviaciones del Plan Anual de Compras</t>
  </si>
  <si>
    <r>
      <t>&lt;</t>
    </r>
    <r>
      <rPr>
        <sz val="9.9"/>
        <color indexed="8"/>
        <rFont val="Times New Roman"/>
        <family val="1"/>
      </rPr>
      <t>20%</t>
    </r>
  </si>
  <si>
    <t>Reportes oportunos de rendición de cuentas de la Red</t>
  </si>
  <si>
    <t xml:space="preserve">Gestión oportuna de entrega </t>
  </si>
  <si>
    <t>Dependencias con inventario actualizado</t>
  </si>
  <si>
    <t>Ejecución del Plan de Mantenimiento Preventivo</t>
  </si>
  <si>
    <t>Respuesta a requerimientos de estadísticas</t>
  </si>
  <si>
    <t>Oportunidad de respuesta a requerimientos estadísticos</t>
  </si>
  <si>
    <t>Procesos automatizados</t>
  </si>
  <si>
    <t>Índice de uso TIC e implementación de gobierno electrónico</t>
  </si>
  <si>
    <t>Datos auditado y validados</t>
  </si>
  <si>
    <t>Nivel de implementación del Plan de Comunicaciones del SNS</t>
  </si>
  <si>
    <t xml:space="preserve">Nivel de implementación del programa de capacitación </t>
  </si>
  <si>
    <t>Nivel de implementación del programa de incentivo y régimen de consecuencias</t>
  </si>
  <si>
    <t xml:space="preserve">Nivel de satisfacción laboral </t>
  </si>
  <si>
    <t>Índice de rotaciones internas</t>
  </si>
  <si>
    <r>
      <t>&lt;</t>
    </r>
    <r>
      <rPr>
        <sz val="9.9"/>
        <color indexed="8"/>
        <rFont val="Times New Roman"/>
        <family val="1"/>
      </rPr>
      <t>15%</t>
    </r>
  </si>
  <si>
    <t>Nivel de implementación del expediente clínico</t>
  </si>
  <si>
    <t>Utilización del expediente clinico en los EESS priorizados</t>
  </si>
  <si>
    <t>Establecimientos de Salud habilitados</t>
  </si>
  <si>
    <t>Nivel de atisfacción de usuario alcanzado</t>
  </si>
  <si>
    <t>Referencias válidas</t>
  </si>
  <si>
    <t>Contarreferencias emitidas</t>
  </si>
  <si>
    <t>Nivel de implementación del Plan de Gestión de los desechos y residuos hospitalarios</t>
  </si>
  <si>
    <t xml:space="preserve">Resolución de lista de espera quirúrgica </t>
  </si>
  <si>
    <t>Nivel de implementación del Programa de Seguridad Hospitalaria</t>
  </si>
  <si>
    <t>Cobertura de atención odontológica</t>
  </si>
  <si>
    <t>Disponibilidad de medicamentos trazadores en los EESS</t>
  </si>
  <si>
    <t>Comité Farmaco-Terapéutica conformados</t>
  </si>
  <si>
    <t xml:space="preserve">Frecuencia Eventos adversos </t>
  </si>
  <si>
    <r>
      <t>&lt;</t>
    </r>
    <r>
      <rPr>
        <sz val="9.9"/>
        <color indexed="8"/>
        <rFont val="Times New Roman"/>
        <family val="1"/>
      </rPr>
      <t>35%</t>
    </r>
  </si>
  <si>
    <t>Reporte Eventos adversos</t>
  </si>
  <si>
    <t>Evaluación Hospitalaria</t>
  </si>
  <si>
    <t>Planes de Emergencia y Desastres de la Red</t>
  </si>
  <si>
    <t>Incremento de la provisión servicios diagnósticos por nivel de atención</t>
  </si>
  <si>
    <t>Unidades transfundidas acorde a necesidades</t>
  </si>
  <si>
    <t xml:space="preserve">Establecimientos de Salud valorados por encima del 60% </t>
  </si>
  <si>
    <t>Adherencia a protocolos</t>
  </si>
  <si>
    <t>Establecimientos de Salud que cuentan con cartera de servicios actualizada</t>
  </si>
  <si>
    <t xml:space="preserve">Usuarios con patologías crónicas en seguimiento </t>
  </si>
  <si>
    <t>Establecimientos de salud que realizan partos acorde a los estandares</t>
  </si>
  <si>
    <t>Adherencia al protocolo de atención obstétrica</t>
  </si>
  <si>
    <t>Adherencia al protocolo de atención neonatal</t>
  </si>
  <si>
    <t xml:space="preserve">BLH instalado y funcionado </t>
  </si>
  <si>
    <t>PROVINCIAS</t>
  </si>
  <si>
    <t>MUNICIPIOS</t>
  </si>
  <si>
    <t>REGIONES</t>
  </si>
  <si>
    <t>DISTRITO NACIONAL</t>
  </si>
  <si>
    <t>Distrito_Nacional</t>
  </si>
  <si>
    <t>Distrito Nacional</t>
  </si>
  <si>
    <t>R0 - SRS Metropolitano</t>
  </si>
  <si>
    <t>AZUA</t>
  </si>
  <si>
    <t>Azua</t>
  </si>
  <si>
    <t>1. Azua de Compostela</t>
  </si>
  <si>
    <t>MONTE PLATA</t>
  </si>
  <si>
    <t>2. Estebanía</t>
  </si>
  <si>
    <t>SANTO DOMINGO</t>
  </si>
  <si>
    <t>3. Guayabal</t>
  </si>
  <si>
    <t>R1 - SRS Valdesia</t>
  </si>
  <si>
    <t>PERAVIA</t>
  </si>
  <si>
    <t>4. Las Charcas</t>
  </si>
  <si>
    <t>SAN CRISTÓBAL</t>
  </si>
  <si>
    <t>5. Las Yayas de Viajama</t>
  </si>
  <si>
    <t>SAN JOSÉ DE OCOA</t>
  </si>
  <si>
    <t>6. Padre Las Casas</t>
  </si>
  <si>
    <t>R2 - SRS Norcentral</t>
  </si>
  <si>
    <t>ESPAILLAT</t>
  </si>
  <si>
    <t>7. Peralta</t>
  </si>
  <si>
    <t>PUERTO PLATA</t>
  </si>
  <si>
    <t>8. Pueblo Viejo</t>
  </si>
  <si>
    <t>SANTIAGO</t>
  </si>
  <si>
    <t>9. Sabana Yegua</t>
  </si>
  <si>
    <t>R3 - SRS Nordeste</t>
  </si>
  <si>
    <t>DUARTE</t>
  </si>
  <si>
    <t>10. Tábara Arriba</t>
  </si>
  <si>
    <t>HERMANAS MIRABAL</t>
  </si>
  <si>
    <t>Bahoruco</t>
  </si>
  <si>
    <t>MARÍA TRINIDAD SÁNCHEZ</t>
  </si>
  <si>
    <t>2. Galván</t>
  </si>
  <si>
    <t>SAMANÁ</t>
  </si>
  <si>
    <t>3. Los Ríos</t>
  </si>
  <si>
    <t>R4 - SRS Enriquillo</t>
  </si>
  <si>
    <t>5. Villa Jaragua</t>
  </si>
  <si>
    <t>Barahona</t>
  </si>
  <si>
    <t>2. Cabral</t>
  </si>
  <si>
    <t>R5 - SRS Este</t>
  </si>
  <si>
    <t>EL SEIBO</t>
  </si>
  <si>
    <t>3. El Peñón</t>
  </si>
  <si>
    <t>HATO MAYOR</t>
  </si>
  <si>
    <t>4. Enriquillo</t>
  </si>
  <si>
    <t>LA ALTAGRACIA</t>
  </si>
  <si>
    <t>5. Fundación</t>
  </si>
  <si>
    <t>LA ROMANA</t>
  </si>
  <si>
    <t>6. Jaquimeyes</t>
  </si>
  <si>
    <t>SAN PEDRO DE MACORÍS</t>
  </si>
  <si>
    <t>7. La Ciénaga</t>
  </si>
  <si>
    <t>R6 - SRS El Valle</t>
  </si>
  <si>
    <t>8. Las Salinas</t>
  </si>
  <si>
    <t>ELÍAS PIÑA</t>
  </si>
  <si>
    <t>9. Paraíso</t>
  </si>
  <si>
    <t>SAN JUAN</t>
  </si>
  <si>
    <t>10. Polo</t>
  </si>
  <si>
    <t>R7 - SRS Cibao Occidental</t>
  </si>
  <si>
    <t>DAJABÓN</t>
  </si>
  <si>
    <t>MONTECRISTI</t>
  </si>
  <si>
    <t>Dajabon</t>
  </si>
  <si>
    <t>1. Dajabón</t>
  </si>
  <si>
    <t>SANTIAGO RODRÍGUEZ</t>
  </si>
  <si>
    <t>2. El Pino</t>
  </si>
  <si>
    <t>VALVERDE</t>
  </si>
  <si>
    <t>3. Loma de Cabrera</t>
  </si>
  <si>
    <t>R8 - SRS Cibao Central</t>
  </si>
  <si>
    <t>LA VEGA</t>
  </si>
  <si>
    <t>4. Partido</t>
  </si>
  <si>
    <t>MONSEÑOR NOUEL</t>
  </si>
  <si>
    <t>5. Restauración</t>
  </si>
  <si>
    <t>SÁNCHEZ RAMÍREZ</t>
  </si>
  <si>
    <t>Duarte</t>
  </si>
  <si>
    <t>1. San Francisco de Macorís</t>
  </si>
  <si>
    <t>2. Arenoso</t>
  </si>
  <si>
    <t>3. Castillo</t>
  </si>
  <si>
    <t>4. Eugenio María de Hostos</t>
  </si>
  <si>
    <t>5. Las Guáranas</t>
  </si>
  <si>
    <t>6. Pimentel</t>
  </si>
  <si>
    <t>7. Villa Riva</t>
  </si>
  <si>
    <t>El_Seibo</t>
  </si>
  <si>
    <t>1. El Seibo</t>
  </si>
  <si>
    <t>2. Miches</t>
  </si>
  <si>
    <t>Elias_Pina</t>
  </si>
  <si>
    <t>1. Comendador</t>
  </si>
  <si>
    <t>2. Bánica</t>
  </si>
  <si>
    <t>3. El Llano</t>
  </si>
  <si>
    <t>4. Hondo Valle</t>
  </si>
  <si>
    <t>5. Juan Santiago</t>
  </si>
  <si>
    <t>6. Pedro Santana</t>
  </si>
  <si>
    <t>Espaillat</t>
  </si>
  <si>
    <t>1. Moca</t>
  </si>
  <si>
    <t>2. Cayetano Germosén</t>
  </si>
  <si>
    <t>3. Gaspar Hernández</t>
  </si>
  <si>
    <t>4. Jamao al Norte</t>
  </si>
  <si>
    <t>Hato_Mayor</t>
  </si>
  <si>
    <t>1. Hato Mayor del Rey</t>
  </si>
  <si>
    <t>2. El Valle</t>
  </si>
  <si>
    <t>3. Sabana de la Mar</t>
  </si>
  <si>
    <t>Hermanas_Mirabal</t>
  </si>
  <si>
    <t>1. Salcedo</t>
  </si>
  <si>
    <t>2. Tenares</t>
  </si>
  <si>
    <t>3. Villa Tapia</t>
  </si>
  <si>
    <t>Independencia</t>
  </si>
  <si>
    <t>1. Jimaní</t>
  </si>
  <si>
    <t>2. Cristóbal</t>
  </si>
  <si>
    <t>4. La Descubierta</t>
  </si>
  <si>
    <t>5. Mella</t>
  </si>
  <si>
    <t>6. Postrer Río</t>
  </si>
  <si>
    <t>La_Altagracia</t>
  </si>
  <si>
    <t>1. Higüey</t>
  </si>
  <si>
    <t>2. San Rafael del Yuma</t>
  </si>
  <si>
    <t>La_Romana</t>
  </si>
  <si>
    <t>1. La Romana</t>
  </si>
  <si>
    <t>2. Guaymate</t>
  </si>
  <si>
    <t>3. Villa Hermosa</t>
  </si>
  <si>
    <t>La_Vega</t>
  </si>
  <si>
    <t>1. La Concepción de La Vega</t>
  </si>
  <si>
    <t>2. Constanza</t>
  </si>
  <si>
    <t>3. Jarabacoa</t>
  </si>
  <si>
    <t>4. Jima Abajo</t>
  </si>
  <si>
    <t>Maria_Trinidad_Sanchez</t>
  </si>
  <si>
    <t>1. Nagua</t>
  </si>
  <si>
    <t>2. Cabrera</t>
  </si>
  <si>
    <t>3. El Factor</t>
  </si>
  <si>
    <t>4. Río San Juan</t>
  </si>
  <si>
    <t>Monsenor_Nouel</t>
  </si>
  <si>
    <t>1. Bonao</t>
  </si>
  <si>
    <t>2. Maimón</t>
  </si>
  <si>
    <t>3. Piedra Blanca</t>
  </si>
  <si>
    <t>Montecristi</t>
  </si>
  <si>
    <t>1. Montecristi</t>
  </si>
  <si>
    <t>2. Castañuela</t>
  </si>
  <si>
    <t>3. Guayubín</t>
  </si>
  <si>
    <t>4. Las Matas de Santa Cruz</t>
  </si>
  <si>
    <t>5. Pepillo Salcedo</t>
  </si>
  <si>
    <t>6. Villa Vásquez</t>
  </si>
  <si>
    <t>Monte_Plata</t>
  </si>
  <si>
    <t>1. Monte Plata</t>
  </si>
  <si>
    <t>2. Bayaguana</t>
  </si>
  <si>
    <t>3. Peralvillo</t>
  </si>
  <si>
    <t>4 Sabana Grande de Boyá</t>
  </si>
  <si>
    <t>5 Yamasá</t>
  </si>
  <si>
    <t>Pedernales</t>
  </si>
  <si>
    <t>Peravia</t>
  </si>
  <si>
    <t>1. Baní</t>
  </si>
  <si>
    <t>2. Nizao</t>
  </si>
  <si>
    <t>Puerto_Plata</t>
  </si>
  <si>
    <t>1. Puerto Plata</t>
  </si>
  <si>
    <t>2. Altamira</t>
  </si>
  <si>
    <t>3. Guananico</t>
  </si>
  <si>
    <t>4. Imbert</t>
  </si>
  <si>
    <t>5. Los Hidalgos</t>
  </si>
  <si>
    <t>6. Luperón</t>
  </si>
  <si>
    <t>7. Sosúa</t>
  </si>
  <si>
    <t>8. Villa Isabela</t>
  </si>
  <si>
    <t>9. Villa Montellano</t>
  </si>
  <si>
    <t>Samana</t>
  </si>
  <si>
    <t>1. Samaná</t>
  </si>
  <si>
    <t>2. Las Terrenas</t>
  </si>
  <si>
    <t>3. Sánchez</t>
  </si>
  <si>
    <t>San_Cristobal</t>
  </si>
  <si>
    <t>1. San Cristóbal</t>
  </si>
  <si>
    <t>2. Bajos de Haina</t>
  </si>
  <si>
    <t>3. Cambita Garabito</t>
  </si>
  <si>
    <t>4. Los Cacaos</t>
  </si>
  <si>
    <t>5. Sabana Grande de Palenque</t>
  </si>
  <si>
    <t>6. San Gregorio de Nigua</t>
  </si>
  <si>
    <t>7. Villa Altagracia</t>
  </si>
  <si>
    <t>8. Yaguate</t>
  </si>
  <si>
    <t>San_Jose_de_Ocoa</t>
  </si>
  <si>
    <t>1. San José de Ocoa</t>
  </si>
  <si>
    <t>2. Rancho Arriba</t>
  </si>
  <si>
    <t>3. Sabana Larga</t>
  </si>
  <si>
    <t>San_Juan</t>
  </si>
  <si>
    <t>1. San Juan de la Maguana</t>
  </si>
  <si>
    <t>2. Bohechío</t>
  </si>
  <si>
    <t>3. El Cercado</t>
  </si>
  <si>
    <t>4. Juan de Herrera</t>
  </si>
  <si>
    <t>5. Las Matas de Farfán</t>
  </si>
  <si>
    <t>6. Vallejuelo</t>
  </si>
  <si>
    <t>San_Pedro_de_Macoris</t>
  </si>
  <si>
    <t>1. San Pedro de Macorís</t>
  </si>
  <si>
    <t>2. Consuelo</t>
  </si>
  <si>
    <t>3. Guayacanes</t>
  </si>
  <si>
    <t>4. San José de Los Llanos</t>
  </si>
  <si>
    <t>5. Quisqueya</t>
  </si>
  <si>
    <t>6. Ramón Santana</t>
  </si>
  <si>
    <t>Sanchez_Ramirez</t>
  </si>
  <si>
    <t>1. Cotuí</t>
  </si>
  <si>
    <t>2. Cevicos</t>
  </si>
  <si>
    <t>3. Fantino</t>
  </si>
  <si>
    <t>4. La Mata</t>
  </si>
  <si>
    <t>Santiago</t>
  </si>
  <si>
    <t>1. Santiago</t>
  </si>
  <si>
    <t>2. Bisonó</t>
  </si>
  <si>
    <t>3. Jánico</t>
  </si>
  <si>
    <t>4. Licey al Medio</t>
  </si>
  <si>
    <t>5. Puñal</t>
  </si>
  <si>
    <t>6. Sabana Iglesia</t>
  </si>
  <si>
    <t>8. San José de las Matas</t>
  </si>
  <si>
    <t>7. Tamboril</t>
  </si>
  <si>
    <t>9. Villa González</t>
  </si>
  <si>
    <t>Santiago_Rodriguez</t>
  </si>
  <si>
    <t>1. San Ignacio de Sabaneta</t>
  </si>
  <si>
    <t>2. Los Almácigos</t>
  </si>
  <si>
    <t>3. Monción</t>
  </si>
  <si>
    <t>Santo_Domingo</t>
  </si>
  <si>
    <t>1. Santo Domingo Este</t>
  </si>
  <si>
    <t>2. Boca Chica</t>
  </si>
  <si>
    <t>3. Los Alcarrizos</t>
  </si>
  <si>
    <t>4. Pedro Brand</t>
  </si>
  <si>
    <t>5. San Antonio de Guerra</t>
  </si>
  <si>
    <t>6. Santo Domingo Norte</t>
  </si>
  <si>
    <t>7. Santo Domingo Oeste</t>
  </si>
  <si>
    <t>Valverde</t>
  </si>
  <si>
    <t>1. Mao</t>
  </si>
  <si>
    <t>2. Esperanza</t>
  </si>
  <si>
    <t>3. Laguna Salada</t>
  </si>
  <si>
    <t>Insumo</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</si>
  <si>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</si>
  <si>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</si>
  <si>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</si>
  <si>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</si>
  <si>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</si>
  <si>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</si>
  <si>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</si>
  <si>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</si>
  <si>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</si>
  <si>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Refrigerio Dulce tipo Buffet p/65 Personas (Arreglo Flores, Alquiler Cristalería, Sillas, Servilletas, Mesa, Bambalina, Tope)</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</si>
  <si>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</si>
  <si>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</si>
  <si>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 xml:space="preserve">Refrigerio tipo preempacado p/250 personas (4 Variedades, Jugo, Desechables Transparentes, Mesas, Manteles) </t>
  </si>
  <si>
    <t>Refrigerio y Almuerzo tipo Buffet p/25 personas (Cristaleria, Mesas, Manteles, Bambalina, Hielo, Servilletas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</si>
  <si>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</si>
  <si>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</si>
  <si>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</si>
  <si>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</si>
  <si>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</si>
  <si>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</si>
  <si>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</si>
  <si>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</si>
  <si>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</si>
  <si>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lsElectrodomesticos</t>
  </si>
  <si>
    <t>Aspiradora</t>
  </si>
  <si>
    <t>Estufas de 20 pulgadas</t>
  </si>
  <si>
    <t>Microondas de 7 pies</t>
  </si>
  <si>
    <t>Refrigeradores de 8 pies</t>
  </si>
  <si>
    <t>Televisores de 32 pulgadas</t>
  </si>
  <si>
    <t>lsTelecomunicaciones</t>
  </si>
  <si>
    <t>Mapas de Evacuación</t>
  </si>
  <si>
    <t>2.6.5.5.01</t>
  </si>
  <si>
    <t>Otras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</si>
  <si>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</si>
  <si>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</si>
  <si>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</si>
  <si>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</si>
  <si>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</si>
  <si>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</si>
  <si>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</si>
  <si>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</si>
  <si>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</si>
  <si>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</si>
  <si>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</si>
  <si>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</si>
  <si>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</si>
  <si>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</si>
  <si>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Asa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</si>
  <si>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</si>
  <si>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</si>
  <si>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</si>
  <si>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</si>
  <si>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</si>
  <si>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</si>
  <si>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</si>
  <si>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</si>
  <si>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</si>
  <si>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</si>
  <si>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</si>
  <si>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</si>
  <si>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</si>
  <si>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</si>
  <si>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</si>
  <si>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</si>
  <si>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</si>
  <si>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</si>
  <si>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</si>
  <si>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</si>
  <si>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</si>
  <si>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</si>
  <si>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</si>
  <si>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</si>
  <si>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</si>
  <si>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</si>
  <si>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</si>
  <si>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</si>
  <si>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</si>
  <si>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</si>
  <si>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</si>
  <si>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</si>
  <si>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</si>
  <si>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</si>
  <si>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</si>
  <si>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</si>
  <si>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</si>
  <si>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</si>
  <si>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</si>
  <si>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</si>
  <si>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</si>
  <si>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</si>
  <si>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</si>
  <si>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</si>
  <si>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</si>
  <si>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</si>
  <si>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</si>
  <si>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</si>
  <si>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</si>
  <si>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</si>
  <si>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</si>
  <si>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</si>
  <si>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</si>
  <si>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</si>
  <si>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</si>
  <si>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</si>
  <si>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</si>
  <si>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</si>
  <si>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</si>
  <si>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</si>
  <si>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</si>
  <si>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</si>
  <si>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</si>
  <si>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</si>
  <si>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</si>
  <si>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</si>
  <si>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</si>
  <si>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</si>
  <si>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</si>
  <si>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</si>
  <si>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</si>
  <si>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</si>
  <si>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</si>
  <si>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</si>
  <si>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</si>
  <si>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</si>
  <si>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</si>
  <si>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</si>
  <si>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</si>
  <si>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</si>
  <si>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</si>
  <si>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lsEquiposComputos</t>
  </si>
  <si>
    <t>Computadoras de escritorio</t>
  </si>
  <si>
    <t xml:space="preserve">Headsets </t>
  </si>
  <si>
    <t>Impresora Multifunción</t>
  </si>
  <si>
    <t>Impresoras Blanco y Negro</t>
  </si>
  <si>
    <t>lsEquiposSeguridad</t>
  </si>
  <si>
    <t>Arco Detector de Metales de 87' de alto x 35' de anho</t>
  </si>
  <si>
    <t>2.6.6.2.01</t>
  </si>
  <si>
    <t>Detectores de Metal Portatil de 16,5' de longitud</t>
  </si>
  <si>
    <t>lsEventosGenerales</t>
  </si>
  <si>
    <t>Alojamiento por una Noche por persona</t>
  </si>
  <si>
    <t>2.2.8.6.01</t>
  </si>
  <si>
    <t>Audivisuales, Decoración, Montaje y Desmontaje de Evento por 80 personas</t>
  </si>
  <si>
    <t>lsGasoil</t>
  </si>
  <si>
    <t>Tickets de Combustible de RD$1,000.00</t>
  </si>
  <si>
    <t xml:space="preserve">2.3.7.1.02 </t>
  </si>
  <si>
    <t>Tickets de Combustible de RD$2000.00</t>
  </si>
  <si>
    <t>Tickets de Combustible de RD$500.00</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</si>
  <si>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</si>
  <si>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</si>
  <si>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</si>
  <si>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</si>
  <si>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</si>
  <si>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</si>
  <si>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</si>
  <si>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</si>
  <si>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</si>
  <si>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</si>
  <si>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</si>
  <si>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</si>
  <si>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</si>
  <si>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</si>
  <si>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</si>
  <si>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</si>
  <si>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</si>
  <si>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</si>
  <si>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</si>
  <si>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</si>
  <si>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</si>
  <si>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</si>
  <si>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</si>
  <si>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</si>
  <si>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</si>
  <si>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</si>
  <si>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</si>
  <si>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</si>
  <si>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</si>
  <si>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</si>
  <si>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</si>
  <si>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</si>
  <si>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</si>
  <si>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</si>
  <si>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</si>
  <si>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</si>
  <si>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</si>
  <si>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</si>
  <si>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</si>
  <si>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</si>
  <si>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 xml:space="preserve">2.2.2.2.01 </t>
  </si>
  <si>
    <t>lsLlantasyNeumaticos</t>
  </si>
  <si>
    <t xml:space="preserve">Goma (No.265/70/16 para camioneta Toyota Hilux) </t>
  </si>
  <si>
    <t>2.3.5.3.01</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</si>
  <si>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</si>
  <si>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</si>
  <si>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</si>
  <si>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</si>
  <si>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</si>
  <si>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</si>
  <si>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</si>
  <si>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</si>
  <si>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</si>
  <si>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</si>
  <si>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 xml:space="preserve">Mantenimiento y/o Reparación Impresora  Multifuncional </t>
  </si>
  <si>
    <t>2.7.2.2.01</t>
  </si>
  <si>
    <t>Mantenimiento y/o Reparación Impresora Laser</t>
  </si>
  <si>
    <t>Servicio de Reparación y Mantenimiento de Fotocopiadora (anual)</t>
  </si>
  <si>
    <t>Mantenimiento y reparación de equipos sanitarios y de laboratorio</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</si>
  <si>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</si>
  <si>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</si>
  <si>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</si>
  <si>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</si>
  <si>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</si>
  <si>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</si>
  <si>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</si>
  <si>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</si>
  <si>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</si>
  <si>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</si>
  <si>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</si>
  <si>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</si>
  <si>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</si>
  <si>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</si>
  <si>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</si>
  <si>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</si>
  <si>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</si>
  <si>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</si>
  <si>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</si>
  <si>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</si>
  <si>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</si>
  <si>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</si>
  <si>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</si>
  <si>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Galón de Cloro</t>
  </si>
  <si>
    <t>Galones de Limpia Cristales</t>
  </si>
  <si>
    <t>Jabón Liquido Lavaplatos</t>
  </si>
  <si>
    <t>Jabón Liquido para Manos</t>
  </si>
  <si>
    <t>Neutralizador de Olor</t>
  </si>
  <si>
    <t xml:space="preserve">Pinespuma </t>
  </si>
  <si>
    <t>Saco de Detergente en Polvo</t>
  </si>
  <si>
    <t>Suaper</t>
  </si>
  <si>
    <t>lsMueblesdeAlojamiento</t>
  </si>
  <si>
    <t>Bancada de 3 asientos</t>
  </si>
  <si>
    <t>2.6.1.2.02</t>
  </si>
  <si>
    <t>Bancada de 4 asientos</t>
  </si>
  <si>
    <t>lsMueblesdeOficina</t>
  </si>
  <si>
    <t>Anaquel metalico de 5 niveles</t>
  </si>
  <si>
    <t>2.6.1.1.02</t>
  </si>
  <si>
    <t>Anaqueles de Metal de 1.20m+0.60 cm</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</si>
  <si>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</si>
  <si>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</si>
  <si>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</si>
  <si>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</si>
  <si>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</si>
  <si>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</si>
  <si>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</si>
  <si>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</si>
  <si>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</si>
  <si>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</si>
  <si>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</si>
  <si>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</si>
  <si>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</si>
  <si>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</si>
  <si>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</si>
  <si>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</si>
  <si>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</si>
  <si>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</si>
  <si>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</si>
  <si>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</si>
  <si>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</si>
  <si>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</si>
  <si>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lsObrasMenoresEdificaciones</t>
  </si>
  <si>
    <t xml:space="preserve"> Adecuación Local </t>
  </si>
  <si>
    <t>2.7.1.1.01</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</si>
  <si>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</si>
  <si>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</si>
  <si>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</si>
  <si>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</si>
  <si>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</si>
  <si>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</si>
  <si>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</si>
  <si>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</si>
  <si>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</si>
  <si>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</si>
  <si>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</si>
  <si>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</si>
  <si>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</si>
  <si>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</si>
  <si>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</si>
  <si>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</si>
  <si>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</si>
  <si>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</si>
  <si>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</si>
  <si>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</si>
  <si>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</si>
  <si>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</si>
  <si>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</si>
  <si>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</si>
  <si>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</si>
  <si>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</si>
  <si>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</si>
  <si>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</si>
  <si>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</si>
  <si>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</si>
  <si>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</si>
  <si>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</si>
  <si>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No.3</t>
  </si>
  <si>
    <t>Carpetas No.4</t>
  </si>
  <si>
    <t>Fardos de Papel Higiénico Jumbo</t>
  </si>
  <si>
    <t>Fardos de Papel Toalla</t>
  </si>
  <si>
    <t>Fardos de Servilletas</t>
  </si>
  <si>
    <t>Fólder de bolsillo color azul</t>
  </si>
  <si>
    <t>Folders 8 1/2x 13 (100/1), Ofi Folder</t>
  </si>
  <si>
    <t>Folders 8 1/2x 13 (100/1), Ofinota</t>
  </si>
  <si>
    <t>Formulario de Requisicion de Materiales de 50 juegos con 3 autocopias</t>
  </si>
  <si>
    <t>Libretas Rayadas 8 1/2 x 11 (docena)</t>
  </si>
  <si>
    <t>Máquinas sumadoras Electrónicas</t>
  </si>
  <si>
    <t>Resma de Hojas timbradas con Logo de la Institución 8 1/2 x 11 (Bond 24)</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</si>
  <si>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</si>
  <si>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</si>
  <si>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</si>
  <si>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</si>
  <si>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</si>
  <si>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</si>
  <si>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</si>
  <si>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</si>
  <si>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</si>
  <si>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</si>
  <si>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</si>
  <si>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</si>
  <si>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</si>
  <si>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</si>
  <si>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</si>
  <si>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</si>
  <si>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</si>
  <si>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</si>
  <si>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</si>
  <si>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</si>
  <si>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</si>
  <si>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</si>
  <si>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</si>
  <si>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</si>
  <si>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</si>
  <si>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</si>
  <si>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Fotocelda con Base</t>
  </si>
  <si>
    <t>Main Breaker Trifasico de 240 voltios</t>
  </si>
  <si>
    <t>Reflectores LED 100W</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</si>
  <si>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</si>
  <si>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</si>
  <si>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</si>
  <si>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</si>
  <si>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</si>
  <si>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</si>
  <si>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</si>
  <si>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</si>
  <si>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</si>
  <si>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</si>
  <si>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</si>
  <si>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</si>
  <si>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</si>
  <si>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</si>
  <si>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</si>
  <si>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</si>
  <si>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</si>
  <si>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</si>
  <si>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</si>
  <si>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</si>
  <si>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</si>
  <si>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</si>
  <si>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</si>
  <si>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</si>
  <si>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</si>
  <si>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</si>
  <si>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</si>
  <si>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</si>
  <si>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</si>
  <si>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</si>
  <si>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</si>
  <si>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lsProductosQuimicos</t>
  </si>
  <si>
    <t>2.3.7.2.03</t>
  </si>
  <si>
    <t>lsPublicidadyPropaganda</t>
  </si>
  <si>
    <t xml:space="preserve">Publicación en el Periódico, de Proceso de Licitación Publica Nacional durante 2 Días, </t>
  </si>
  <si>
    <t>dia</t>
  </si>
  <si>
    <t xml:space="preserve">2.2.2.1.01 </t>
  </si>
  <si>
    <t>lsServiciosTecnicosProfesionales</t>
  </si>
  <si>
    <t>Pagos facilitadores externos</t>
  </si>
  <si>
    <t xml:space="preserve">Cheque </t>
  </si>
  <si>
    <t>2.2.8.7.06</t>
  </si>
  <si>
    <t>lsAireAcondicionado</t>
  </si>
  <si>
    <t>Condensador de 24,000 BTU, Refrigerante 22</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</si>
  <si>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</si>
  <si>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</si>
  <si>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</si>
  <si>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</si>
  <si>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</si>
  <si>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</si>
  <si>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</si>
  <si>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</si>
  <si>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</si>
  <si>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</si>
  <si>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</si>
  <si>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</si>
  <si>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</si>
  <si>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</si>
  <si>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</si>
  <si>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</si>
  <si>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</si>
  <si>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lsUtilesdeOficina</t>
  </si>
  <si>
    <t xml:space="preserve">	Cubeta de acero inoxidable rodable</t>
  </si>
  <si>
    <t xml:space="preserve">2.3.9.2.01 </t>
  </si>
  <si>
    <t xml:space="preserve">	Zafacón de acero inoxidable con tapa y pedal</t>
  </si>
  <si>
    <t>74 NEGRO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</si>
  <si>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</si>
  <si>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</si>
  <si>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</si>
  <si>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</si>
  <si>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</si>
  <si>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</si>
  <si>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</si>
  <si>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</si>
  <si>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Carpetas para archivos</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</si>
  <si>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</si>
  <si>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</si>
  <si>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</si>
  <si>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</si>
  <si>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</si>
  <si>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</si>
  <si>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</si>
  <si>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</si>
  <si>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</si>
  <si>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</si>
  <si>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</si>
  <si>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</si>
  <si>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</si>
  <si>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</si>
  <si>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</si>
  <si>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</si>
  <si>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</si>
  <si>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</si>
  <si>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</si>
  <si>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</si>
  <si>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</si>
  <si>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</si>
  <si>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</si>
  <si>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</si>
  <si>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</si>
  <si>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</si>
  <si>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</si>
  <si>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</si>
  <si>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</si>
  <si>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</si>
  <si>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</si>
  <si>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</si>
  <si>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</si>
  <si>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</si>
  <si>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</si>
  <si>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Disco Duro externo de 2 Tera Bytes</t>
  </si>
  <si>
    <t>E260A11L para impresora LEXMARK E260DN</t>
  </si>
  <si>
    <t>Grapa Industrial Grande (cajas)</t>
  </si>
  <si>
    <t>Guillotina 15¨</t>
  </si>
  <si>
    <t>Lapiceros color negro (cajas)</t>
  </si>
  <si>
    <t>Lapiceros color rojo (cajas)</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</si>
  <si>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</si>
  <si>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</si>
  <si>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</si>
  <si>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</si>
  <si>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</si>
  <si>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</si>
  <si>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</si>
  <si>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</si>
  <si>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</si>
  <si>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</si>
  <si>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</si>
  <si>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</si>
  <si>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</si>
  <si>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</si>
  <si>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</si>
  <si>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</si>
  <si>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</si>
  <si>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</si>
  <si>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</si>
  <si>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</si>
  <si>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</si>
  <si>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</si>
  <si>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</si>
  <si>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</si>
  <si>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</si>
  <si>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</si>
  <si>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</si>
  <si>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</si>
  <si>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</si>
  <si>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</si>
  <si>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</si>
  <si>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</si>
  <si>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</si>
  <si>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</si>
  <si>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</si>
  <si>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</si>
  <si>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</si>
  <si>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</si>
  <si>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</si>
  <si>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</si>
  <si>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</si>
  <si>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</si>
  <si>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</si>
  <si>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</si>
  <si>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</si>
  <si>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</si>
  <si>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</si>
  <si>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</si>
  <si>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</si>
  <si>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</si>
  <si>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</si>
  <si>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</si>
  <si>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</si>
  <si>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</si>
  <si>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</si>
  <si>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</si>
  <si>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</si>
  <si>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</si>
  <si>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</si>
  <si>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</si>
  <si>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</si>
  <si>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</si>
  <si>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</si>
  <si>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</si>
  <si>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</si>
  <si>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</si>
  <si>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</si>
  <si>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</si>
  <si>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</si>
  <si>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</si>
  <si>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</si>
  <si>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</si>
  <si>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</si>
  <si>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</si>
  <si>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</si>
  <si>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</si>
  <si>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</si>
  <si>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</si>
  <si>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</si>
  <si>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</si>
  <si>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</si>
  <si>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</si>
  <si>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</si>
  <si>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</si>
  <si>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</si>
  <si>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</si>
  <si>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S</t>
  </si>
  <si>
    <t>Guantes S (cajas)</t>
  </si>
  <si>
    <t>Instrumento de obturación plástica</t>
  </si>
  <si>
    <t>Jeringa porta Carpule</t>
  </si>
  <si>
    <t>Kits de Resina</t>
  </si>
  <si>
    <t>Mascarilla Lisa Rectangular Azul 1x50</t>
  </si>
  <si>
    <t>Papel Articular</t>
  </si>
  <si>
    <t>Turbina</t>
  </si>
  <si>
    <t>lsViaticosDP</t>
  </si>
  <si>
    <t>Viaticos Chofer Hospedaje</t>
  </si>
  <si>
    <t>Depósito</t>
  </si>
  <si>
    <t>2.2.3.1.01</t>
  </si>
  <si>
    <t>Viaticos Técnicos Hospedaje</t>
  </si>
  <si>
    <t>Viaticos Profesionales Hospedaje</t>
  </si>
  <si>
    <t>Viaticos Encargados Secciones/Coordinadores Hospedaje</t>
  </si>
  <si>
    <t>Viaticos Encargados Secciones/Coordinadores sin Hospedaje</t>
  </si>
  <si>
    <t>Viaticos Encargados Divisiones/Departamentos Hospedaje</t>
  </si>
  <si>
    <t>Viaticos Encargados Divisiones/Departamentos sin Hospedaje</t>
  </si>
  <si>
    <t>2.750.00</t>
  </si>
  <si>
    <t>Viaticos Directores Área Hospedaje</t>
  </si>
  <si>
    <t>6.150.00</t>
  </si>
  <si>
    <t>Viaticos Directores Área sin Hospedaje</t>
  </si>
  <si>
    <t>lsEquiposTransporte</t>
  </si>
  <si>
    <t>2.6.4.2.01</t>
  </si>
  <si>
    <t>2.6.4.8.01</t>
  </si>
  <si>
    <t>lsFuentesFinanciamiento</t>
  </si>
  <si>
    <t>Financiamiento externo</t>
  </si>
  <si>
    <t>Presupuesto Institucional</t>
  </si>
  <si>
    <t>lsInsumosEquipos</t>
  </si>
  <si>
    <t>EE Concatenado</t>
  </si>
  <si>
    <t>Eje Estratégic0</t>
  </si>
  <si>
    <t>EE</t>
  </si>
  <si>
    <t>RE Concatenado</t>
  </si>
  <si>
    <t>Resultados Estratégicos</t>
  </si>
  <si>
    <t>RE</t>
  </si>
  <si>
    <t>Ejes Estratégicos</t>
  </si>
  <si>
    <t>Desarrollo y fortalecimiento de las redes integradas de servicios de salud, fundamentada en el Modelo de Atención</t>
  </si>
  <si>
    <t>EE.1</t>
  </si>
  <si>
    <t>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</si>
  <si>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RE1.1</t>
  </si>
  <si>
    <t>Aumentado el cumplimiento normativo para reducir la incidencia de complicaciones neonatales y maternas, pasando de un promedio del 75.5% en el año 2023 al 88% en el año 2028 en todas las regiones de la Red Pública de Servicios de Salud.</t>
  </si>
  <si>
    <t>RE1.2</t>
  </si>
  <si>
    <t>EE.2</t>
  </si>
  <si>
    <t>Reducido el embarazo en adolescentes atendidas en los establecimientos de la Red Pública en un 20% al año 2028, mediante el fortalecimiento del acceso a servicios integrales de salud sexual y reproductiva.</t>
  </si>
  <si>
    <t>RE1.3</t>
  </si>
  <si>
    <t>EE.3</t>
  </si>
  <si>
    <t>Disminuida la proporción de partos por cesárea en hospitales del sector público pasando de 48.83 en el 2023 a 34 en el 2028.</t>
  </si>
  <si>
    <t>RE1.4</t>
  </si>
  <si>
    <t>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</si>
  <si>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RE1.5</t>
  </si>
  <si>
    <t>Incrementado el acceso oportuno a servicios de salud de calidad, aumentando el acceso a servicios preventivos de 2.23% de la población prioritaria en 2023 al 5.24% en 2028 en todas las regiones del país.</t>
  </si>
  <si>
    <t>RE1.6</t>
  </si>
  <si>
    <t>Aumentada la disponibilidad de medicamentos esenciales en los establecimientos de la Red Pública de Servicios de Salud, incrementando el cumplimiento promedio de abastecimiento del 88% en 2023 al 93% en 2028 en todas las regiones del país.</t>
  </si>
  <si>
    <t>RE1.7</t>
  </si>
  <si>
    <t>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</si>
  <si>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RE1.8</t>
  </si>
  <si>
    <t>Fortalecida la implementación del Modelo de Atención en Salud beneficiando a la población usuaria del primer nivel de atención, incrementando la adscripción del 7% en 2023 al 80% en 2028, en todas las regiones del país.</t>
  </si>
  <si>
    <t>RE1.9</t>
  </si>
  <si>
    <t>Mejorada la distribución y presencia del Primer Nivel de Atención respecto a la sectorización, incrementando la presencia del Primer Nivel del 70% en 2023 al 71% en 2028  en todas las regiones del territorio nacional.</t>
  </si>
  <si>
    <t>RE1.10</t>
  </si>
  <si>
    <t>Fortalecida la continuidad en la atención de las puérperas y recién nacidos, aumentando la captación oportuna del 30% en 2023 al 50% en 2028 en el Primer Nivel de Atención.</t>
  </si>
  <si>
    <t>RE1.11</t>
  </si>
  <si>
    <t>RE1.12</t>
  </si>
  <si>
    <t>RE1.13</t>
  </si>
  <si>
    <t>Fortalecimiento del desarrollo y la gestión de los recursos humanos</t>
  </si>
  <si>
    <t>Reducida la escasez de recursos humanos de salud, aumentando un 12% en el 2028 la dotación de personal en establecimientos públicos del país.</t>
  </si>
  <si>
    <t>RE2.1</t>
  </si>
  <si>
    <t>Incrementada la eficacia de los procesos de contratación y retención de recursos humanos de salud en establecimientos públicos, reduciendo vacantes y mejorando la dotación de personal.</t>
  </si>
  <si>
    <t>RE2.2</t>
  </si>
  <si>
    <t>Fortalecimiento institucional</t>
  </si>
  <si>
    <t>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</si>
  <si>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RE3.1</t>
  </si>
  <si>
    <t>Incrementada la satisfacción de usuarios y la calidad percibida de los servicios públicos</t>
  </si>
  <si>
    <t>RE3.2</t>
  </si>
  <si>
    <t>Cumplidos los indicadores de gestión pública institucional, garantizando disponibilidad oportuna de la información para la toma de decisiones.</t>
  </si>
  <si>
    <t>RE3.3</t>
  </si>
  <si>
    <t>Alcanzado un cumplimiento mínimo del 90% de las metas de planificación y ejecución presupuestaria, optimizando la asignación y uso de recursos.</t>
  </si>
  <si>
    <t>RE3.4</t>
  </si>
  <si>
    <t>Atendidas las solicitudes de información recibidas en los plazos establecidos, con reportes de cumplimiento mensual y mecanismos de retroalimentación al usuario.</t>
  </si>
  <si>
    <t>RE3.5</t>
  </si>
  <si>
    <t>Registradas y procesadas en el Sistema Electrónico de Compras Públicas las adquisiciones y contrataciones institucionales y de la Red Pública.</t>
  </si>
  <si>
    <t>RE3.6</t>
  </si>
  <si>
    <t>Incrementando progresivamente el índice de uso de las TIC y Gobierno Digital en la Red Pública de Servicios de Salud</t>
  </si>
  <si>
    <t>RE3.7</t>
  </si>
  <si>
    <t>Implementados y operativos los controles internos definidos por las NOBACI, con revisiones de cumplimiento semestrales y planes de mejora continua.</t>
  </si>
  <si>
    <t>RE3.8</t>
  </si>
  <si>
    <t>Instalaciones físicas remodeladas y equipadas conforme a estándares de centros de salud incrementando su capacidad resolutiva.</t>
  </si>
  <si>
    <t>RE3.9</t>
  </si>
  <si>
    <t>Implementado un sistema integral de medición y gestión de la satisfacción de usuarios, con reportes trimestrales y planes de mejora continua para elevar la calidad percibida de los servicios públicos.</t>
  </si>
  <si>
    <t>RE3.10</t>
  </si>
  <si>
    <t>Ls_LinesEstategica</t>
  </si>
  <si>
    <t>Le_code</t>
  </si>
  <si>
    <t>Ls_ObjEstrategico</t>
  </si>
  <si>
    <t>Cod. Obj.</t>
  </si>
  <si>
    <t>Cod: LE</t>
  </si>
  <si>
    <t>Obj1.1</t>
  </si>
  <si>
    <t>LE</t>
  </si>
  <si>
    <t>Obj1.3</t>
  </si>
  <si>
    <t>Obj1.6</t>
  </si>
  <si>
    <t>Obj1.8</t>
  </si>
  <si>
    <t>LE.1 - Desarrollo y fortalecimiento de las redes integradas de servicios de salud fundamentada en el Modelo de Atención</t>
  </si>
  <si>
    <t>LE.1</t>
  </si>
  <si>
    <t>Fortalecer los niveles de atención priorizando el Primer Nivel de Atención, incrementando su capacidad de resolución para satisfacer eficientemente las necesidades de salud de la población.</t>
  </si>
  <si>
    <t>Integrar un comité de conducción estratégica en el Nivel Central</t>
  </si>
  <si>
    <t>Est.1.1.1</t>
  </si>
  <si>
    <t>Desarrollar e implementar un modelo económico y financiero que garantice la sostenibilidad de la Red de servicios, incluyendo los Hospitales Autogestionados</t>
  </si>
  <si>
    <t>Est.1.3.1</t>
  </si>
  <si>
    <t>Definir y desarrollar los instrumentos de recolección de datos y reportes de Gestión/Productividad de la Red</t>
  </si>
  <si>
    <t>Est.1.6.1</t>
  </si>
  <si>
    <r>
      <t>Apoyar a los SRS en el proceso de cumplimiento de los criterios para su habilitación en los establecimientos de salud</t>
    </r>
    <r>
      <rPr>
        <sz val="9"/>
        <color indexed="8"/>
        <rFont val="Arial"/>
        <family val="2"/>
      </rPr>
      <t xml:space="preserve"> de su Red</t>
    </r>
  </si>
  <si>
    <t>Est.1.8.1</t>
  </si>
  <si>
    <t>LE.2 - Fortalecimiento de la gestión y desarrollo de los recursos humanos.</t>
  </si>
  <si>
    <t>LE.2</t>
  </si>
  <si>
    <t>Avanzar en la articulación de las redes de servicios, asegurando que la atención sea integral y acorde con las necesidades territoriales de la población.</t>
  </si>
  <si>
    <t>Obj1.2</t>
  </si>
  <si>
    <t>Definir una estructura funcional de transición (septiembre – diciembre 2016) en el Nivel Central</t>
  </si>
  <si>
    <t>Est.1.1.2</t>
  </si>
  <si>
    <t>Implementar las NOBACI y sus Normas Complementarias en el Nivel Central del SNS y en todos los niveles de la Red</t>
  </si>
  <si>
    <t>Est.1.3.2</t>
  </si>
  <si>
    <t>Desarrollar e implementar los Sistemas de Información que faciliten el flujo de información entre los niveles para la toma de decisión y la gestión para resultados</t>
  </si>
  <si>
    <t>Est.1.6.2</t>
  </si>
  <si>
    <t>LE.3 - Fortalecimiento Institucional</t>
  </si>
  <si>
    <t>LE.3</t>
  </si>
  <si>
    <t>Asegurar la calidad de la atención y la seguridad del paciente, en el marco de los derechos de las personas, con el fin de aumentar la confianza y satisfacción de los usuarios de los servicios de salud.</t>
  </si>
  <si>
    <t>Reformular la estructura organizativa aprobada mediante resolución 00006 del MAP</t>
  </si>
  <si>
    <t>Est.1.1.3</t>
  </si>
  <si>
    <t>Dotar de infraestructura tecnológica para el desarrollo de la tecnología de la información y comunicaciones (TIC) en el Nivel central</t>
  </si>
  <si>
    <t>Est.1.6.3</t>
  </si>
  <si>
    <t>Obj1.9</t>
  </si>
  <si>
    <t>Desarrollar capacidades en los colaboradores de la red de salud, mediante la formación continua, para mejorar el desempeño laboral y alinearlo con las necesidades identificadas en cada nivel de atención.</t>
  </si>
  <si>
    <t>Obj2.1</t>
  </si>
  <si>
    <t>Implementar un Plan de despliegue de las estructuras funcionales en el SNS y en todos sus niveles</t>
  </si>
  <si>
    <t>Est.1.1.4</t>
  </si>
  <si>
    <t>Obj1.4</t>
  </si>
  <si>
    <t xml:space="preserve">Implementar un Régimen de auditoria de calidad de la información </t>
  </si>
  <si>
    <t>Est.1.6.4</t>
  </si>
  <si>
    <t>Apoyar el proceso de integración y unificación de cargos de los profesionales del IDSS</t>
  </si>
  <si>
    <t>Est.1.9.1</t>
  </si>
  <si>
    <t>Mejorar los subsistemas de Recursos Humanos con el objetivo de optimizar la provisión de servicios de salud, garantizando una gestión más eficiente del personal.</t>
  </si>
  <si>
    <t>Obj2.2</t>
  </si>
  <si>
    <t>Elaborar y firmar acuerdos y convenios de Gestión entre las diferentes instancias de la Red.</t>
  </si>
  <si>
    <t>Est.1.4.1</t>
  </si>
  <si>
    <t>Aplicar los criterios de integración en redes de los establecimientos del IDSS a red del SNS, que defina la Comisión para la Integración de la Red Única de Servicios Públicos de Salud</t>
  </si>
  <si>
    <t>Est.1.9.2</t>
  </si>
  <si>
    <t>Fortalecer las capacidades de planificación estratégica de la fuerza laboral, incluyendo el análisis de la movilidad profesional y la implementación de un sistema nacional de recursos humanos, para proyectar y responder a las necesidades de personal de salud a mediano y largo plazo.</t>
  </si>
  <si>
    <t>Obj2.3</t>
  </si>
  <si>
    <t>Fortalecer los procesos de gestión institucional para mejorar la eficiencia, transparencia y efectividad en la administración de los recursos y servicios.</t>
  </si>
  <si>
    <t>Obj3.1</t>
  </si>
  <si>
    <t>Obj1.5</t>
  </si>
  <si>
    <t>Obj1.7</t>
  </si>
  <si>
    <t>Obj1.10</t>
  </si>
  <si>
    <t>Aumentar la sostenibilidad financiera de la institución, mediante la optimización de recursos y la implementación de estrategias de financiamiento a mediano y largo plazo.</t>
  </si>
  <si>
    <t>Obj3.2</t>
  </si>
  <si>
    <t>Actualizar y desplegar el Modelo de Gestión en toda la red</t>
  </si>
  <si>
    <t>Est.1.2.1</t>
  </si>
  <si>
    <t>Elaborar y firmar Acuerdos y Convenios intrasectoriales e intersectoriales, incluyendo ONG´s que tengan capacidad para proveer servicios de salud</t>
  </si>
  <si>
    <t>Est.1.5.1</t>
  </si>
  <si>
    <t>Diseñar e implementar un Plan de Comunicación Interna y externa con los canales jerárquicos definidos en el nivel central del SNS</t>
  </si>
  <si>
    <t>Est.1.7.1</t>
  </si>
  <si>
    <t>Definir los mecanismos estandarizados de medición de los planes y programas a ejecutarse en toda la red del SNS</t>
  </si>
  <si>
    <t>Est.1.10.1</t>
  </si>
  <si>
    <t>Mejorar el posicionamiento institucional, con el objetivo de aumentar su visibilidad, reputación y liderazgo en el sector salud.</t>
  </si>
  <si>
    <t>Obj3.3</t>
  </si>
  <si>
    <t>Actualizar el Modelo de Red acorde al Modelo de Gestión y al Modelo de Atención</t>
  </si>
  <si>
    <t>Est.1.2.2</t>
  </si>
  <si>
    <t>Revisar de forma sistemática el alcance de cumplimiento de los objetivos propuestos</t>
  </si>
  <si>
    <t>Est.1.10.2</t>
  </si>
  <si>
    <t>Fomentar alianzas interinstitucionales con actores clave, para maximizar los recursos y mejorar la calidad de los servicios de salud a través de la colaboración y el intercambio de conocimientos.</t>
  </si>
  <si>
    <t>Obj3.4</t>
  </si>
  <si>
    <t>Fortalecer el uso de tecnologías y sistemas de información en la gestión institucional, para mejorar la calidad y eficiencia operativa.</t>
  </si>
  <si>
    <t>Obj3.5</t>
  </si>
  <si>
    <t>Fortalecer la infraestructura física y el equipamiento médico, asegurando que los centros de salud cuenten con recursos adecuados para ofrecer atención de calidad.</t>
  </si>
  <si>
    <t>Obj3.6</t>
  </si>
  <si>
    <t xml:space="preserve">Gestionar la creación de una comisión mixta MSP, SNS para el desarrollo de los reglamentos </t>
  </si>
  <si>
    <t>Est.2.1.1</t>
  </si>
  <si>
    <t xml:space="preserve">Diseñar e Implementar una política de Recursos Humanos en el SNS y todos sus niveles (modelo de gestión de RRHH) </t>
  </si>
  <si>
    <t>Est.2.2.1</t>
  </si>
  <si>
    <t>Definir un programa de formación continua enfocado a la gestión por competencias</t>
  </si>
  <si>
    <t>Est.2.3.1</t>
  </si>
  <si>
    <t>Fortalecer las capacidades de planificación institucional para optimizar los procesos estratégicos, asegurando que los resultados esperados y el presupuesto se alineen de manera efectiva, contribuyendo a la mejora continua de la gestión institucional.</t>
  </si>
  <si>
    <t>Obj3.7</t>
  </si>
  <si>
    <t>Implementación de la Ley de Carrera Sanitaria y sus reglamentos</t>
  </si>
  <si>
    <t>Est.2.1.2</t>
  </si>
  <si>
    <t xml:space="preserve">Diseñar una política salarial que promueva la remuneración equilibrada en base al criterio de cargo y que contemple el sistema de incentivos </t>
  </si>
  <si>
    <t>Est.2.2.2</t>
  </si>
  <si>
    <t>Diseñar e Implementar un protocolo de selección y contratación de los gestores y directivos de la Red</t>
  </si>
  <si>
    <t>Est.2.1.3</t>
  </si>
  <si>
    <t xml:space="preserve">Impulsar el desarrollo del Modelo de Atención en la Red de Servicios especialmente en las áreas consideradas prioritarias </t>
  </si>
  <si>
    <t>Est.3.1.1</t>
  </si>
  <si>
    <t>Elaborar el Presupuesto, plan de inversiones y financiación de la red e implementarlo de acuerdo al dimensionamiento definido para la implementación del Modelo de Atención y garantizar el flujo de los recursos financieros y de otra índole de forma coherente con los objetivos del Modelo de Atención</t>
  </si>
  <si>
    <t>Est.3.2.1</t>
  </si>
  <si>
    <t>Reorganización estructural, funcional y logística de la Red, según el modelo de atención y en función de las necesidades sanitarias de la población asignada</t>
  </si>
  <si>
    <t>Est.3.3.1</t>
  </si>
  <si>
    <t>Obj4.1</t>
  </si>
  <si>
    <t>Promover estilos de vida saludables mediante la intervención integral en los diferentes escenarios (establecimiento de salud, hogar, escuelas, etc.)</t>
  </si>
  <si>
    <t>Est.4.1.1</t>
  </si>
  <si>
    <t>Aumentar la provisión y cobertura de los servicios de salud sexual-reproductiva en todos los niveles de atención con énfasis en la atención materno-perinatal, infantil y adolescente</t>
  </si>
  <si>
    <t>Est.4.1.2</t>
  </si>
  <si>
    <t>Fortalecer la aplicación de las normas a programas de salud para aumentar las expectativas de vida y calidad de la atención en personas que viven con VIH-SIDA</t>
  </si>
  <si>
    <t>Est.4.1.3</t>
  </si>
  <si>
    <t>Fortalecer la Aplicación de las normas a programas de salud para aumentar las expectativas de vida y calidad de la atención en personas que viven con TB</t>
  </si>
  <si>
    <t>Est.4.1.4</t>
  </si>
  <si>
    <t>Garantizar el diagnóstico oportuno y manejo adecuado de las enfermedades transmitidas por vectores en los establecimientos de salud, como estrategia de reducción de la letalidad</t>
  </si>
  <si>
    <t>Est.4.1.5</t>
  </si>
  <si>
    <t>Servicios Regionales de Salud</t>
  </si>
  <si>
    <t>Línea Estratégica</t>
  </si>
  <si>
    <t>Objetivo Estratégico</t>
  </si>
  <si>
    <t>Obj</t>
  </si>
  <si>
    <t>Resultados Esperados</t>
  </si>
  <si>
    <t>1.1.1  Primer Nivel de Atención fortalecido y con alta resolución para garantizar  la prestación de servicios integrales de promoción de la salud, prevención de la enfermedad, diagnóstico, tratamiento, rehabilitación y cuidados paliativos;  condicionada a la necesidades de salud y características de la población</t>
  </si>
  <si>
    <t>1.1.2  Reducida la carga de las enfermedades crónicas incluidos los diferentes tipos de cáncer, los trastornos de salud mental,  así como ante discapacidad, violencia y  traumatismos, a través de servicios de atención que faciliten la detección temprana y la continuidad de la atención, eliminando las brechas en el acceso y utilización de los servicios de salud.</t>
  </si>
  <si>
    <t>1.1.3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</si>
  <si>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1.1.4  Garantizado el cierre de brecha según cartera de servicios y Modelo de Atención en términos de recursos, a través del adecuado financiamiento del PN con las metas de la Red Pública</t>
  </si>
  <si>
    <t xml:space="preserve">1.2.1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</si>
  <si>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1.2.2  Garantizada la atención integral con calidad y oportunidad, mediante la coordinación clínica y asistencial de los servicios de salud</t>
  </si>
  <si>
    <t>1.2.3  Gestión integrada y articulada de las redes públicas de servicios de salud, con actores involucrados en la organización, gestión y atención de servicios de salud con enfoque y participación intra e intersectorial y participación social y de comités de salud, que promueva un ambiente favorable para la cobertura y acceso a los servicios de salud</t>
  </si>
  <si>
    <t>1.2.4  Redes de servicios ofertando servicios de promoción de la salud y prevención de la enfermedad, acorde a sus carteras de servicios por nivel de atención</t>
  </si>
  <si>
    <t>1.2.5  Aumentada la eficacia, eficiencia y equidad de la prestación de los servicios de salud a través de la reorganización y transformación de las estructuras de redes de servicios</t>
  </si>
  <si>
    <t>1.3.1  Disminuida la morbi-mortalidad materna, neonatal e infantil, mediante el fortalecimiento y la integración de los servicios de salud antes de la concepción, durante el embarazo, el parto y los primeros años de vida, garantizando la calidad de la atención.</t>
  </si>
  <si>
    <t>1.3.2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</si>
  <si>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1.3.3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</si>
  <si>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1.3.4  Fortalecida la calidad de la atención en salud como resultado del seguimiento a los aspectos técnicos y no técnicos de la atención, que disminuya el riesgo de la seguridad del paciente y de los resultados esperados de salud</t>
  </si>
  <si>
    <t>2.1.1  Incrementada las competencias y resolutividad de los colaboradores, de acuerdo a la complejidad de sus funciones, las necesidades de salud de la población y los compromisos del sector</t>
  </si>
  <si>
    <t>2.2.1  Personal trabaja bajo un clima de satisfacción, realización personal y sentido de pertenencia hacia la institución</t>
  </si>
  <si>
    <t xml:space="preserve">2.2.2  Desarrollados e implementados los aspectos de gestión relacionados con seguridad y salud en el trabajo </t>
  </si>
  <si>
    <t>2.3.1  Reducida las disparidades en la disponibilidad de personal de salud en los diferentes niveles de atención</t>
  </si>
  <si>
    <t>3.1.1  Fortalecida la gestión institucional y productiva mediante la mejora de la transparencia, efectividad de la administración de recursos y servicios.</t>
  </si>
  <si>
    <t>3.2.1  Mejorada la sostenibilidad financiera del SNS mediante el control de gastos, saneamiento de las deudas e incremento de las distintas fuentes de financiamiento con el fin de garantizar la prestación de servicios en salud con oportunidad y eficiencia</t>
  </si>
  <si>
    <t>3.3.1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</si>
  <si>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 xml:space="preserve">3.4.1  Fomentadas las alianzas nacionales e internacionales para captación y optimización de recursos que favorezcan el fortalecimiento y calidad de los servicios </t>
  </si>
  <si>
    <t>3.5.1  Fortaliecido el desarrollo y uso de tecnologías y sistemas de información para mejorar la calidad y eficiencia de la gestión operativa</t>
  </si>
  <si>
    <t>3.6.1  Readecuada la infraestructura física y dotación de equipamiento médico de los establecimientos de salud acorde al nivel de atención</t>
  </si>
  <si>
    <t>3.7.1  Fortalecida la capacidad institucional mediante la optimización de los procesos, empoderamiento del talento humano y articulación interna contribuyendo a la mejora continua de la gestión institucional</t>
  </si>
  <si>
    <t>Le</t>
  </si>
  <si>
    <t>1.1   Fortalecer los niveles de atención priorizando el Primer Nivel de Atención, incrementando su capacidad de resolución para satisfacer eficientemente las necesidades de salud de la población.</t>
  </si>
  <si>
    <t>1.2  Avanzar en la articulación de las redes de servicios, asegurando que la atención sea integral y acorde con las necesidades territoriales de la población.</t>
  </si>
  <si>
    <t>1.3  Asegurar la calidad de la atención y la seguridad del paciente, en el marco de los derechos de las personas, con el fin de aumentar la confianza y satisfacción de los usuarios de los servicios de salud.</t>
  </si>
  <si>
    <t>2.1  Desarrollar capacidades en los colaboradores de la red de salud, mediante la formación continua, para mejorar el desempeño laboral y alinearlo con las necesidades identificadas en cada nivel de atención.</t>
  </si>
  <si>
    <t>2.2  Mejorar los subsistemas de Recursos Humanos con el objetivo de optimizar la provisión de servicios de salud, garantizando una gestión más eficiente del personal.</t>
  </si>
  <si>
    <t>2.3  Fortalecer las capacidades de planificación estratégica de la fuerza laboral, incluyendo el análisis de la movilidad profesional y la implementación de un sistema nacional de recursos humanos, para proyectar y responder a las necesidades de personal de salud a mediano y largo plazo.</t>
  </si>
  <si>
    <t>3.1  Fortalecer los procesos de gestión institucional para mejorar la eficiencia, transparencia y efectividad en la administración de los recursos y servicios.</t>
  </si>
  <si>
    <t>3.2  Aumentar la sostenibilidad financiera de la institución, mediante la optimización de recursos y la implementación de estrategias de financiamiento a mediano y largo plazo.</t>
  </si>
  <si>
    <t>3.3  Mejorar el posicionamiento institucional, con el objetivo de aumentar su visibilidad, reputación y liderazgo en el sector salud.</t>
  </si>
  <si>
    <t>3.4  Fomentar alianzas interinstitucionales con actores clave, para maximizar los recursos y mejorar la calidad de los servicios de salud a través de la colaboración y el intercambio de conocimientos.</t>
  </si>
  <si>
    <t>3.5  Fortalecer el uso de tecnologías y sistemas de información en la gestión institucional, para mejorar la calidad y eficiencia operativa.</t>
  </si>
  <si>
    <t>3.6  Fortalecer la infraestructura física y el equipamiento médico, asegurando que los centros de salud cuenten con recursos adecuados para ofrecer atención de calidad.</t>
  </si>
  <si>
    <t>3.7  Fortalecer las capacidades de planificación institucional para optimizar los procesos estratégicos, asegurando que los resultados esperados y el presupuesto se alineen de manera efectiva, contribuyendo a la mejora continua de la gestión institucional.</t>
  </si>
  <si>
    <t># Obj.</t>
  </si>
  <si>
    <t>1.1.3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</si>
  <si>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1.1.4 Garantizado el cierre de brecha según cartera de servicios y Modelo de Atención en términos de recursos, a través del adecuado financiamiento del PN con las metas de la Red Pública</t>
  </si>
  <si>
    <t xml:space="preserve">1.2.1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</si>
  <si>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1.2.2 Garantizada la atención integral con calidad y oportunidad, mediante la coordinación clínica y asistencial de los servicios de salud</t>
  </si>
  <si>
    <t>1.2.3 Gestión integrada y articulada de las redes públicas de servicios de salud, con actores involucrados en la organización, gestión y atención de servicios de salud con enfoque y participación intra e intersectorial y participación social y de comités de salud, que promueva un ambiente favorable para la cobertura y acceso a los servicios de salud</t>
  </si>
  <si>
    <t>1.2.4 Redes de servicios ofertando servicios de promoción de la salud y prevención de la enfermedad, acorde a sus carteras de servicios por nivel de atención</t>
  </si>
  <si>
    <t>1.2.5 Aumentada la eficacia, eficiencia y equidad de la prestación de los servicios de salud a través de la reorganización y transformación de las estructuras de redes de servicios</t>
  </si>
  <si>
    <t>1.3.1 Disminuida la morbi-mortalidad materna, neonatal e infantil, mediante el fortalecimiento y la integración de los servicios de salud antes de la concepción, durante el embarazo, el parto y los primeros años de vida, garantizando la calidad de la atención.</t>
  </si>
  <si>
    <t>1.3.2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</si>
  <si>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1.3.3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</si>
  <si>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1.3.4 Fortalecida la calidad de la atención en salud como resultado del seguimiento a los aspectos técnicos y no técnicos de la atención, que disminuya el riesgo de la seguridad del paciente y de los resultados esperados de salud</t>
  </si>
  <si>
    <t>2.1.1 Incrementada las competencias y resolutividad de los colaboradores, de acuerdo a la complejidad de sus funciones, las necesidades de salud de la población y los compromisos del sector</t>
  </si>
  <si>
    <t>2.2.1 Personal trabaja bajo un clima de satisfacción, realización personal y sentido de pertenencia hacia la institución</t>
  </si>
  <si>
    <t xml:space="preserve">2.2.2 Desarrollados e implementados los aspectos de gestión relacionados con seguridad y salud en el trabajo </t>
  </si>
  <si>
    <t>2.3.1 Reducida las disparidades en la disponibilidad de personal de salud en los diferentes niveles de atención</t>
  </si>
  <si>
    <t>3.1.1 Fortalecida la gestión institucional y productiva mediante la mejora de la transparencia, efectividad de la administración de recursos y servicios.</t>
  </si>
  <si>
    <t>3.2.1 Mejorada la sostenibilidad financiera del SNS mediante el control de gastos, saneamiento de las deudas e incremento de las distintas fuentes de financiamiento con el fin de garantizar la prestación de servicios en salud con oportunidad y eficiencia</t>
  </si>
  <si>
    <t>3.3.1 Aumentada la conexión del SNS con los medios informativos y la población, manteniendo con ellos una comunicación ágil, fluida y de calidad; que nos permita satisfacer con rapidez las peticiones y necesidades de información sobre la institución y los servicios ofrecidos</t>
  </si>
  <si>
    <t xml:space="preserve">3.4.1 Fomentadas las alianzas nacionales e internacionales para captación y optimización de recursos que favorezcan el fortalecimiento y calidad de los servicios </t>
  </si>
  <si>
    <t>3.5.1 Fortaliecido el desarrollo y uso de tecnologías y sistemas de información para mejorar la calidad y eficiencia de la gestión operativa</t>
  </si>
  <si>
    <t>3.6.1 Readecuada la infraestructura física y dotación de equipamiento médico de los establecimientos de salud acorde al nivel de atención</t>
  </si>
  <si>
    <t>3.7.1 Fortalecida la capacidad institucional mediante la optimización de los procesos, empoderamiento del talento humano y articulación interna contribuyendo a la mejora continua de la gestión institucional</t>
  </si>
  <si>
    <t>Periodo_POA</t>
  </si>
  <si>
    <t>Declaración del año</t>
  </si>
  <si>
    <t>.</t>
  </si>
  <si>
    <t>Ls_Regiones</t>
  </si>
  <si>
    <t>SNS - Dirección Central</t>
  </si>
  <si>
    <t>Ls_Estructura</t>
  </si>
  <si>
    <t>LsTipoEESS</t>
  </si>
  <si>
    <t>ls_TiposAcciones</t>
  </si>
  <si>
    <t>R10 - SRS Ozama</t>
  </si>
  <si>
    <t>Ls_DependenciasSRS</t>
  </si>
  <si>
    <t>Almacen</t>
  </si>
  <si>
    <t>ls_ComprayAlquiler</t>
  </si>
  <si>
    <t>R5 - SRS Valdesia</t>
  </si>
  <si>
    <t>Alquiler</t>
  </si>
  <si>
    <t>R1 - SRS Cibao Norte</t>
  </si>
  <si>
    <t>Reparación</t>
  </si>
  <si>
    <t>lsMantenimientoyReparacion</t>
  </si>
  <si>
    <t>R3 - SRS Cibao Nordeste</t>
  </si>
  <si>
    <t>Gerencia de Área</t>
  </si>
  <si>
    <t>Hospital</t>
  </si>
  <si>
    <t>R8- SRS Yuma</t>
  </si>
  <si>
    <t>R9- SRS Higüamo</t>
  </si>
  <si>
    <t>R7 - SRS El Valle</t>
  </si>
  <si>
    <t>R4 - SRS Cibao Noroeste</t>
  </si>
  <si>
    <t>lsTipoIntervencion</t>
  </si>
  <si>
    <t>PPGR4</t>
  </si>
  <si>
    <t>R2 - SRS Cibao Sur</t>
  </si>
  <si>
    <t>Alquiler de edicficio</t>
  </si>
  <si>
    <t>2.2.5.1.01</t>
  </si>
  <si>
    <t>Edificaciones no residenciales</t>
  </si>
  <si>
    <t>2.6.9.2.01</t>
  </si>
  <si>
    <t>Indirecto</t>
  </si>
  <si>
    <t>Instalaciones eléctricas</t>
  </si>
  <si>
    <t>Dirección</t>
  </si>
  <si>
    <t>Ls_Direccion</t>
  </si>
  <si>
    <t xml:space="preserve">Dirección: </t>
  </si>
  <si>
    <t>Dirección de Área</t>
  </si>
  <si>
    <t>Ls_DirecciondeÁrea</t>
  </si>
  <si>
    <t xml:space="preserve">Dirección de Área: </t>
  </si>
  <si>
    <t>Departamento</t>
  </si>
  <si>
    <t>Ls_Departamento</t>
  </si>
  <si>
    <t xml:space="preserve">Departamento: </t>
  </si>
  <si>
    <t>División</t>
  </si>
  <si>
    <t>Ls_DivisionesSRS</t>
  </si>
  <si>
    <t xml:space="preserve">División: </t>
  </si>
  <si>
    <t>PPGR5</t>
  </si>
  <si>
    <t>Ls_Oficina</t>
  </si>
  <si>
    <t xml:space="preserve">Oficina: </t>
  </si>
  <si>
    <t>Mantenimiento y reparación de muebles y equipos de oficinas</t>
  </si>
  <si>
    <t>2.7.2.1.01</t>
  </si>
  <si>
    <t>Mantenimiento y reparación de equipos para compuntación</t>
  </si>
  <si>
    <t>Mantenimiento y reparación de equipos de transporte</t>
  </si>
  <si>
    <t>Departamentos</t>
  </si>
  <si>
    <t>Abrev</t>
  </si>
  <si>
    <t>ls_Direccion</t>
  </si>
  <si>
    <t>EJ</t>
  </si>
  <si>
    <t>Ejecutiva</t>
  </si>
  <si>
    <t>ls_Departamento</t>
  </si>
  <si>
    <t>ACC</t>
  </si>
  <si>
    <t>Dirección de Comunicaciones</t>
  </si>
  <si>
    <t>AES</t>
  </si>
  <si>
    <t>Vehículos y Equipo de Transporte</t>
  </si>
  <si>
    <t>AMT</t>
  </si>
  <si>
    <t>Identidad Institucional (DID)</t>
  </si>
  <si>
    <t>APS</t>
  </si>
  <si>
    <t>Litigios (DLI)</t>
  </si>
  <si>
    <t>Dirección Jurídica</t>
  </si>
  <si>
    <t>ARH</t>
  </si>
  <si>
    <t>Elaboración Documentos Legales (EDL)</t>
  </si>
  <si>
    <t>AST</t>
  </si>
  <si>
    <t>Oficina Acceso a la Información (OAI)</t>
  </si>
  <si>
    <t>Oficina Acceso a la Información</t>
  </si>
  <si>
    <t>AU</t>
  </si>
  <si>
    <t>Registro y Control (DRC)</t>
  </si>
  <si>
    <t>Dirección Recursos Humanos</t>
  </si>
  <si>
    <t>COP</t>
  </si>
  <si>
    <t>División Nómina (DNO)</t>
  </si>
  <si>
    <t>CPS</t>
  </si>
  <si>
    <t>Evaluación del Desempeño y Capacitación (EDC)</t>
  </si>
  <si>
    <t>DES</t>
  </si>
  <si>
    <t>Relaciones Laborales y Seguridad Social (RLSS)</t>
  </si>
  <si>
    <t>DIS</t>
  </si>
  <si>
    <t>EDL</t>
  </si>
  <si>
    <t>División Pasantía Médica (DPM)</t>
  </si>
  <si>
    <t>EMD</t>
  </si>
  <si>
    <t>Dirección de Fiscalización y Control</t>
  </si>
  <si>
    <t>GEA</t>
  </si>
  <si>
    <t>Formulación, Monitoreo y Evaluación PPP (FME)</t>
  </si>
  <si>
    <t>Dirección Planificación y Desarrollo</t>
  </si>
  <si>
    <t>GEF</t>
  </si>
  <si>
    <t>División Proyectos en Salud (DPS)</t>
  </si>
  <si>
    <t>GyC</t>
  </si>
  <si>
    <t>ING</t>
  </si>
  <si>
    <t>División Cooperación Internacional (DCI)</t>
  </si>
  <si>
    <t>LIT</t>
  </si>
  <si>
    <t>Calidad en la Gestión (DCG)</t>
  </si>
  <si>
    <t>MC</t>
  </si>
  <si>
    <t>Dirección Administrativa</t>
  </si>
  <si>
    <t>MED</t>
  </si>
  <si>
    <t>MyE</t>
  </si>
  <si>
    <t>División Almacén y Suministro (DAS)</t>
  </si>
  <si>
    <t>NOM</t>
  </si>
  <si>
    <t>División Correspondencia y Archivo (DCA)</t>
  </si>
  <si>
    <t>OPT</t>
  </si>
  <si>
    <t>División Mayordomía (DMA)</t>
  </si>
  <si>
    <t>PSM</t>
  </si>
  <si>
    <t>Infraestructura y Mantenimiento</t>
  </si>
  <si>
    <t>RP</t>
  </si>
  <si>
    <t>División Activo Fijo</t>
  </si>
  <si>
    <t>SDT</t>
  </si>
  <si>
    <t>Operaciones TIC (OTIC)</t>
  </si>
  <si>
    <t>Dirección de Tecnologías de la Información y Comunicación</t>
  </si>
  <si>
    <t>SHE</t>
  </si>
  <si>
    <t>Desarrollo e Implementación de Sistemas (DIS)</t>
  </si>
  <si>
    <t>SI</t>
  </si>
  <si>
    <t>Seguridad y Monitoreo TIC (SMT)</t>
  </si>
  <si>
    <t>SMT</t>
  </si>
  <si>
    <t>Administración Servicios TIC (AST)</t>
  </si>
  <si>
    <t>SPG</t>
  </si>
  <si>
    <t>Contabilidad (CNT)</t>
  </si>
  <si>
    <t>Dirección Financiera</t>
  </si>
  <si>
    <t>UEP</t>
  </si>
  <si>
    <t>Tesorería (DTE)</t>
  </si>
  <si>
    <t>Presupuesto (PRE)</t>
  </si>
  <si>
    <t>Gestión de Emergencias Extrahospitalarias (GEE)</t>
  </si>
  <si>
    <t>Dirección Emergencias Médicas</t>
  </si>
  <si>
    <t>Operaciones de Emergencias Centros de Salud (OECS)</t>
  </si>
  <si>
    <t>Prevención y Gestión de Riesgos y Desastres (PGRD)</t>
  </si>
  <si>
    <t>Desarrollo Servicios Emergencias Médicas (DSEM)</t>
  </si>
  <si>
    <t>Gestión de Medicamentos e Insumos (GMI)</t>
  </si>
  <si>
    <t>Dirección Medicamentos e Insumos</t>
  </si>
  <si>
    <t>Análisis de Informaicón y Boletines (AIB)</t>
  </si>
  <si>
    <t>Auditoría Calidad del Dato (ACD)</t>
  </si>
  <si>
    <t>Dirección Gestión de la Información</t>
  </si>
  <si>
    <t>Análisis y Estudio (DAE)</t>
  </si>
  <si>
    <t>Estadísticas (DEE)</t>
  </si>
  <si>
    <t>Monitoreo de Calidad Servicios de Salud (CSS)</t>
  </si>
  <si>
    <t>Dirección Gestión de Calidad en los Servicios de Salud</t>
  </si>
  <si>
    <t>Prevención y Control de Riesgo Biológico (CRB)</t>
  </si>
  <si>
    <t>Seguimiento a la Habilitación Hospitalaria (SHH)</t>
  </si>
  <si>
    <t>Departamento Materno Infantil (MAI)</t>
  </si>
  <si>
    <t xml:space="preserve">Dirección Materno, Infantil y Adolescentes </t>
  </si>
  <si>
    <t>División Adolescentes (ADO)</t>
  </si>
  <si>
    <t>Servicios Diagnósticos y Sangre (SDS)</t>
  </si>
  <si>
    <t xml:space="preserve">Dirección de Asistencia a la Red de Servicios de Salud </t>
  </si>
  <si>
    <t>Gestión de Servicios Hospitalarios</t>
  </si>
  <si>
    <t>Dirección Centros Hospitalarios</t>
  </si>
  <si>
    <t>División Servicios Segundo Nivel de Atención (SNA)</t>
  </si>
  <si>
    <t>División Servicios Tercer Nivel de Atención (TNA)</t>
  </si>
  <si>
    <t>Desarrollo Servicios Hospitalarios (DSH)</t>
  </si>
  <si>
    <t>Gestión de Servicios de Salud PN (SSPN)</t>
  </si>
  <si>
    <t>Dirección Primer Nivel de Atención</t>
  </si>
  <si>
    <t>División Operaciones Primer Nivel de Atención (OPN)</t>
  </si>
  <si>
    <t>División Servicios Primer Nivel de Atención (SPNA)</t>
  </si>
  <si>
    <t>Desarrollo Servicios de Salud Primer Nivel (DSPN)</t>
  </si>
  <si>
    <t>Seguridad (DSF)</t>
  </si>
  <si>
    <t>Seguridad</t>
  </si>
  <si>
    <t>ls_SubDireccion</t>
  </si>
  <si>
    <t>DCE</t>
  </si>
  <si>
    <t>JUR</t>
  </si>
  <si>
    <t>OAI</t>
  </si>
  <si>
    <t>DRH</t>
  </si>
  <si>
    <t>DFC</t>
  </si>
  <si>
    <t>DPD</t>
  </si>
  <si>
    <t>ADM</t>
  </si>
  <si>
    <t>TIC</t>
  </si>
  <si>
    <t>DFI</t>
  </si>
  <si>
    <t>DEM</t>
  </si>
  <si>
    <t>DMI</t>
  </si>
  <si>
    <t>DGI</t>
  </si>
  <si>
    <t>DCSS</t>
  </si>
  <si>
    <t>MIA</t>
  </si>
  <si>
    <t>DAR</t>
  </si>
  <si>
    <t>DCH</t>
  </si>
  <si>
    <t>DPN</t>
  </si>
  <si>
    <t>DSF</t>
  </si>
  <si>
    <t>04_División</t>
  </si>
  <si>
    <t>OFC</t>
  </si>
  <si>
    <t>Oficina de Control y Fiscalización</t>
  </si>
  <si>
    <t>Gerencia</t>
  </si>
  <si>
    <t>Ls_GerenciasSRS</t>
  </si>
  <si>
    <t xml:space="preserve">Gerencias:  </t>
  </si>
  <si>
    <t>Ls_DepartamentosSRS</t>
  </si>
  <si>
    <t xml:space="preserve">Departamentos:  </t>
  </si>
  <si>
    <t xml:space="preserve">Divisiones:  </t>
  </si>
  <si>
    <t>Ls_UnidadesSRS</t>
  </si>
  <si>
    <t xml:space="preserve">Unidades:  </t>
  </si>
  <si>
    <t>Ls_OficinasSRS</t>
  </si>
  <si>
    <t xml:space="preserve">Oficinas:  </t>
  </si>
  <si>
    <t>ls_UnidadesSRS</t>
  </si>
  <si>
    <t>Apoyo Adm. De la Gerencia</t>
  </si>
  <si>
    <t>Nomina</t>
  </si>
  <si>
    <t>Pasantias Medicas</t>
  </si>
  <si>
    <t>Administración de Recursos Humanos</t>
  </si>
  <si>
    <t>Gestión del Desempeño</t>
  </si>
  <si>
    <t>Soporte a la Gestión</t>
  </si>
  <si>
    <t>Registro y Control</t>
  </si>
  <si>
    <t>Administrativa</t>
  </si>
  <si>
    <t>Reclutamiento y Selección</t>
  </si>
  <si>
    <t>Bienestar y Seguridad</t>
  </si>
  <si>
    <t>Formulación, MyE de PPP</t>
  </si>
  <si>
    <t>Compensaciones y Beneficios</t>
  </si>
  <si>
    <t>Desarrollo Institucional y Calidad de la Gestión</t>
  </si>
  <si>
    <t>Capacitación</t>
  </si>
  <si>
    <t>Sistema de Información</t>
  </si>
  <si>
    <t>Compras y Contrataciones</t>
  </si>
  <si>
    <t>Seguridad y Monitoreo de las TIC</t>
  </si>
  <si>
    <t>Activos Fijos</t>
  </si>
  <si>
    <t>Desarrollo e Implementación de Sistemas</t>
  </si>
  <si>
    <t>Almacenes y Suministros</t>
  </si>
  <si>
    <t>Coordinación de la Prestacion de Servicios</t>
  </si>
  <si>
    <t>Servicios Generales</t>
  </si>
  <si>
    <t>Servicios Diagnósticos y Complementación Terapeutica</t>
  </si>
  <si>
    <t>Infraestructura y Equipos</t>
  </si>
  <si>
    <t>Atención al Usuario</t>
  </si>
  <si>
    <t>Tesorería</t>
  </si>
  <si>
    <t>Revisión y Análisis</t>
  </si>
  <si>
    <t>Monitoreo y Evaluación</t>
  </si>
  <si>
    <t>Formulación de PPP</t>
  </si>
  <si>
    <t>Desarrollo Institucional</t>
  </si>
  <si>
    <t>Calidad de la Gestión</t>
  </si>
  <si>
    <t>Estadísticas</t>
  </si>
  <si>
    <t>Atención Primaria</t>
  </si>
  <si>
    <t>Atención Especializada</t>
  </si>
  <si>
    <t>Asistencial</t>
  </si>
  <si>
    <t>Atencion a los Usuarios</t>
  </si>
  <si>
    <t>Estratégico</t>
  </si>
  <si>
    <t>Financiero</t>
  </si>
  <si>
    <t>Gestión Humana</t>
  </si>
  <si>
    <t>Monitoreo</t>
  </si>
  <si>
    <t>Servicios Diagnósticos</t>
  </si>
  <si>
    <t>Acceso a la Información</t>
  </si>
  <si>
    <t>Control y Fiscalización</t>
  </si>
  <si>
    <t>URGM</t>
  </si>
  <si>
    <t>Ls_Medio_Verificacion</t>
  </si>
  <si>
    <t>Protocolo</t>
  </si>
  <si>
    <t>Manual</t>
  </si>
  <si>
    <t>Reglamento</t>
  </si>
  <si>
    <t>Encuesta</t>
  </si>
  <si>
    <t>Otros</t>
  </si>
  <si>
    <t>Seguimiento a la implementación, evaluación y seguimiento de las encuestas de satisfacción de usuarios y los planes de mejora derivados de su resultado en el 70% de los establecimientos de cada área de salud.</t>
  </si>
  <si>
    <t>Monitoreo a los documentos estandarizados para la gestión de los servicios de laboratorio e imágenes en 50% de los establecimientos de salud de primer nivel de atención en salud</t>
  </si>
  <si>
    <t>Seguimiento a la ejecución del plan de acción, producto de la evaluación de la madurez de las redes integradas de servicios de salud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</si>
</sst>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00;[Red]#,##0.00"/>
    <numFmt numFmtId="165" formatCode="0.0%"/>
  </numFmts>
  <fonts count="55">
    <font>
      <sz val="11"/>
      <color theme="1"/>
      <name val="Calibri"/>
      <family val="2"/>
      <scheme val="minor"/>
    </font>
    <font>
      <sz val="10"/>
      <name val="Times New Roman"/>
      <family val="1"/>
    </font>
    <font>
      <sz val="10"/>
      <name val="Arial"/>
      <family val="2"/>
    </font>
    <font>
      <sz val="10"/>
      <name val="Arial"/>
      <family val="2"/>
    </font>
    <font>
      <sz val="9"/>
      <color indexed="81"/>
      <name val="Tahoma"/>
      <family val="2"/>
    </font>
    <font>
      <b/>
      <sz val="9"/>
      <color indexed="81"/>
      <name val="Tahoma"/>
      <family val="2"/>
    </font>
    <font>
      <sz val="8"/>
      <name val="Calibri"/>
      <family val="2"/>
    </font>
    <font>
      <sz val="9"/>
      <color indexed="8"/>
      <name val="Arial"/>
      <family val="2"/>
    </font>
    <font>
      <b/>
      <sz val="9"/>
      <name val="Arial"/>
      <family val="2"/>
    </font>
    <font>
      <sz val="9"/>
      <name val="Arial"/>
      <family val="2"/>
    </font>
    <font>
      <b/>
      <sz val="10"/>
      <name val="Times New Roman"/>
      <family val="1"/>
    </font>
    <font>
      <sz val="9.9"/>
      <color indexed="8"/>
      <name val="Times New Roman"/>
      <family val="1"/>
    </font>
    <font>
      <b/>
      <sz val="10"/>
      <name val="Tw Cen MT"/>
      <family val="2"/>
    </font>
    <font>
      <sz val="8"/>
      <name val="Calibri"/>
      <family val="2"/>
    </font>
    <font>
      <sz val="8"/>
      <color indexed="81"/>
      <name val="Tahoma"/>
      <family val="2"/>
    </font>
    <font>
      <sz val="8"/>
      <name val="Calibri"/>
      <family val="2"/>
    </font>
    <font>
      <sz val="11"/>
      <color theme="1"/>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sz val="11"/>
      <color theme="1"/>
      <name val="Times New Roman"/>
      <family val="1"/>
    </font>
    <font>
      <sz val="10"/>
      <name val="Calibri"/>
      <family val="2"/>
      <scheme val="minor"/>
    </font>
    <font>
      <b/>
      <sz val="10"/>
      <name val="Calibri"/>
      <family val="2"/>
      <scheme val="minor"/>
    </font>
    <font>
      <b/>
      <sz val="9"/>
      <name val="Calibri"/>
      <family val="2"/>
      <scheme val="minor"/>
    </font>
    <font>
      <sz val="9"/>
      <name val="Calibri"/>
      <family val="2"/>
      <scheme val="minor"/>
    </font>
    <font>
      <b/>
      <sz val="8"/>
      <color theme="1"/>
      <name val="Calibri"/>
      <family val="2"/>
      <scheme val="minor"/>
    </font>
    <font>
      <b/>
      <sz val="8"/>
      <name val="Calibri"/>
      <family val="2"/>
      <scheme val="minor"/>
    </font>
    <font>
      <sz val="8"/>
      <color theme="1"/>
      <name val="Calibri"/>
      <family val="2"/>
      <scheme val="minor"/>
    </font>
    <font>
      <sz val="8"/>
      <name val="Calibri"/>
      <family val="2"/>
      <scheme val="minor"/>
    </font>
    <font>
      <b/>
      <sz val="10"/>
      <color theme="1"/>
      <name val="Calibri"/>
      <family val="2"/>
      <scheme val="minor"/>
    </font>
    <font>
      <sz val="10"/>
      <color theme="1"/>
      <name val="Calibri"/>
      <family val="2"/>
      <scheme val="minor"/>
    </font>
    <font>
      <sz val="10"/>
      <color theme="0"/>
      <name val="Arial"/>
      <family val="2"/>
    </font>
    <font>
      <sz val="11"/>
      <name val="Cambria"/>
      <family val="1"/>
      <scheme val="major"/>
    </font>
    <font>
      <b/>
      <sz val="10"/>
      <color theme="0"/>
      <name val="Calibri"/>
      <family val="2"/>
      <scheme val="minor"/>
    </font>
    <font>
      <b/>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sz val="9"/>
      <color theme="1"/>
      <name val="Calibri"/>
      <family val="2"/>
      <scheme val="minor"/>
    </font>
    <font>
      <sz val="9"/>
      <color theme="1"/>
      <name val="Calibri"/>
      <family val="2"/>
      <scheme val="minor"/>
    </font>
    <font>
      <sz val="9"/>
      <color theme="1"/>
      <name val="Arial"/>
      <family val="2"/>
    </font>
    <font>
      <sz val="10"/>
      <color theme="0"/>
      <name val="Calibri"/>
      <family val="2"/>
      <scheme val="minor"/>
    </font>
    <font>
      <sz val="10"/>
      <color theme="0"/>
      <name val="Times New Roman"/>
      <family val="1"/>
    </font>
    <font>
      <b/>
      <sz val="11"/>
      <color theme="1"/>
      <name val="Times New Roman"/>
      <family val="1"/>
    </font>
    <font>
      <sz val="10"/>
      <color theme="1"/>
      <name val="Times New Roman"/>
      <family val="1"/>
    </font>
    <font>
      <b/>
      <sz val="10"/>
      <color theme="1"/>
      <name val="Times New Roman"/>
      <family val="1"/>
    </font>
    <font>
      <sz val="10"/>
      <color theme="1"/>
      <name val="Tw Cen MT"/>
      <family val="2"/>
    </font>
    <font>
      <b/>
      <sz val="10"/>
      <color theme="1"/>
      <name val="Tw Cen MT"/>
      <family val="2"/>
    </font>
    <font>
      <sz val="10"/>
      <color theme="0"/>
      <name val="Tw Cen MT"/>
      <family val="2"/>
    </font>
    <font>
      <b/>
      <sz val="10"/>
      <color theme="0"/>
      <name val="Tw Cen MT"/>
      <family val="2"/>
    </font>
    <font>
      <sz val="10"/>
      <color theme="4" tint="-0.249977111117893"/>
      <name val="Calibri"/>
      <family val="2"/>
      <scheme val="minor"/>
    </font>
    <font>
      <sz val="12"/>
      <color theme="4" tint="-0.249977111117893"/>
      <name val="Calibri"/>
      <family val="2"/>
      <scheme val="minor"/>
    </font>
    <font>
      <sz val="10"/>
      <color rgb="FF000000"/>
      <name val="Times New Roman"/>
      <family val="1"/>
    </font>
    <font>
      <b/>
      <sz val="10"/>
      <color rgb="FF000000"/>
      <name val="Times New Roman"/>
      <family val="1"/>
    </font>
    <font>
      <u/>
      <sz val="10"/>
      <color theme="1"/>
      <name val="Times New Roman"/>
      <family val="1"/>
    </font>
    <font>
      <sz val="10"/>
      <color theme="1"/>
      <name val="Times New Roman"/>
      <family val="1"/>
    </font>
  </fonts>
  <fills count="4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00B0F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FF00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4" tint="0.39997558519241921"/>
        <bgColor indexed="64"/>
      </patternFill>
    </fill>
    <fill>
      <patternFill patternType="solid">
        <fgColor rgb="FFF573F5"/>
        <bgColor indexed="64"/>
      </patternFill>
    </fill>
    <fill>
      <patternFill patternType="solid">
        <fgColor theme="4" tint="0.59999389629810485"/>
        <bgColor theme="4" tint="0.59999389629810485"/>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bottom style="thin">
        <color theme="3" tint="0.39991454817346722"/>
      </bottom>
      <diagonal/>
    </border>
    <border>
      <left style="thin">
        <color theme="3" tint="0.39994506668294322"/>
      </left>
      <right/>
      <top/>
      <bottom/>
      <diagonal/>
    </border>
    <border>
      <left/>
      <right style="thin">
        <color theme="3" tint="0.39994506668294322"/>
      </right>
      <top/>
      <bottom/>
      <diagonal/>
    </border>
    <border>
      <left/>
      <right/>
      <top/>
      <bottom style="thin">
        <color theme="4" tint="0.39997558519241921"/>
      </bottom>
      <diagonal/>
    </border>
    <border>
      <left style="thin">
        <color rgb="FFABABAB"/>
      </left>
      <right/>
      <top style="thin">
        <color rgb="FFABABAB"/>
      </top>
      <bottom/>
      <diagonal/>
    </border>
    <border>
      <left/>
      <right/>
      <top style="thin">
        <color theme="3" tint="0.39988402966399123"/>
      </top>
      <bottom/>
      <diagonal/>
    </border>
    <border>
      <left style="thin">
        <color indexed="64"/>
      </left>
      <right style="thin">
        <color theme="4"/>
      </right>
      <top/>
      <bottom/>
      <diagonal/>
    </border>
    <border>
      <left style="thin">
        <color theme="4"/>
      </left>
      <right style="thin">
        <color theme="4"/>
      </right>
      <top/>
      <bottom/>
      <diagonal/>
    </border>
    <border>
      <left style="thin">
        <color theme="4"/>
      </left>
      <right style="thin">
        <color indexed="64"/>
      </right>
      <top/>
      <bottom/>
      <diagonal/>
    </border>
    <border>
      <left style="thin">
        <color theme="4"/>
      </left>
      <right style="thin">
        <color theme="4"/>
      </right>
      <top style="thin">
        <color theme="4"/>
      </top>
      <bottom style="thin">
        <color theme="4"/>
      </bottom>
      <diagonal/>
    </border>
    <border>
      <left style="thin">
        <color theme="3" tint="0.39994506668294322"/>
      </left>
      <right style="thin">
        <color theme="3" tint="0.39994506668294322"/>
      </right>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theme="4"/>
      </bottom>
      <diagonal/>
    </border>
    <border>
      <left style="thin">
        <color indexed="64"/>
      </left>
      <right style="thin">
        <color indexed="64"/>
      </right>
      <top style="thin">
        <color indexed="64"/>
      </top>
      <bottom style="thin">
        <color theme="4"/>
      </bottom>
      <diagonal/>
    </border>
    <border>
      <left/>
      <right/>
      <top style="thin">
        <color theme="4"/>
      </top>
      <bottom style="thin">
        <color theme="4"/>
      </bottom>
      <diagonal/>
    </border>
    <border>
      <left/>
      <right/>
      <top/>
      <bottom style="thin">
        <color theme="4"/>
      </bottom>
      <diagonal/>
    </border>
  </borders>
  <cellStyleXfs count="11">
    <xf numFmtId="0" fontId="0" fillId="0" borderId="0"/>
    <xf numFmtId="43" fontId="16" fillId="0" borderId="0" applyFont="0" applyFill="0" applyBorder="0" applyAlignment="0" applyProtection="0"/>
    <xf numFmtId="43" fontId="2" fillId="0" borderId="0" applyFont="0" applyFill="0" applyBorder="0" applyAlignment="0" applyProtection="0"/>
    <xf numFmtId="44" fontId="16" fillId="0" borderId="0" applyFont="0" applyFill="0" applyBorder="0" applyAlignment="0" applyProtection="0"/>
    <xf numFmtId="0" fontId="1" fillId="0" borderId="0"/>
    <xf numFmtId="0" fontId="16" fillId="0" borderId="0"/>
    <xf numFmtId="0" fontId="2" fillId="0" borderId="0"/>
    <xf numFmtId="0" fontId="3" fillId="0" borderId="0"/>
    <xf numFmtId="0" fontId="18" fillId="0" borderId="0"/>
    <xf numFmtId="9" fontId="16" fillId="0" borderId="0" applyFont="0" applyFill="0" applyBorder="0" applyAlignment="0" applyProtection="0"/>
    <xf numFmtId="43" fontId="16" fillId="0" borderId="0" applyFont="0" applyFill="0" applyBorder="0" applyAlignment="0" applyProtection="0"/>
  </cellStyleXfs>
  <cellXfs count="746">
    <xf numFmtId="0" fontId="0" fillId="0" borderId="0" xfId="0"/>
    <xf numFmtId="0" fontId="20" fillId="0" borderId="0" xfId="0" applyFont="1"/>
    <xf numFmtId="0" fontId="1" fillId="0" borderId="0" xfId="4"/>
    <xf numFmtId="0" fontId="2" fillId="0" borderId="0" xfId="6"/>
    <xf numFmtId="0" fontId="21" fillId="0" borderId="0" xfId="4" applyFont="1"/>
    <xf numFmtId="0" fontId="22" fillId="4" borderId="35" xfId="5" applyFont="1" applyFill="1" applyBorder="1" applyAlignment="1">
      <alignment horizontal="center" textRotation="90" wrapText="1"/>
    </xf>
    <xf numFmtId="0" fontId="22" fillId="4" borderId="35" xfId="5" applyFont="1" applyFill="1" applyBorder="1" applyAlignment="1">
      <alignment horizontal="center" vertical="center" wrapText="1"/>
    </xf>
    <xf numFmtId="0" fontId="22" fillId="4" borderId="35" xfId="5" applyFont="1" applyFill="1" applyBorder="1" applyAlignment="1">
      <alignment horizontal="center" vertical="center"/>
    </xf>
    <xf numFmtId="0" fontId="23" fillId="5" borderId="36" xfId="5" applyFont="1" applyFill="1" applyBorder="1" applyAlignment="1">
      <alignment horizontal="left" vertical="top" wrapText="1"/>
    </xf>
    <xf numFmtId="0" fontId="23" fillId="5" borderId="36" xfId="5" applyFont="1" applyFill="1" applyBorder="1" applyAlignment="1">
      <alignment horizontal="center" vertical="top" wrapText="1"/>
    </xf>
    <xf numFmtId="0" fontId="23" fillId="5" borderId="36" xfId="5" applyFont="1" applyFill="1" applyBorder="1" applyAlignment="1">
      <alignment vertical="top" wrapText="1"/>
    </xf>
    <xf numFmtId="4" fontId="23" fillId="5" borderId="36" xfId="5" applyNumberFormat="1" applyFont="1" applyFill="1" applyBorder="1" applyAlignment="1">
      <alignment vertical="top" wrapText="1"/>
    </xf>
    <xf numFmtId="0" fontId="23" fillId="2" borderId="37" xfId="5" applyFont="1" applyFill="1" applyBorder="1" applyAlignment="1">
      <alignment horizontal="left" vertical="top" wrapText="1"/>
    </xf>
    <xf numFmtId="0" fontId="23" fillId="2" borderId="37" xfId="5" applyFont="1" applyFill="1" applyBorder="1" applyAlignment="1">
      <alignment horizontal="center" vertical="top" wrapText="1"/>
    </xf>
    <xf numFmtId="0" fontId="23" fillId="2" borderId="37" xfId="5" applyFont="1" applyFill="1" applyBorder="1" applyAlignment="1">
      <alignment vertical="top" wrapText="1"/>
    </xf>
    <xf numFmtId="4" fontId="23" fillId="2" borderId="37" xfId="5" applyNumberFormat="1" applyFont="1" applyFill="1" applyBorder="1" applyAlignment="1">
      <alignment vertical="top" wrapText="1"/>
    </xf>
    <xf numFmtId="0" fontId="24" fillId="2" borderId="37" xfId="5" applyFont="1" applyFill="1" applyBorder="1" applyAlignment="1">
      <alignment horizontal="left" vertical="top" wrapText="1"/>
    </xf>
    <xf numFmtId="0" fontId="24" fillId="2" borderId="37" xfId="5" applyFont="1" applyFill="1" applyBorder="1" applyAlignment="1">
      <alignment horizontal="center" vertical="top" wrapText="1"/>
    </xf>
    <xf numFmtId="0" fontId="24" fillId="2" borderId="37" xfId="5" applyFont="1" applyFill="1" applyBorder="1" applyAlignment="1">
      <alignment vertical="top" wrapText="1"/>
    </xf>
    <xf numFmtId="4" fontId="24" fillId="6" borderId="37" xfId="5" applyNumberFormat="1" applyFont="1" applyFill="1" applyBorder="1" applyAlignment="1">
      <alignment horizontal="right" vertical="top" wrapText="1"/>
    </xf>
    <xf numFmtId="0" fontId="23" fillId="5" borderId="37" xfId="5" applyFont="1" applyFill="1" applyBorder="1" applyAlignment="1">
      <alignment horizontal="left" vertical="top" wrapText="1"/>
    </xf>
    <xf numFmtId="0" fontId="23" fillId="5" borderId="37" xfId="5" applyFont="1" applyFill="1" applyBorder="1" applyAlignment="1">
      <alignment horizontal="center" vertical="top" wrapText="1"/>
    </xf>
    <xf numFmtId="0" fontId="23" fillId="5" borderId="37" xfId="5" applyFont="1" applyFill="1" applyBorder="1" applyAlignment="1">
      <alignment vertical="top" wrapText="1"/>
    </xf>
    <xf numFmtId="4" fontId="23" fillId="5" borderId="37" xfId="5" applyNumberFormat="1" applyFont="1" applyFill="1" applyBorder="1" applyAlignment="1">
      <alignment vertical="top" wrapText="1"/>
    </xf>
    <xf numFmtId="4" fontId="23" fillId="6" borderId="37" xfId="5" applyNumberFormat="1" applyFont="1" applyFill="1" applyBorder="1" applyAlignment="1">
      <alignment vertical="top" wrapText="1"/>
    </xf>
    <xf numFmtId="0" fontId="21" fillId="4" borderId="35" xfId="5" applyFont="1" applyFill="1" applyBorder="1" applyAlignment="1">
      <alignment vertical="top" wrapText="1"/>
    </xf>
    <xf numFmtId="0" fontId="22" fillId="4" borderId="35" xfId="5" applyFont="1" applyFill="1" applyBorder="1" applyAlignment="1">
      <alignment vertical="top" wrapText="1"/>
    </xf>
    <xf numFmtId="4" fontId="22" fillId="4" borderId="35" xfId="5" applyNumberFormat="1" applyFont="1" applyFill="1" applyBorder="1" applyAlignment="1">
      <alignment vertical="top" wrapText="1"/>
    </xf>
    <xf numFmtId="0" fontId="16" fillId="0" borderId="0" xfId="5"/>
    <xf numFmtId="0" fontId="25" fillId="7" borderId="36" xfId="5" applyFont="1" applyFill="1" applyBorder="1" applyAlignment="1">
      <alignment vertical="top"/>
    </xf>
    <xf numFmtId="0" fontId="26" fillId="7" borderId="36" xfId="5" applyFont="1" applyFill="1" applyBorder="1" applyAlignment="1">
      <alignment horizontal="center" vertical="top"/>
    </xf>
    <xf numFmtId="0" fontId="26" fillId="7" borderId="36" xfId="5" applyFont="1" applyFill="1" applyBorder="1" applyAlignment="1">
      <alignment vertical="top"/>
    </xf>
    <xf numFmtId="164" fontId="26" fillId="7" borderId="36" xfId="1" applyNumberFormat="1" applyFont="1" applyFill="1" applyBorder="1" applyAlignment="1" applyProtection="1">
      <alignment vertical="top"/>
      <protection hidden="1"/>
    </xf>
    <xf numFmtId="0" fontId="25" fillId="8" borderId="37" xfId="5" applyFont="1" applyFill="1" applyBorder="1"/>
    <xf numFmtId="0" fontId="26" fillId="8" borderId="37" xfId="5" applyFont="1" applyFill="1" applyBorder="1" applyAlignment="1">
      <alignment horizontal="center"/>
    </xf>
    <xf numFmtId="0" fontId="26" fillId="8" borderId="37" xfId="5" applyFont="1" applyFill="1" applyBorder="1" applyAlignment="1">
      <alignment horizontal="center" vertical="top"/>
    </xf>
    <xf numFmtId="0" fontId="26" fillId="8" borderId="37" xfId="6" applyFont="1" applyFill="1" applyBorder="1"/>
    <xf numFmtId="164" fontId="26" fillId="8" borderId="37" xfId="1" applyNumberFormat="1" applyFont="1" applyFill="1" applyBorder="1" applyAlignment="1" applyProtection="1">
      <alignment vertical="top"/>
      <protection hidden="1"/>
    </xf>
    <xf numFmtId="164" fontId="26" fillId="8" borderId="37" xfId="1" applyNumberFormat="1" applyFont="1" applyFill="1" applyBorder="1" applyAlignment="1" applyProtection="1">
      <alignment horizontal="right" vertical="top"/>
      <protection hidden="1"/>
    </xf>
    <xf numFmtId="0" fontId="25" fillId="9" borderId="37" xfId="5" applyFont="1" applyFill="1" applyBorder="1" applyAlignment="1">
      <alignment vertical="top"/>
    </xf>
    <xf numFmtId="0" fontId="26" fillId="9" borderId="37" xfId="5" applyFont="1" applyFill="1" applyBorder="1" applyAlignment="1">
      <alignment horizontal="center" vertical="top"/>
    </xf>
    <xf numFmtId="0" fontId="26" fillId="9" borderId="37" xfId="6" applyFont="1" applyFill="1" applyBorder="1" applyAlignment="1">
      <alignment vertical="top"/>
    </xf>
    <xf numFmtId="164" fontId="26" fillId="9" borderId="37" xfId="1" applyNumberFormat="1" applyFont="1" applyFill="1" applyBorder="1" applyAlignment="1" applyProtection="1">
      <alignment vertical="top"/>
      <protection hidden="1"/>
    </xf>
    <xf numFmtId="164" fontId="26" fillId="9" borderId="37" xfId="1" applyNumberFormat="1" applyFont="1" applyFill="1" applyBorder="1" applyAlignment="1" applyProtection="1">
      <alignment horizontal="right" vertical="top"/>
      <protection hidden="1"/>
    </xf>
    <xf numFmtId="0" fontId="25" fillId="10" borderId="37" xfId="5" applyFont="1" applyFill="1" applyBorder="1" applyAlignment="1">
      <alignment vertical="top"/>
    </xf>
    <xf numFmtId="0" fontId="26" fillId="10" borderId="37" xfId="5" applyFont="1" applyFill="1" applyBorder="1" applyAlignment="1">
      <alignment horizontal="center" vertical="top"/>
    </xf>
    <xf numFmtId="0" fontId="26" fillId="10" borderId="37" xfId="6" applyFont="1" applyFill="1" applyBorder="1" applyAlignment="1">
      <alignment vertical="top"/>
    </xf>
    <xf numFmtId="164" fontId="26" fillId="10" borderId="37" xfId="1" applyNumberFormat="1" applyFont="1" applyFill="1" applyBorder="1" applyAlignment="1" applyProtection="1">
      <alignment vertical="top"/>
      <protection hidden="1"/>
    </xf>
    <xf numFmtId="164" fontId="26" fillId="6" borderId="37" xfId="1" applyNumberFormat="1" applyFont="1" applyFill="1" applyBorder="1" applyAlignment="1" applyProtection="1">
      <alignment horizontal="right" vertical="top"/>
      <protection hidden="1"/>
    </xf>
    <xf numFmtId="0" fontId="27" fillId="10" borderId="37" xfId="5" applyFont="1" applyFill="1" applyBorder="1" applyAlignment="1">
      <alignment vertical="top"/>
    </xf>
    <xf numFmtId="0" fontId="28" fillId="10" borderId="37" xfId="5" applyFont="1" applyFill="1" applyBorder="1" applyAlignment="1">
      <alignment horizontal="center" vertical="top"/>
    </xf>
    <xf numFmtId="0" fontId="28" fillId="10" borderId="37" xfId="5" applyFont="1" applyFill="1" applyBorder="1" applyAlignment="1">
      <alignment vertical="top"/>
    </xf>
    <xf numFmtId="164" fontId="28" fillId="10" borderId="37" xfId="1" applyNumberFormat="1" applyFont="1" applyFill="1" applyBorder="1" applyAlignment="1" applyProtection="1">
      <alignment vertical="top"/>
      <protection locked="0"/>
    </xf>
    <xf numFmtId="0" fontId="28" fillId="10" borderId="37" xfId="6" applyFont="1" applyFill="1" applyBorder="1" applyAlignment="1">
      <alignment vertical="top"/>
    </xf>
    <xf numFmtId="0" fontId="28" fillId="10" borderId="37" xfId="6" applyFont="1" applyFill="1" applyBorder="1" applyAlignment="1" applyProtection="1">
      <alignment vertical="top"/>
      <protection locked="0"/>
    </xf>
    <xf numFmtId="0" fontId="28" fillId="10" borderId="37" xfId="6" applyFont="1" applyFill="1" applyBorder="1" applyAlignment="1">
      <alignment vertical="top" wrapText="1"/>
    </xf>
    <xf numFmtId="0" fontId="26" fillId="10" borderId="37" xfId="5" applyFont="1" applyFill="1" applyBorder="1" applyAlignment="1">
      <alignment vertical="top"/>
    </xf>
    <xf numFmtId="0" fontId="27" fillId="10" borderId="37" xfId="5" applyFont="1" applyFill="1" applyBorder="1"/>
    <xf numFmtId="0" fontId="28" fillId="10" borderId="37" xfId="6" applyFont="1" applyFill="1" applyBorder="1"/>
    <xf numFmtId="0" fontId="25" fillId="10" borderId="37" xfId="5" applyFont="1" applyFill="1" applyBorder="1"/>
    <xf numFmtId="0" fontId="26" fillId="10" borderId="37" xfId="6" applyFont="1" applyFill="1" applyBorder="1"/>
    <xf numFmtId="164" fontId="26" fillId="10" borderId="37" xfId="1" applyNumberFormat="1" applyFont="1" applyFill="1" applyBorder="1" applyAlignment="1" applyProtection="1">
      <alignment vertical="top"/>
    </xf>
    <xf numFmtId="164" fontId="26" fillId="6" borderId="37" xfId="1" applyNumberFormat="1" applyFont="1" applyFill="1" applyBorder="1" applyAlignment="1" applyProtection="1">
      <alignment horizontal="right" vertical="top"/>
    </xf>
    <xf numFmtId="0" fontId="28" fillId="10" borderId="37" xfId="6" applyFont="1" applyFill="1" applyBorder="1" applyAlignment="1">
      <alignment wrapText="1"/>
    </xf>
    <xf numFmtId="0" fontId="28" fillId="10" borderId="37" xfId="5" applyFont="1" applyFill="1" applyBorder="1" applyAlignment="1">
      <alignment vertical="top" wrapText="1"/>
    </xf>
    <xf numFmtId="0" fontId="26" fillId="10" borderId="37" xfId="6" applyFont="1" applyFill="1" applyBorder="1" applyAlignment="1">
      <alignment vertical="top" wrapText="1"/>
    </xf>
    <xf numFmtId="0" fontId="27" fillId="10" borderId="38" xfId="5" applyFont="1" applyFill="1" applyBorder="1" applyAlignment="1">
      <alignment vertical="top"/>
    </xf>
    <xf numFmtId="0" fontId="28" fillId="10" borderId="38" xfId="5" applyFont="1" applyFill="1" applyBorder="1" applyAlignment="1">
      <alignment horizontal="center" vertical="top"/>
    </xf>
    <xf numFmtId="0" fontId="28" fillId="10" borderId="38" xfId="6" applyFont="1" applyFill="1" applyBorder="1" applyAlignment="1">
      <alignment vertical="top" wrapText="1"/>
    </xf>
    <xf numFmtId="0" fontId="27" fillId="10" borderId="38" xfId="6" applyFont="1" applyFill="1" applyBorder="1" applyProtection="1">
      <protection locked="0"/>
    </xf>
    <xf numFmtId="0" fontId="29" fillId="11" borderId="39" xfId="6" applyFont="1" applyFill="1" applyBorder="1" applyAlignment="1" applyProtection="1">
      <alignment horizontal="left"/>
      <protection locked="0"/>
    </xf>
    <xf numFmtId="0" fontId="30" fillId="11" borderId="0" xfId="6" applyFont="1" applyFill="1"/>
    <xf numFmtId="0" fontId="30" fillId="11" borderId="40" xfId="6" applyFont="1" applyFill="1" applyBorder="1"/>
    <xf numFmtId="0" fontId="21" fillId="6" borderId="39" xfId="6" applyFont="1" applyFill="1" applyBorder="1" applyAlignment="1">
      <alignment horizontal="left"/>
    </xf>
    <xf numFmtId="0" fontId="21" fillId="6" borderId="0" xfId="6" applyFont="1" applyFill="1"/>
    <xf numFmtId="4" fontId="21" fillId="6" borderId="0" xfId="6" applyNumberFormat="1" applyFont="1" applyFill="1" applyProtection="1">
      <protection locked="0"/>
    </xf>
    <xf numFmtId="0" fontId="21" fillId="6" borderId="40" xfId="6" applyFont="1" applyFill="1" applyBorder="1"/>
    <xf numFmtId="0" fontId="21" fillId="6" borderId="39" xfId="5" applyFont="1" applyFill="1" applyBorder="1" applyAlignment="1">
      <alignment horizontal="left" indent="2"/>
    </xf>
    <xf numFmtId="0" fontId="22" fillId="4" borderId="39" xfId="6" applyFont="1" applyFill="1" applyBorder="1" applyAlignment="1">
      <alignment horizontal="left"/>
    </xf>
    <xf numFmtId="0" fontId="21" fillId="4" borderId="0" xfId="6" applyFont="1" applyFill="1"/>
    <xf numFmtId="4" fontId="21" fillId="4" borderId="0" xfId="6" applyNumberFormat="1" applyFont="1" applyFill="1" applyProtection="1">
      <protection locked="0"/>
    </xf>
    <xf numFmtId="0" fontId="21" fillId="4" borderId="40" xfId="6" applyFont="1" applyFill="1" applyBorder="1"/>
    <xf numFmtId="0" fontId="22" fillId="11" borderId="39" xfId="6" applyFont="1" applyFill="1" applyBorder="1" applyProtection="1">
      <protection locked="0"/>
    </xf>
    <xf numFmtId="0" fontId="22" fillId="11" borderId="0" xfId="6" applyFont="1" applyFill="1" applyProtection="1">
      <protection locked="0"/>
    </xf>
    <xf numFmtId="0" fontId="22" fillId="11" borderId="40" xfId="6" applyFont="1" applyFill="1" applyBorder="1" applyProtection="1">
      <protection locked="0"/>
    </xf>
    <xf numFmtId="0" fontId="16" fillId="0" borderId="0" xfId="6" applyFont="1"/>
    <xf numFmtId="0" fontId="21" fillId="0" borderId="0" xfId="6" applyFont="1"/>
    <xf numFmtId="0" fontId="26" fillId="4" borderId="35" xfId="6" applyFont="1" applyFill="1" applyBorder="1" applyAlignment="1">
      <alignment horizontal="center" vertical="center" wrapText="1"/>
    </xf>
    <xf numFmtId="0" fontId="0" fillId="10" borderId="0" xfId="0" applyFill="1"/>
    <xf numFmtId="0" fontId="17" fillId="10" borderId="0" xfId="0" applyFont="1" applyFill="1"/>
    <xf numFmtId="0" fontId="1" fillId="10" borderId="0" xfId="4" applyFill="1"/>
    <xf numFmtId="0" fontId="31" fillId="10" borderId="0" xfId="6" applyFont="1" applyFill="1"/>
    <xf numFmtId="0" fontId="17" fillId="10" borderId="0" xfId="5" applyFont="1" applyFill="1" applyProtection="1">
      <protection locked="0"/>
    </xf>
    <xf numFmtId="0" fontId="17" fillId="10" borderId="0" xfId="5" applyFont="1" applyFill="1"/>
    <xf numFmtId="164" fontId="28" fillId="10" borderId="37" xfId="1" applyNumberFormat="1" applyFont="1" applyFill="1" applyBorder="1" applyAlignment="1" applyProtection="1">
      <alignment vertical="top"/>
    </xf>
    <xf numFmtId="164" fontId="28" fillId="6" borderId="37" xfId="1" applyNumberFormat="1" applyFont="1" applyFill="1" applyBorder="1" applyAlignment="1" applyProtection="1">
      <alignment horizontal="right" vertical="top"/>
    </xf>
    <xf numFmtId="164" fontId="28" fillId="10" borderId="38" xfId="1" applyNumberFormat="1" applyFont="1" applyFill="1" applyBorder="1" applyAlignment="1" applyProtection="1">
      <alignment vertical="top"/>
    </xf>
    <xf numFmtId="164" fontId="28" fillId="6" borderId="38" xfId="1" applyNumberFormat="1" applyFont="1" applyFill="1" applyBorder="1" applyAlignment="1" applyProtection="1">
      <alignment horizontal="right" vertical="top"/>
    </xf>
    <xf numFmtId="0" fontId="24" fillId="10" borderId="37" xfId="5" applyFont="1" applyFill="1" applyBorder="1" applyAlignment="1">
      <alignment vertical="top" wrapText="1"/>
    </xf>
    <xf numFmtId="0" fontId="23" fillId="10" borderId="37" xfId="5" applyFont="1" applyFill="1" applyBorder="1" applyAlignment="1">
      <alignment vertical="top" wrapText="1"/>
    </xf>
    <xf numFmtId="0" fontId="32" fillId="0" borderId="1" xfId="0" applyFont="1" applyBorder="1"/>
    <xf numFmtId="0" fontId="0" fillId="0" borderId="1" xfId="0" applyBorder="1"/>
    <xf numFmtId="0" fontId="19"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32" fillId="0" borderId="12" xfId="0" applyFont="1" applyBorder="1"/>
    <xf numFmtId="0" fontId="32" fillId="0" borderId="3" xfId="0" applyFont="1" applyBorder="1"/>
    <xf numFmtId="0" fontId="32" fillId="0" borderId="5" xfId="0" applyFont="1" applyBorder="1"/>
    <xf numFmtId="0" fontId="0" fillId="0" borderId="13" xfId="0" applyBorder="1"/>
    <xf numFmtId="0" fontId="33" fillId="10" borderId="0" xfId="0" applyFont="1" applyFill="1"/>
    <xf numFmtId="0" fontId="34" fillId="10" borderId="0" xfId="0" applyFont="1" applyFill="1"/>
    <xf numFmtId="0" fontId="35" fillId="10" borderId="0" xfId="0" applyFont="1" applyFill="1"/>
    <xf numFmtId="0" fontId="36" fillId="10" borderId="0" xfId="0" applyFont="1" applyFill="1"/>
    <xf numFmtId="0" fontId="18" fillId="0" borderId="0" xfId="8"/>
    <xf numFmtId="0" fontId="18" fillId="0" borderId="1" xfId="8" applyBorder="1"/>
    <xf numFmtId="0" fontId="18" fillId="0" borderId="1" xfId="8" applyBorder="1" applyAlignment="1">
      <alignment wrapText="1"/>
    </xf>
    <xf numFmtId="0" fontId="18" fillId="0" borderId="0" xfId="8" applyAlignment="1">
      <alignment wrapText="1"/>
    </xf>
    <xf numFmtId="0" fontId="18" fillId="0" borderId="1" xfId="8" applyBorder="1" applyAlignment="1">
      <alignment vertical="top" wrapText="1"/>
    </xf>
    <xf numFmtId="0" fontId="18" fillId="0" borderId="1" xfId="8" applyBorder="1" applyAlignment="1">
      <alignment vertical="top"/>
    </xf>
    <xf numFmtId="0" fontId="18" fillId="0" borderId="0" xfId="8" applyAlignment="1">
      <alignment vertical="top"/>
    </xf>
    <xf numFmtId="0" fontId="20"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horizontal="center" vertical="center"/>
    </xf>
    <xf numFmtId="0" fontId="18" fillId="0" borderId="1" xfId="8" applyBorder="1" applyAlignment="1">
      <alignment horizontal="left" vertical="center" wrapText="1"/>
    </xf>
    <xf numFmtId="0" fontId="18" fillId="0" borderId="1" xfId="8" applyBorder="1" applyAlignment="1">
      <alignment horizontal="left" vertical="center"/>
    </xf>
    <xf numFmtId="0" fontId="18" fillId="0" borderId="0" xfId="8" applyAlignment="1">
      <alignment horizontal="left" vertical="center"/>
    </xf>
    <xf numFmtId="0" fontId="0" fillId="10" borderId="1" xfId="0" applyFill="1" applyBorder="1"/>
    <xf numFmtId="0" fontId="0" fillId="10" borderId="8" xfId="0" applyFill="1" applyBorder="1"/>
    <xf numFmtId="0" fontId="19" fillId="0" borderId="14" xfId="0" applyFont="1" applyBorder="1"/>
    <xf numFmtId="0" fontId="19" fillId="0" borderId="15" xfId="0" applyFont="1" applyBorder="1"/>
    <xf numFmtId="0" fontId="0" fillId="0" borderId="16" xfId="0" applyBorder="1"/>
    <xf numFmtId="0" fontId="0" fillId="0" borderId="17" xfId="0" applyBorder="1"/>
    <xf numFmtId="0" fontId="19" fillId="0" borderId="18" xfId="0" applyFont="1" applyBorder="1"/>
    <xf numFmtId="0" fontId="37" fillId="0" borderId="19" xfId="0" applyFont="1" applyBorder="1" applyAlignment="1">
      <alignment horizontal="left" vertical="top"/>
    </xf>
    <xf numFmtId="0" fontId="38" fillId="0" borderId="9" xfId="0" applyFont="1" applyBorder="1" applyAlignment="1">
      <alignment horizontal="left" vertical="top"/>
    </xf>
    <xf numFmtId="0" fontId="38" fillId="0" borderId="10" xfId="0" applyFont="1" applyBorder="1" applyAlignment="1">
      <alignment horizontal="left" vertical="top"/>
    </xf>
    <xf numFmtId="0" fontId="38" fillId="0" borderId="11" xfId="0" applyFont="1" applyBorder="1" applyAlignment="1">
      <alignment horizontal="left" vertical="top"/>
    </xf>
    <xf numFmtId="0" fontId="29" fillId="12" borderId="1" xfId="0" applyFont="1" applyFill="1" applyBorder="1" applyAlignment="1">
      <alignment horizontal="center" vertical="center"/>
    </xf>
    <xf numFmtId="0" fontId="29" fillId="12" borderId="19" xfId="0" applyFont="1" applyFill="1" applyBorder="1" applyAlignment="1">
      <alignment horizontal="center" vertical="center"/>
    </xf>
    <xf numFmtId="0" fontId="19" fillId="0" borderId="41" xfId="0" applyFont="1" applyBorder="1"/>
    <xf numFmtId="0" fontId="22" fillId="0" borderId="0" xfId="0" applyFont="1" applyAlignment="1">
      <alignment horizontal="center" vertical="center" wrapText="1"/>
    </xf>
    <xf numFmtId="0" fontId="2" fillId="0" borderId="0" xfId="6" applyAlignment="1">
      <alignment horizontal="center" vertical="center" wrapText="1"/>
    </xf>
    <xf numFmtId="0" fontId="9" fillId="0" borderId="1" xfId="6" applyFont="1" applyBorder="1" applyAlignment="1">
      <alignment horizontal="left" vertical="center" wrapText="1"/>
    </xf>
    <xf numFmtId="0" fontId="2" fillId="0" borderId="0" xfId="6" applyAlignment="1">
      <alignment vertical="center" wrapText="1"/>
    </xf>
    <xf numFmtId="49" fontId="39" fillId="25" borderId="1" xfId="6" applyNumberFormat="1" applyFont="1" applyFill="1" applyBorder="1" applyAlignment="1">
      <alignment horizontal="center" vertical="center" wrapText="1"/>
    </xf>
    <xf numFmtId="43" fontId="39" fillId="25" borderId="20" xfId="2" applyFont="1" applyFill="1" applyBorder="1" applyAlignment="1">
      <alignment horizontal="right" vertical="center" wrapText="1"/>
    </xf>
    <xf numFmtId="49" fontId="39" fillId="26" borderId="1" xfId="6" applyNumberFormat="1" applyFont="1" applyFill="1" applyBorder="1" applyAlignment="1">
      <alignment horizontal="center" vertical="center" wrapText="1"/>
    </xf>
    <xf numFmtId="43" fontId="39" fillId="26" borderId="20" xfId="2" applyFont="1" applyFill="1" applyBorder="1" applyAlignment="1">
      <alignment horizontal="right" vertical="center" wrapText="1"/>
    </xf>
    <xf numFmtId="49" fontId="39" fillId="26" borderId="1" xfId="6" applyNumberFormat="1" applyFont="1" applyFill="1" applyBorder="1" applyAlignment="1">
      <alignment horizontal="left" vertical="center" wrapText="1"/>
    </xf>
    <xf numFmtId="0" fontId="9" fillId="32" borderId="1" xfId="6" applyFont="1" applyFill="1" applyBorder="1" applyAlignment="1">
      <alignment horizontal="left"/>
    </xf>
    <xf numFmtId="49" fontId="39" fillId="33" borderId="1" xfId="6" applyNumberFormat="1" applyFont="1" applyFill="1" applyBorder="1" applyAlignment="1">
      <alignment horizontal="left" vertical="center" wrapText="1"/>
    </xf>
    <xf numFmtId="49" fontId="39" fillId="33" borderId="1" xfId="6" applyNumberFormat="1" applyFont="1" applyFill="1" applyBorder="1" applyAlignment="1">
      <alignment horizontal="center" vertical="center" wrapText="1"/>
    </xf>
    <xf numFmtId="43" fontId="39" fillId="33" borderId="20" xfId="2" applyFont="1" applyFill="1" applyBorder="1" applyAlignment="1">
      <alignment horizontal="right" vertical="center" wrapText="1"/>
    </xf>
    <xf numFmtId="0" fontId="9" fillId="34" borderId="1" xfId="6" applyFont="1" applyFill="1" applyBorder="1" applyAlignment="1">
      <alignment wrapText="1"/>
    </xf>
    <xf numFmtId="0" fontId="9" fillId="35" borderId="1" xfId="6" applyFont="1" applyFill="1" applyBorder="1" applyAlignment="1">
      <alignment horizontal="left"/>
    </xf>
    <xf numFmtId="0" fontId="9" fillId="36" borderId="1" xfId="6" applyFont="1" applyFill="1" applyBorder="1" applyAlignment="1">
      <alignment vertical="center" wrapText="1"/>
    </xf>
    <xf numFmtId="0" fontId="9" fillId="36" borderId="20" xfId="6" applyFont="1" applyFill="1" applyBorder="1" applyAlignment="1">
      <alignment vertical="center" wrapText="1"/>
    </xf>
    <xf numFmtId="0" fontId="9" fillId="0" borderId="0" xfId="6" applyFont="1" applyAlignment="1">
      <alignment horizontal="left" vertical="center" wrapText="1"/>
    </xf>
    <xf numFmtId="0" fontId="9" fillId="0" borderId="0" xfId="6" applyFont="1" applyAlignment="1">
      <alignment vertical="center" wrapText="1"/>
    </xf>
    <xf numFmtId="0" fontId="9" fillId="0" borderId="0" xfId="6" applyFont="1" applyAlignment="1">
      <alignment horizontal="center" vertical="center" wrapText="1"/>
    </xf>
    <xf numFmtId="0" fontId="0" fillId="0" borderId="42" xfId="0" applyBorder="1"/>
    <xf numFmtId="0" fontId="19" fillId="0" borderId="42" xfId="0" applyFont="1" applyBorder="1"/>
    <xf numFmtId="0" fontId="34" fillId="0" borderId="0" xfId="0" applyFont="1"/>
    <xf numFmtId="0" fontId="35" fillId="0" borderId="0" xfId="0" applyFont="1"/>
    <xf numFmtId="0" fontId="36" fillId="0" borderId="0" xfId="0" applyFont="1"/>
    <xf numFmtId="0" fontId="33" fillId="0" borderId="43" xfId="0" applyFont="1" applyBorder="1"/>
    <xf numFmtId="0" fontId="17" fillId="0" borderId="0" xfId="0" applyFont="1"/>
    <xf numFmtId="0" fontId="22" fillId="0" borderId="0" xfId="0" applyFont="1" applyAlignment="1">
      <alignment vertical="top"/>
    </xf>
    <xf numFmtId="0" fontId="22" fillId="0" borderId="37" xfId="4" applyFont="1" applyBorder="1" applyAlignment="1">
      <alignment vertical="center" wrapText="1"/>
    </xf>
    <xf numFmtId="2" fontId="22" fillId="0" borderId="37" xfId="4" applyNumberFormat="1" applyFont="1" applyBorder="1" applyAlignment="1">
      <alignment vertical="center" wrapText="1"/>
    </xf>
    <xf numFmtId="0" fontId="21" fillId="0" borderId="37" xfId="4" applyFont="1" applyBorder="1" applyAlignment="1">
      <alignment vertical="center" wrapText="1"/>
    </xf>
    <xf numFmtId="0" fontId="21" fillId="0" borderId="39" xfId="4" applyFont="1" applyBorder="1" applyAlignment="1">
      <alignment vertical="center" wrapText="1"/>
    </xf>
    <xf numFmtId="0" fontId="19" fillId="26" borderId="0" xfId="0" applyFont="1" applyFill="1"/>
    <xf numFmtId="0" fontId="0" fillId="26" borderId="10" xfId="0" applyFill="1" applyBorder="1"/>
    <xf numFmtId="0" fontId="0" fillId="0" borderId="0" xfId="0" applyAlignment="1">
      <alignment horizontal="left"/>
    </xf>
    <xf numFmtId="0" fontId="10" fillId="10" borderId="0" xfId="4" applyFont="1" applyFill="1"/>
    <xf numFmtId="0" fontId="21" fillId="10" borderId="0" xfId="4" applyFont="1" applyFill="1"/>
    <xf numFmtId="0" fontId="40" fillId="10" borderId="0" xfId="4" applyFont="1" applyFill="1"/>
    <xf numFmtId="0" fontId="41" fillId="10" borderId="0" xfId="4" applyFont="1" applyFill="1"/>
    <xf numFmtId="0" fontId="22" fillId="0" borderId="0" xfId="0" applyFont="1" applyAlignment="1">
      <alignment vertical="center" wrapText="1"/>
    </xf>
    <xf numFmtId="0" fontId="21" fillId="0" borderId="0" xfId="0" applyFont="1" applyAlignment="1">
      <alignment vertical="top"/>
    </xf>
    <xf numFmtId="0" fontId="22" fillId="0" borderId="0" xfId="0" applyFont="1" applyAlignment="1" applyProtection="1">
      <alignment horizontal="left" vertical="center" wrapText="1"/>
      <protection locked="0"/>
    </xf>
    <xf numFmtId="0" fontId="22" fillId="0" borderId="0" xfId="0" applyFont="1" applyAlignment="1" applyProtection="1">
      <alignment vertical="center"/>
      <protection locked="0"/>
    </xf>
    <xf numFmtId="0" fontId="22" fillId="0" borderId="37" xfId="4" applyFont="1" applyBorder="1" applyAlignment="1" applyProtection="1">
      <alignment vertical="center" wrapText="1"/>
      <protection locked="0"/>
    </xf>
    <xf numFmtId="0" fontId="21" fillId="0" borderId="37" xfId="4" applyFont="1" applyBorder="1" applyAlignment="1" applyProtection="1">
      <alignment vertical="center" wrapText="1"/>
      <protection locked="0"/>
    </xf>
    <xf numFmtId="0" fontId="33" fillId="0" borderId="43" xfId="0" applyFont="1" applyBorder="1" applyAlignment="1">
      <alignment horizontal="center"/>
    </xf>
    <xf numFmtId="0" fontId="20" fillId="0" borderId="0" xfId="0" applyFont="1" applyAlignment="1">
      <alignment horizontal="center"/>
    </xf>
    <xf numFmtId="0" fontId="21" fillId="0" borderId="37" xfId="4" applyFont="1" applyBorder="1" applyAlignment="1">
      <alignment horizontal="center" vertical="center" wrapText="1"/>
    </xf>
    <xf numFmtId="0" fontId="21" fillId="0" borderId="0" xfId="4" applyFont="1" applyAlignment="1">
      <alignment horizontal="center"/>
    </xf>
    <xf numFmtId="0" fontId="21" fillId="0" borderId="39" xfId="4" applyFont="1" applyBorder="1" applyAlignment="1" applyProtection="1">
      <alignment vertical="center" wrapText="1"/>
      <protection locked="0"/>
    </xf>
    <xf numFmtId="0" fontId="0" fillId="0" borderId="22" xfId="0" applyBorder="1"/>
    <xf numFmtId="0" fontId="21" fillId="0" borderId="39" xfId="4" applyFont="1" applyBorder="1" applyAlignment="1">
      <alignment vertical="center"/>
    </xf>
    <xf numFmtId="0" fontId="21" fillId="0" borderId="0" xfId="4" applyFont="1" applyAlignment="1">
      <alignment vertical="center"/>
    </xf>
    <xf numFmtId="0" fontId="21" fillId="0" borderId="40" xfId="4" applyFont="1" applyBorder="1" applyAlignment="1">
      <alignment vertical="center"/>
    </xf>
    <xf numFmtId="0" fontId="22" fillId="0" borderId="0" xfId="4" applyFont="1" applyAlignment="1" applyProtection="1">
      <alignment vertical="center"/>
      <protection locked="0"/>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xf numFmtId="0" fontId="22" fillId="0" borderId="37" xfId="4" applyFont="1" applyBorder="1" applyAlignment="1" applyProtection="1">
      <alignment horizontal="left" vertical="center" wrapText="1"/>
      <protection locked="0"/>
    </xf>
    <xf numFmtId="0" fontId="22" fillId="0" borderId="37" xfId="4" applyFont="1" applyBorder="1" applyAlignment="1">
      <alignment horizontal="left" vertical="center" wrapText="1"/>
    </xf>
    <xf numFmtId="0" fontId="21" fillId="0" borderId="37" xfId="4" applyFont="1" applyBorder="1" applyAlignment="1" applyProtection="1">
      <alignment horizontal="left" vertical="center" wrapText="1"/>
      <protection locked="0"/>
    </xf>
    <xf numFmtId="0" fontId="21" fillId="0" borderId="39" xfId="4" applyFont="1" applyBorder="1" applyAlignment="1" applyProtection="1">
      <alignment horizontal="left" vertical="center" wrapText="1"/>
      <protection locked="0"/>
    </xf>
    <xf numFmtId="0" fontId="21" fillId="0" borderId="0" xfId="4" applyFont="1" applyAlignment="1">
      <alignment vertical="center" wrapText="1"/>
    </xf>
    <xf numFmtId="0" fontId="42" fillId="0" borderId="0" xfId="0" applyFont="1" applyAlignment="1">
      <alignment wrapText="1"/>
    </xf>
    <xf numFmtId="0" fontId="20" fillId="37" borderId="1" xfId="0" applyFont="1" applyFill="1" applyBorder="1" applyAlignment="1">
      <alignment horizontal="left" vertical="center" wrapText="1"/>
    </xf>
    <xf numFmtId="0" fontId="20" fillId="37" borderId="1" xfId="0" applyFont="1" applyFill="1" applyBorder="1" applyAlignment="1">
      <alignment horizontal="center" vertical="center" wrapText="1"/>
    </xf>
    <xf numFmtId="0" fontId="20" fillId="0" borderId="1" xfId="0" applyFont="1" applyBorder="1" applyAlignment="1">
      <alignment horizontal="left" vertical="center" wrapText="1"/>
    </xf>
    <xf numFmtId="9" fontId="20" fillId="0" borderId="1" xfId="0" applyNumberFormat="1" applyFont="1" applyBorder="1" applyAlignment="1">
      <alignment horizontal="center" vertical="center" wrapText="1"/>
    </xf>
    <xf numFmtId="9" fontId="20" fillId="0" borderId="1" xfId="9" applyFont="1" applyBorder="1" applyAlignment="1">
      <alignment horizontal="center" vertical="center" wrapText="1"/>
    </xf>
    <xf numFmtId="9" fontId="20" fillId="37" borderId="1" xfId="0" applyNumberFormat="1" applyFont="1" applyFill="1" applyBorder="1" applyAlignment="1">
      <alignment horizontal="center" vertical="center" wrapText="1"/>
    </xf>
    <xf numFmtId="0" fontId="20" fillId="0" borderId="1" xfId="0" applyFont="1" applyBorder="1" applyAlignment="1">
      <alignment horizontal="center" vertical="center" wrapText="1"/>
    </xf>
    <xf numFmtId="10" fontId="20" fillId="0" borderId="1" xfId="0" applyNumberFormat="1" applyFont="1" applyBorder="1" applyAlignment="1">
      <alignment horizontal="center" vertical="center" wrapText="1"/>
    </xf>
    <xf numFmtId="0" fontId="42" fillId="0" borderId="1" xfId="0" applyFont="1" applyBorder="1" applyAlignment="1">
      <alignment horizontal="center" vertical="center" wrapText="1"/>
    </xf>
    <xf numFmtId="0" fontId="42" fillId="0" borderId="0" xfId="0" applyFont="1"/>
    <xf numFmtId="16" fontId="20" fillId="37" borderId="1" xfId="0" applyNumberFormat="1" applyFont="1" applyFill="1" applyBorder="1" applyAlignment="1">
      <alignment horizontal="center" vertical="center" wrapText="1"/>
    </xf>
    <xf numFmtId="9" fontId="20" fillId="0" borderId="1" xfId="9" applyFont="1" applyBorder="1" applyAlignment="1">
      <alignment horizontal="left" vertical="center" wrapText="1"/>
    </xf>
    <xf numFmtId="9" fontId="20" fillId="37" borderId="1" xfId="0" applyNumberFormat="1" applyFont="1" applyFill="1" applyBorder="1" applyAlignment="1">
      <alignment horizontal="left" vertical="center" wrapText="1"/>
    </xf>
    <xf numFmtId="9" fontId="20" fillId="0" borderId="1" xfId="0" applyNumberFormat="1" applyFont="1" applyBorder="1" applyAlignment="1">
      <alignment horizontal="left" vertical="center" wrapText="1"/>
    </xf>
    <xf numFmtId="1" fontId="20" fillId="0" borderId="1" xfId="9" applyNumberFormat="1" applyFont="1" applyBorder="1" applyAlignment="1">
      <alignment horizontal="center" vertical="center" wrapText="1"/>
    </xf>
    <xf numFmtId="0" fontId="43" fillId="0" borderId="0" xfId="0" applyFont="1" applyAlignment="1" applyProtection="1">
      <alignment horizontal="left" vertical="center" wrapText="1"/>
      <protection locked="0"/>
    </xf>
    <xf numFmtId="0" fontId="43"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43" fillId="0" borderId="0" xfId="0" applyFont="1" applyAlignment="1" applyProtection="1">
      <alignment horizontal="left" vertical="top" wrapText="1"/>
      <protection locked="0"/>
    </xf>
    <xf numFmtId="0" fontId="36" fillId="0" borderId="0" xfId="0" applyFont="1" applyAlignment="1">
      <alignment vertical="top"/>
    </xf>
    <xf numFmtId="0" fontId="36" fillId="10" borderId="0" xfId="0" applyFont="1" applyFill="1" applyAlignment="1">
      <alignment vertical="top"/>
    </xf>
    <xf numFmtId="0" fontId="22" fillId="0" borderId="0" xfId="0" applyFont="1" applyAlignment="1">
      <alignment vertical="top" wrapText="1"/>
    </xf>
    <xf numFmtId="4" fontId="22" fillId="0" borderId="0" xfId="0" applyNumberFormat="1" applyFont="1" applyAlignment="1">
      <alignment vertical="top" wrapText="1"/>
    </xf>
    <xf numFmtId="3" fontId="21" fillId="0" borderId="0" xfId="0" applyNumberFormat="1" applyFont="1" applyAlignment="1" applyProtection="1">
      <alignment horizontal="left" vertical="top"/>
      <protection locked="0"/>
    </xf>
    <xf numFmtId="0" fontId="44" fillId="0" borderId="0" xfId="0" applyFont="1" applyAlignment="1">
      <alignment horizontal="center" vertical="center"/>
    </xf>
    <xf numFmtId="0" fontId="30" fillId="0" borderId="0" xfId="0" applyFont="1"/>
    <xf numFmtId="0" fontId="43" fillId="0" borderId="0" xfId="0" applyFont="1"/>
    <xf numFmtId="0" fontId="36" fillId="10" borderId="0" xfId="0" applyFont="1" applyFill="1" applyAlignment="1">
      <alignment horizontal="center" vertical="center"/>
    </xf>
    <xf numFmtId="0" fontId="21" fillId="10" borderId="0" xfId="0" applyFont="1" applyFill="1"/>
    <xf numFmtId="0" fontId="40" fillId="10" borderId="0" xfId="0" applyFont="1" applyFill="1"/>
    <xf numFmtId="0" fontId="40" fillId="0" borderId="0" xfId="0" applyFont="1"/>
    <xf numFmtId="0" fontId="22" fillId="0" borderId="0" xfId="0" applyFont="1" applyAlignment="1">
      <alignment horizontal="right" vertical="center"/>
    </xf>
    <xf numFmtId="0" fontId="33" fillId="0" borderId="0" xfId="0" applyFont="1"/>
    <xf numFmtId="0" fontId="21" fillId="10" borderId="0" xfId="0" applyFont="1" applyFill="1" applyAlignment="1">
      <alignment horizontal="center" vertical="center"/>
    </xf>
    <xf numFmtId="0" fontId="30" fillId="0" borderId="0" xfId="0" applyFont="1" applyAlignment="1">
      <alignment wrapText="1"/>
    </xf>
    <xf numFmtId="0" fontId="21" fillId="0" borderId="0" xfId="0" applyFont="1" applyAlignment="1">
      <alignment horizontal="center" vertical="center" wrapText="1"/>
    </xf>
    <xf numFmtId="0" fontId="21" fillId="10" borderId="0" xfId="0" applyFont="1" applyFill="1" applyAlignment="1">
      <alignment wrapText="1"/>
    </xf>
    <xf numFmtId="0" fontId="40" fillId="10" borderId="0" xfId="0" applyFont="1" applyFill="1" applyAlignment="1">
      <alignment wrapText="1"/>
    </xf>
    <xf numFmtId="0" fontId="40" fillId="0" borderId="0" xfId="0" applyFont="1" applyAlignment="1">
      <alignment wrapText="1"/>
    </xf>
    <xf numFmtId="0" fontId="30" fillId="10" borderId="0" xfId="0" applyFont="1" applyFill="1"/>
    <xf numFmtId="0" fontId="43" fillId="10" borderId="0" xfId="0" applyFont="1" applyFill="1"/>
    <xf numFmtId="0" fontId="43" fillId="10" borderId="0" xfId="0" applyFont="1" applyFill="1" applyAlignment="1">
      <alignment horizontal="center" vertical="center"/>
    </xf>
    <xf numFmtId="0" fontId="43"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vertical="center" wrapText="1"/>
    </xf>
    <xf numFmtId="0" fontId="43" fillId="10" borderId="0" xfId="0" applyFont="1" applyFill="1" applyAlignment="1">
      <alignment horizontal="left" vertical="center"/>
    </xf>
    <xf numFmtId="0" fontId="30" fillId="10" borderId="0" xfId="0" applyFont="1" applyFill="1" applyAlignment="1">
      <alignment horizontal="center" vertical="center" wrapText="1"/>
    </xf>
    <xf numFmtId="0" fontId="30" fillId="0" borderId="0" xfId="0" applyFont="1" applyAlignment="1">
      <alignment horizontal="center" vertical="center" wrapText="1"/>
    </xf>
    <xf numFmtId="0" fontId="43" fillId="0" borderId="47" xfId="0" applyFont="1" applyBorder="1" applyAlignment="1" applyProtection="1">
      <alignment horizontal="left" vertical="center" wrapText="1"/>
      <protection locked="0"/>
    </xf>
    <xf numFmtId="0" fontId="29" fillId="0" borderId="0" xfId="0" applyFont="1"/>
    <xf numFmtId="0" fontId="30" fillId="0" borderId="0" xfId="0" applyFont="1" applyAlignment="1">
      <alignment vertical="top"/>
    </xf>
    <xf numFmtId="0" fontId="40" fillId="0" borderId="0" xfId="0" applyFont="1" applyAlignment="1">
      <alignment vertical="top"/>
    </xf>
    <xf numFmtId="0" fontId="43" fillId="0" borderId="0" xfId="0" applyFont="1" applyAlignment="1">
      <alignment vertical="top"/>
    </xf>
    <xf numFmtId="0" fontId="43" fillId="0" borderId="0" xfId="0" applyFont="1" applyAlignment="1">
      <alignment horizontal="center" vertical="top"/>
    </xf>
    <xf numFmtId="0" fontId="43" fillId="0" borderId="0" xfId="0" applyFont="1" applyAlignment="1">
      <alignment horizontal="left" vertical="top"/>
    </xf>
    <xf numFmtId="0" fontId="43" fillId="0" borderId="0" xfId="0" applyFont="1" applyAlignment="1">
      <alignment horizontal="left" vertical="top" wrapText="1"/>
    </xf>
    <xf numFmtId="0" fontId="30" fillId="10" borderId="0" xfId="0" applyFont="1" applyFill="1" applyAlignment="1">
      <alignment vertical="top"/>
    </xf>
    <xf numFmtId="4" fontId="43" fillId="0" borderId="0" xfId="0" applyNumberFormat="1" applyFont="1" applyAlignment="1">
      <alignment vertical="top"/>
    </xf>
    <xf numFmtId="0" fontId="12" fillId="10" borderId="0" xfId="0" applyFont="1" applyFill="1" applyAlignment="1">
      <alignment horizontal="center" vertical="center" wrapText="1"/>
    </xf>
    <xf numFmtId="0" fontId="12" fillId="10" borderId="0" xfId="0" applyFont="1" applyFill="1" applyAlignment="1">
      <alignment horizontal="left" wrapText="1"/>
    </xf>
    <xf numFmtId="0" fontId="45" fillId="10" borderId="0" xfId="0" applyFont="1" applyFill="1"/>
    <xf numFmtId="0" fontId="12" fillId="10" borderId="0" xfId="0" applyFont="1" applyFill="1" applyAlignment="1">
      <alignment horizontal="center" vertical="center"/>
    </xf>
    <xf numFmtId="0" fontId="12" fillId="10" borderId="0" xfId="0" applyFont="1" applyFill="1" applyAlignment="1">
      <alignment wrapText="1"/>
    </xf>
    <xf numFmtId="0" fontId="12" fillId="11" borderId="23" xfId="0" applyFont="1" applyFill="1" applyBorder="1" applyAlignment="1">
      <alignment horizontal="center" vertical="center" wrapText="1"/>
    </xf>
    <xf numFmtId="0" fontId="12" fillId="11" borderId="24" xfId="0" applyFont="1" applyFill="1" applyBorder="1" applyAlignment="1">
      <alignment horizontal="center" vertical="center" wrapText="1"/>
    </xf>
    <xf numFmtId="0" fontId="12" fillId="11" borderId="25" xfId="0" applyFont="1" applyFill="1" applyBorder="1" applyAlignment="1">
      <alignment horizontal="center" vertical="center" wrapText="1"/>
    </xf>
    <xf numFmtId="9" fontId="45" fillId="0" borderId="8" xfId="9" applyFont="1" applyBorder="1" applyAlignment="1">
      <alignment horizontal="center"/>
    </xf>
    <xf numFmtId="10" fontId="45" fillId="0" borderId="8" xfId="9" applyNumberFormat="1" applyFont="1" applyBorder="1" applyAlignment="1">
      <alignment horizontal="center"/>
    </xf>
    <xf numFmtId="9" fontId="45" fillId="0" borderId="1" xfId="9" applyFont="1" applyBorder="1" applyAlignment="1">
      <alignment horizontal="center"/>
    </xf>
    <xf numFmtId="10" fontId="45" fillId="0" borderId="1" xfId="9" applyNumberFormat="1" applyFont="1" applyBorder="1" applyAlignment="1">
      <alignment horizontal="center"/>
    </xf>
    <xf numFmtId="9" fontId="45" fillId="0" borderId="19" xfId="9" applyFont="1" applyBorder="1" applyAlignment="1">
      <alignment horizontal="center"/>
    </xf>
    <xf numFmtId="10" fontId="45" fillId="0" borderId="19" xfId="9" applyNumberFormat="1" applyFont="1" applyBorder="1" applyAlignment="1">
      <alignment horizontal="center"/>
    </xf>
    <xf numFmtId="0" fontId="44" fillId="0" borderId="0" xfId="0" applyFont="1" applyAlignment="1">
      <alignment horizontal="left" vertical="center" wrapText="1"/>
    </xf>
    <xf numFmtId="0" fontId="1" fillId="0" borderId="0" xfId="0" applyFont="1" applyAlignment="1">
      <alignment horizontal="left" vertical="center" wrapText="1"/>
    </xf>
    <xf numFmtId="9" fontId="43" fillId="0" borderId="0" xfId="0" applyNumberFormat="1" applyFont="1" applyAlignment="1">
      <alignment horizontal="center" vertical="center" wrapText="1"/>
    </xf>
    <xf numFmtId="0" fontId="43" fillId="37" borderId="47" xfId="0" applyFont="1" applyFill="1" applyBorder="1" applyAlignment="1" applyProtection="1">
      <alignment horizontal="left" vertical="center" wrapText="1"/>
      <protection locked="0"/>
    </xf>
    <xf numFmtId="0" fontId="44" fillId="0" borderId="0" xfId="0" applyFont="1" applyAlignment="1" applyProtection="1">
      <alignment horizontal="left" vertical="center" wrapText="1"/>
      <protection locked="0"/>
    </xf>
    <xf numFmtId="9" fontId="43" fillId="0" borderId="0" xfId="9" applyFont="1" applyFill="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9" fontId="43" fillId="0" borderId="0" xfId="0" applyNumberFormat="1" applyFont="1" applyAlignment="1" applyProtection="1">
      <alignment horizontal="center" vertical="center" wrapText="1"/>
      <protection locked="0"/>
    </xf>
    <xf numFmtId="10" fontId="43" fillId="0" borderId="0" xfId="0" applyNumberFormat="1" applyFont="1" applyAlignment="1" applyProtection="1">
      <alignment horizontal="center" vertical="center" wrapText="1"/>
      <protection locked="0"/>
    </xf>
    <xf numFmtId="0" fontId="43" fillId="0" borderId="0" xfId="9" applyNumberFormat="1" applyFont="1" applyFill="1" applyAlignment="1" applyProtection="1">
      <alignment horizontal="center" vertical="center" wrapText="1"/>
      <protection locked="0"/>
    </xf>
    <xf numFmtId="9" fontId="43" fillId="37" borderId="47" xfId="0" applyNumberFormat="1" applyFont="1" applyFill="1" applyBorder="1" applyAlignment="1" applyProtection="1">
      <alignment horizontal="center" vertical="center" wrapText="1"/>
      <protection locked="0"/>
    </xf>
    <xf numFmtId="1" fontId="43" fillId="37" borderId="47" xfId="0" applyNumberFormat="1" applyFont="1" applyFill="1" applyBorder="1" applyAlignment="1" applyProtection="1">
      <alignment horizontal="center" vertical="center" wrapText="1"/>
      <protection locked="0"/>
    </xf>
    <xf numFmtId="0" fontId="1" fillId="0" borderId="47" xfId="0" applyFont="1" applyBorder="1" applyAlignment="1" applyProtection="1">
      <alignment horizontal="left" vertical="center" wrapText="1"/>
      <protection locked="0"/>
    </xf>
    <xf numFmtId="9" fontId="43" fillId="0" borderId="47" xfId="0" applyNumberFormat="1" applyFont="1" applyBorder="1" applyAlignment="1" applyProtection="1">
      <alignment horizontal="center" vertical="center" wrapText="1"/>
      <protection locked="0"/>
    </xf>
    <xf numFmtId="1" fontId="43" fillId="0" borderId="47" xfId="0" applyNumberFormat="1" applyFont="1" applyBorder="1" applyAlignment="1" applyProtection="1">
      <alignment horizontal="center" vertical="center" wrapText="1"/>
      <protection locked="0"/>
    </xf>
    <xf numFmtId="0" fontId="44" fillId="0" borderId="47" xfId="0" applyFont="1" applyBorder="1" applyAlignment="1" applyProtection="1">
      <alignment horizontal="left" vertical="center" wrapText="1"/>
      <protection locked="0"/>
    </xf>
    <xf numFmtId="165" fontId="43" fillId="0" borderId="0" xfId="0" applyNumberFormat="1" applyFont="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3" fontId="43" fillId="0" borderId="0" xfId="9" applyNumberFormat="1" applyFont="1" applyFill="1" applyAlignment="1" applyProtection="1">
      <alignment horizontal="center" vertical="center" wrapText="1"/>
      <protection locked="0"/>
    </xf>
    <xf numFmtId="1" fontId="43" fillId="0" borderId="0" xfId="0" applyNumberFormat="1" applyFont="1" applyAlignment="1" applyProtection="1">
      <alignment horizontal="center" vertical="center" wrapText="1"/>
      <protection locked="0"/>
    </xf>
    <xf numFmtId="9" fontId="43" fillId="0" borderId="0" xfId="9" applyFont="1" applyFill="1" applyAlignment="1" applyProtection="1">
      <alignment horizontal="center" vertical="top" wrapText="1"/>
      <protection locked="0"/>
    </xf>
    <xf numFmtId="9" fontId="43" fillId="0" borderId="0" xfId="0" applyNumberFormat="1" applyFont="1" applyAlignment="1" applyProtection="1">
      <alignment horizontal="center" vertical="top" wrapText="1"/>
      <protection locked="0"/>
    </xf>
    <xf numFmtId="0" fontId="44" fillId="0" borderId="0" xfId="0" applyFont="1" applyAlignment="1" applyProtection="1">
      <alignment horizontal="left" vertical="top" wrapText="1"/>
      <protection locked="0"/>
    </xf>
    <xf numFmtId="0" fontId="43" fillId="0" borderId="0" xfId="0" applyFont="1" applyAlignment="1" applyProtection="1">
      <alignment horizontal="center" vertical="top" wrapText="1"/>
      <protection locked="0"/>
    </xf>
    <xf numFmtId="1" fontId="43" fillId="0" borderId="0" xfId="9" applyNumberFormat="1" applyFont="1" applyFill="1" applyAlignment="1" applyProtection="1">
      <alignment horizontal="center" vertical="center" wrapText="1"/>
      <protection locked="0"/>
    </xf>
    <xf numFmtId="0" fontId="19" fillId="26" borderId="0" xfId="0" applyFont="1" applyFill="1" applyAlignment="1">
      <alignment horizontal="center"/>
    </xf>
    <xf numFmtId="0" fontId="0" fillId="0" borderId="26" xfId="0" applyBorder="1"/>
    <xf numFmtId="0" fontId="0" fillId="0" borderId="19" xfId="0" applyBorder="1"/>
    <xf numFmtId="0" fontId="32" fillId="0" borderId="27" xfId="0" applyFont="1" applyBorder="1"/>
    <xf numFmtId="3" fontId="21" fillId="0" borderId="0" xfId="0" applyNumberFormat="1" applyFont="1" applyAlignment="1" applyProtection="1">
      <alignment horizontal="center" vertical="top" wrapText="1"/>
      <protection locked="0"/>
    </xf>
    <xf numFmtId="4" fontId="24" fillId="2" borderId="37" xfId="5" applyNumberFormat="1" applyFont="1" applyFill="1" applyBorder="1" applyAlignment="1" applyProtection="1">
      <alignment vertical="top" wrapText="1"/>
      <protection locked="0"/>
    </xf>
    <xf numFmtId="0" fontId="45" fillId="0" borderId="28" xfId="0" applyFont="1" applyBorder="1" applyProtection="1">
      <protection locked="0"/>
    </xf>
    <xf numFmtId="44" fontId="45" fillId="0" borderId="8" xfId="3" applyFont="1" applyBorder="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45" fillId="0" borderId="4" xfId="0" applyFont="1" applyBorder="1" applyProtection="1">
      <protection locked="0"/>
    </xf>
    <xf numFmtId="44" fontId="45" fillId="0" borderId="1" xfId="3" applyFont="1" applyBorder="1" applyAlignment="1" applyProtection="1">
      <alignment horizontal="center" vertical="center"/>
      <protection locked="0"/>
    </xf>
    <xf numFmtId="0" fontId="45" fillId="0" borderId="26" xfId="0" applyFont="1" applyBorder="1" applyProtection="1">
      <protection locked="0"/>
    </xf>
    <xf numFmtId="0" fontId="45" fillId="0" borderId="19" xfId="0" applyFont="1" applyBorder="1" applyAlignment="1" applyProtection="1">
      <alignment horizontal="center" vertical="center"/>
      <protection locked="0"/>
    </xf>
    <xf numFmtId="0" fontId="45" fillId="0" borderId="26" xfId="0" applyFont="1" applyBorder="1" applyAlignment="1" applyProtection="1">
      <alignment wrapText="1"/>
      <protection locked="0"/>
    </xf>
    <xf numFmtId="0" fontId="46" fillId="11" borderId="23" xfId="0" applyFont="1" applyFill="1" applyBorder="1" applyAlignment="1">
      <alignment horizontal="center" vertical="center"/>
    </xf>
    <xf numFmtId="44" fontId="46" fillId="11" borderId="24" xfId="3" applyFont="1" applyFill="1" applyBorder="1" applyAlignment="1" applyProtection="1">
      <alignment horizontal="right" vertical="center"/>
    </xf>
    <xf numFmtId="0" fontId="46" fillId="11" borderId="24" xfId="0" applyFont="1" applyFill="1" applyBorder="1" applyAlignment="1">
      <alignment horizontal="center" vertical="center"/>
    </xf>
    <xf numFmtId="9" fontId="46" fillId="11" borderId="24" xfId="9" applyFont="1" applyFill="1" applyBorder="1" applyAlignment="1" applyProtection="1">
      <alignment horizontal="center" vertical="center"/>
    </xf>
    <xf numFmtId="9" fontId="46" fillId="11" borderId="24" xfId="0" applyNumberFormat="1" applyFont="1" applyFill="1" applyBorder="1" applyAlignment="1">
      <alignment horizontal="center" vertical="center"/>
    </xf>
    <xf numFmtId="9" fontId="46" fillId="11" borderId="25" xfId="0" applyNumberFormat="1" applyFont="1" applyFill="1" applyBorder="1" applyAlignment="1">
      <alignment horizontal="center" vertical="center"/>
    </xf>
    <xf numFmtId="0" fontId="18" fillId="0" borderId="19" xfId="8" applyBorder="1" applyAlignment="1">
      <alignment horizontal="left" vertical="center" wrapText="1"/>
    </xf>
    <xf numFmtId="0" fontId="18" fillId="0" borderId="19" xfId="8" applyBorder="1" applyAlignment="1">
      <alignment horizontal="left" vertical="center"/>
    </xf>
    <xf numFmtId="0" fontId="18" fillId="0" borderId="0" xfId="8" applyAlignment="1">
      <alignment horizontal="left" vertical="center" wrapText="1"/>
    </xf>
    <xf numFmtId="0" fontId="18" fillId="0" borderId="1" xfId="8" applyBorder="1" applyAlignment="1">
      <alignment horizontal="left"/>
    </xf>
    <xf numFmtId="0" fontId="45" fillId="0" borderId="4" xfId="0" applyFont="1" applyBorder="1"/>
    <xf numFmtId="0" fontId="45" fillId="0" borderId="5" xfId="0" applyFont="1" applyBorder="1" applyAlignment="1">
      <alignment horizontal="center" vertical="center"/>
    </xf>
    <xf numFmtId="0" fontId="46" fillId="0" borderId="6" xfId="0" applyFont="1" applyBorder="1"/>
    <xf numFmtId="0" fontId="46" fillId="0" borderId="7" xfId="0" applyFont="1" applyBorder="1" applyAlignment="1">
      <alignment horizontal="center" vertical="center"/>
    </xf>
    <xf numFmtId="10" fontId="45" fillId="0" borderId="29" xfId="9" applyNumberFormat="1" applyFont="1" applyBorder="1" applyAlignment="1">
      <alignment horizontal="center"/>
    </xf>
    <xf numFmtId="10" fontId="45" fillId="0" borderId="5" xfId="9" applyNumberFormat="1" applyFont="1" applyBorder="1" applyAlignment="1">
      <alignment horizontal="center"/>
    </xf>
    <xf numFmtId="10" fontId="45" fillId="0" borderId="27" xfId="9" applyNumberFormat="1" applyFont="1" applyBorder="1" applyAlignment="1">
      <alignment horizontal="center"/>
    </xf>
    <xf numFmtId="0" fontId="12" fillId="10" borderId="0" xfId="0" applyFont="1" applyFill="1" applyAlignment="1" applyProtection="1">
      <alignment wrapText="1"/>
      <protection locked="0"/>
    </xf>
    <xf numFmtId="0" fontId="47" fillId="10" borderId="0" xfId="0" applyFont="1" applyFill="1"/>
    <xf numFmtId="0" fontId="48" fillId="10" borderId="0" xfId="0" applyFont="1" applyFill="1" applyAlignment="1">
      <alignment wrapText="1"/>
    </xf>
    <xf numFmtId="0" fontId="28" fillId="10" borderId="37" xfId="5" applyFont="1" applyFill="1" applyBorder="1" applyAlignment="1">
      <alignment horizontal="center" vertical="top" wrapText="1"/>
    </xf>
    <xf numFmtId="4" fontId="23" fillId="5" borderId="36" xfId="5" applyNumberFormat="1" applyFont="1" applyFill="1" applyBorder="1" applyAlignment="1">
      <alignment horizontal="right" vertical="top" wrapText="1"/>
    </xf>
    <xf numFmtId="4" fontId="23" fillId="6" borderId="37" xfId="5" applyNumberFormat="1" applyFont="1" applyFill="1" applyBorder="1" applyAlignment="1">
      <alignment horizontal="right" vertical="top" wrapText="1"/>
    </xf>
    <xf numFmtId="0" fontId="24" fillId="2" borderId="39" xfId="5" applyFont="1" applyFill="1" applyBorder="1" applyAlignment="1">
      <alignment horizontal="center" vertical="top" wrapText="1"/>
    </xf>
    <xf numFmtId="4" fontId="23" fillId="2" borderId="40" xfId="5" applyNumberFormat="1" applyFont="1" applyFill="1" applyBorder="1" applyAlignment="1">
      <alignment vertical="top" wrapText="1"/>
    </xf>
    <xf numFmtId="0" fontId="24" fillId="10" borderId="37" xfId="5" applyFont="1" applyFill="1" applyBorder="1" applyAlignment="1">
      <alignment wrapText="1"/>
    </xf>
    <xf numFmtId="0" fontId="22" fillId="0" borderId="44" xfId="0" applyFont="1" applyBorder="1" applyAlignment="1">
      <alignment vertical="center" wrapText="1"/>
    </xf>
    <xf numFmtId="0" fontId="22" fillId="0" borderId="45" xfId="0" applyFont="1" applyBorder="1" applyAlignment="1">
      <alignment vertical="center" wrapText="1"/>
    </xf>
    <xf numFmtId="0" fontId="22" fillId="0" borderId="46" xfId="0" applyFont="1" applyBorder="1" applyAlignment="1">
      <alignment vertical="center" wrapText="1"/>
    </xf>
    <xf numFmtId="4" fontId="22" fillId="0" borderId="0" xfId="0" applyNumberFormat="1" applyFont="1" applyAlignment="1">
      <alignment vertical="center" wrapText="1"/>
    </xf>
    <xf numFmtId="0" fontId="30" fillId="10" borderId="0" xfId="0" applyFont="1" applyFill="1" applyAlignment="1">
      <alignment vertical="center"/>
    </xf>
    <xf numFmtId="0" fontId="30" fillId="0" borderId="0" xfId="0" applyFont="1" applyAlignment="1">
      <alignment vertical="center"/>
    </xf>
    <xf numFmtId="0" fontId="2" fillId="10" borderId="0" xfId="6" applyFill="1"/>
    <xf numFmtId="4" fontId="21" fillId="6" borderId="30" xfId="6" applyNumberFormat="1" applyFont="1" applyFill="1" applyBorder="1" applyAlignment="1" applyProtection="1">
      <alignment horizontal="right" vertical="center"/>
      <protection locked="0"/>
    </xf>
    <xf numFmtId="4" fontId="22" fillId="4" borderId="31" xfId="6" applyNumberFormat="1" applyFont="1" applyFill="1" applyBorder="1" applyAlignment="1">
      <alignment horizontal="right" vertical="center"/>
    </xf>
    <xf numFmtId="4" fontId="21" fillId="6" borderId="0" xfId="6" applyNumberFormat="1" applyFont="1" applyFill="1" applyAlignment="1" applyProtection="1">
      <alignment horizontal="right" vertical="center"/>
      <protection locked="0"/>
    </xf>
    <xf numFmtId="0" fontId="30" fillId="0" borderId="0" xfId="0" applyFont="1" applyAlignment="1">
      <alignment vertical="center" wrapText="1"/>
    </xf>
    <xf numFmtId="0" fontId="30" fillId="0" borderId="0" xfId="0"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0" fillId="0" borderId="0" xfId="5" applyFont="1" applyAlignment="1">
      <alignment vertical="center"/>
    </xf>
    <xf numFmtId="0" fontId="30" fillId="0" borderId="0" xfId="6" applyFont="1" applyAlignment="1">
      <alignment vertical="center"/>
    </xf>
    <xf numFmtId="0" fontId="36" fillId="10" borderId="0" xfId="0" applyFont="1" applyFill="1" applyAlignment="1">
      <alignment vertical="center" wrapText="1"/>
    </xf>
    <xf numFmtId="0" fontId="40" fillId="10" borderId="0" xfId="6" applyFont="1" applyFill="1" applyAlignment="1">
      <alignment vertical="center"/>
    </xf>
    <xf numFmtId="0" fontId="40" fillId="10" borderId="0" xfId="6" applyFont="1" applyFill="1" applyAlignment="1">
      <alignment vertical="center" wrapText="1"/>
    </xf>
    <xf numFmtId="0" fontId="21" fillId="0" borderId="0" xfId="6" applyFont="1" applyAlignment="1">
      <alignment vertical="center"/>
    </xf>
    <xf numFmtId="0" fontId="29" fillId="11" borderId="39" xfId="6" applyFont="1" applyFill="1" applyBorder="1" applyAlignment="1" applyProtection="1">
      <alignment horizontal="left" vertical="center"/>
      <protection locked="0"/>
    </xf>
    <xf numFmtId="0" fontId="30" fillId="11" borderId="0" xfId="6" applyFont="1" applyFill="1" applyAlignment="1">
      <alignment vertical="center"/>
    </xf>
    <xf numFmtId="0" fontId="30" fillId="11" borderId="0" xfId="6" applyFont="1" applyFill="1" applyAlignment="1">
      <alignment vertical="center" wrapText="1"/>
    </xf>
    <xf numFmtId="0" fontId="30" fillId="11" borderId="40" xfId="6" applyFont="1" applyFill="1" applyBorder="1" applyAlignment="1">
      <alignment vertical="center"/>
    </xf>
    <xf numFmtId="0" fontId="21" fillId="6" borderId="39" xfId="6" applyFont="1" applyFill="1" applyBorder="1" applyAlignment="1">
      <alignment horizontal="left" vertical="center"/>
    </xf>
    <xf numFmtId="0" fontId="21" fillId="6" borderId="0" xfId="6" applyFont="1" applyFill="1" applyAlignment="1">
      <alignment vertical="center"/>
    </xf>
    <xf numFmtId="0" fontId="21" fillId="6" borderId="0" xfId="6" applyFont="1" applyFill="1" applyAlignment="1">
      <alignment vertical="center" wrapText="1"/>
    </xf>
    <xf numFmtId="4" fontId="21" fillId="6" borderId="0" xfId="6" applyNumberFormat="1" applyFont="1" applyFill="1" applyAlignment="1" applyProtection="1">
      <alignment vertical="center"/>
      <protection locked="0"/>
    </xf>
    <xf numFmtId="0" fontId="21" fillId="6" borderId="40" xfId="6" applyFont="1" applyFill="1" applyBorder="1" applyAlignment="1">
      <alignment vertical="center"/>
    </xf>
    <xf numFmtId="4" fontId="21" fillId="6" borderId="0" xfId="6" applyNumberFormat="1" applyFont="1" applyFill="1" applyAlignment="1">
      <alignment vertical="center"/>
    </xf>
    <xf numFmtId="0" fontId="21" fillId="6" borderId="39" xfId="5" applyFont="1" applyFill="1" applyBorder="1" applyAlignment="1">
      <alignment horizontal="left" vertical="center"/>
    </xf>
    <xf numFmtId="4" fontId="21" fillId="6" borderId="30" xfId="6" applyNumberFormat="1" applyFont="1" applyFill="1" applyBorder="1" applyAlignment="1">
      <alignment vertical="center"/>
    </xf>
    <xf numFmtId="0" fontId="22" fillId="4" borderId="39" xfId="6" applyFont="1" applyFill="1" applyBorder="1" applyAlignment="1">
      <alignment horizontal="left" vertical="center"/>
    </xf>
    <xf numFmtId="0" fontId="21" fillId="4" borderId="0" xfId="6" applyFont="1" applyFill="1" applyAlignment="1">
      <alignment vertical="center"/>
    </xf>
    <xf numFmtId="0" fontId="21" fillId="4" borderId="0" xfId="6" applyFont="1" applyFill="1" applyAlignment="1">
      <alignment vertical="center" wrapText="1"/>
    </xf>
    <xf numFmtId="4" fontId="22" fillId="4" borderId="32" xfId="6" applyNumberFormat="1" applyFont="1" applyFill="1" applyBorder="1" applyAlignment="1">
      <alignment vertical="center"/>
    </xf>
    <xf numFmtId="4" fontId="21" fillId="4" borderId="0" xfId="6" applyNumberFormat="1" applyFont="1" applyFill="1" applyAlignment="1" applyProtection="1">
      <alignment vertical="center"/>
      <protection locked="0"/>
    </xf>
    <xf numFmtId="0" fontId="21" fillId="4" borderId="40" xfId="6" applyFont="1" applyFill="1" applyBorder="1" applyAlignment="1">
      <alignment vertical="center"/>
    </xf>
    <xf numFmtId="0" fontId="22" fillId="11" borderId="39" xfId="6" applyFont="1" applyFill="1" applyBorder="1" applyAlignment="1" applyProtection="1">
      <alignment vertical="center"/>
      <protection locked="0"/>
    </xf>
    <xf numFmtId="0" fontId="22" fillId="11" borderId="0" xfId="6" applyFont="1" applyFill="1" applyAlignment="1" applyProtection="1">
      <alignment vertical="center"/>
      <protection locked="0"/>
    </xf>
    <xf numFmtId="0" fontId="22" fillId="11" borderId="0" xfId="6" applyFont="1" applyFill="1" applyAlignment="1" applyProtection="1">
      <alignment vertical="center" wrapText="1"/>
      <protection locked="0"/>
    </xf>
    <xf numFmtId="0" fontId="22" fillId="11" borderId="40" xfId="6" applyFont="1" applyFill="1" applyBorder="1" applyAlignment="1" applyProtection="1">
      <alignment vertical="center"/>
      <protection locked="0"/>
    </xf>
    <xf numFmtId="0" fontId="29" fillId="7" borderId="36" xfId="5" applyFont="1" applyFill="1" applyBorder="1" applyAlignment="1">
      <alignment vertical="center"/>
    </xf>
    <xf numFmtId="0" fontId="22" fillId="7" borderId="36" xfId="5" applyFont="1" applyFill="1" applyBorder="1" applyAlignment="1">
      <alignment horizontal="center" vertical="center"/>
    </xf>
    <xf numFmtId="0" fontId="22" fillId="7" borderId="36" xfId="5" applyFont="1" applyFill="1" applyBorder="1" applyAlignment="1">
      <alignment vertical="center" wrapText="1"/>
    </xf>
    <xf numFmtId="164" fontId="22" fillId="7" borderId="36" xfId="1" applyNumberFormat="1" applyFont="1" applyFill="1" applyBorder="1" applyAlignment="1" applyProtection="1">
      <alignment vertical="center"/>
      <protection hidden="1"/>
    </xf>
    <xf numFmtId="0" fontId="29" fillId="8" borderId="37" xfId="5" applyFont="1" applyFill="1" applyBorder="1" applyAlignment="1">
      <alignment vertical="center"/>
    </xf>
    <xf numFmtId="0" fontId="22" fillId="8" borderId="37" xfId="5" applyFont="1" applyFill="1" applyBorder="1" applyAlignment="1">
      <alignment horizontal="center" vertical="center"/>
    </xf>
    <xf numFmtId="0" fontId="22" fillId="8" borderId="37" xfId="6" applyFont="1" applyFill="1" applyBorder="1" applyAlignment="1">
      <alignment vertical="center" wrapText="1"/>
    </xf>
    <xf numFmtId="164" fontId="22" fillId="8" borderId="37" xfId="1" applyNumberFormat="1" applyFont="1" applyFill="1" applyBorder="1" applyAlignment="1" applyProtection="1">
      <alignment vertical="center"/>
      <protection hidden="1"/>
    </xf>
    <xf numFmtId="0" fontId="29" fillId="9" borderId="37" xfId="5" applyFont="1" applyFill="1" applyBorder="1" applyAlignment="1">
      <alignment vertical="center"/>
    </xf>
    <xf numFmtId="0" fontId="22" fillId="9" borderId="37" xfId="5" applyFont="1" applyFill="1" applyBorder="1" applyAlignment="1">
      <alignment horizontal="center" vertical="center"/>
    </xf>
    <xf numFmtId="0" fontId="22" fillId="9" borderId="37" xfId="6" applyFont="1" applyFill="1" applyBorder="1" applyAlignment="1">
      <alignment vertical="center" wrapText="1"/>
    </xf>
    <xf numFmtId="164" fontId="22" fillId="9" borderId="37" xfId="1" applyNumberFormat="1" applyFont="1" applyFill="1" applyBorder="1" applyAlignment="1" applyProtection="1">
      <alignment vertical="center"/>
      <protection hidden="1"/>
    </xf>
    <xf numFmtId="0" fontId="29" fillId="10" borderId="37" xfId="5" applyFont="1" applyFill="1" applyBorder="1" applyAlignment="1">
      <alignment vertical="center"/>
    </xf>
    <xf numFmtId="0" fontId="22" fillId="10" borderId="37" xfId="5" applyFont="1" applyFill="1" applyBorder="1" applyAlignment="1">
      <alignment horizontal="center" vertical="center"/>
    </xf>
    <xf numFmtId="0" fontId="22" fillId="10" borderId="37" xfId="6" applyFont="1" applyFill="1" applyBorder="1" applyAlignment="1">
      <alignment vertical="center" wrapText="1"/>
    </xf>
    <xf numFmtId="164" fontId="22" fillId="10" borderId="37" xfId="1" applyNumberFormat="1" applyFont="1" applyFill="1" applyBorder="1" applyAlignment="1" applyProtection="1">
      <alignment vertical="center"/>
      <protection hidden="1"/>
    </xf>
    <xf numFmtId="164" fontId="22" fillId="6" borderId="37" xfId="1" applyNumberFormat="1" applyFont="1" applyFill="1" applyBorder="1" applyAlignment="1" applyProtection="1">
      <alignment horizontal="right" vertical="center"/>
      <protection hidden="1"/>
    </xf>
    <xf numFmtId="0" fontId="30" fillId="10" borderId="37" xfId="5" applyFont="1" applyFill="1" applyBorder="1" applyAlignment="1">
      <alignment vertical="center"/>
    </xf>
    <xf numFmtId="0" fontId="21" fillId="10" borderId="37" xfId="5" applyFont="1" applyFill="1" applyBorder="1" applyAlignment="1">
      <alignment horizontal="center" vertical="center"/>
    </xf>
    <xf numFmtId="0" fontId="21" fillId="10" borderId="37" xfId="5" applyFont="1" applyFill="1" applyBorder="1" applyAlignment="1">
      <alignment vertical="center" wrapText="1"/>
    </xf>
    <xf numFmtId="164" fontId="21" fillId="10" borderId="37" xfId="1" applyNumberFormat="1" applyFont="1" applyFill="1" applyBorder="1" applyAlignment="1" applyProtection="1">
      <alignment vertical="center"/>
      <protection locked="0"/>
    </xf>
    <xf numFmtId="164" fontId="21" fillId="10" borderId="37" xfId="1" applyNumberFormat="1" applyFont="1" applyFill="1" applyBorder="1" applyAlignment="1" applyProtection="1">
      <alignment vertical="center"/>
    </xf>
    <xf numFmtId="164" fontId="21" fillId="6" borderId="37" xfId="1" applyNumberFormat="1" applyFont="1" applyFill="1" applyBorder="1" applyAlignment="1" applyProtection="1">
      <alignment horizontal="right" vertical="center"/>
    </xf>
    <xf numFmtId="0" fontId="21" fillId="10" borderId="37" xfId="6" applyFont="1" applyFill="1" applyBorder="1" applyAlignment="1">
      <alignment vertical="center" wrapText="1"/>
    </xf>
    <xf numFmtId="164" fontId="22" fillId="6" borderId="37" xfId="1" applyNumberFormat="1" applyFont="1" applyFill="1" applyBorder="1" applyAlignment="1" applyProtection="1">
      <alignment horizontal="right" vertical="center"/>
    </xf>
    <xf numFmtId="0" fontId="30" fillId="0" borderId="37" xfId="5" applyFont="1" applyBorder="1" applyAlignment="1">
      <alignment vertical="center"/>
    </xf>
    <xf numFmtId="0" fontId="21" fillId="0" borderId="37" xfId="5" applyFont="1" applyBorder="1" applyAlignment="1">
      <alignment horizontal="center" vertical="center"/>
    </xf>
    <xf numFmtId="0" fontId="21" fillId="0" borderId="37" xfId="6" applyFont="1" applyBorder="1" applyAlignment="1">
      <alignment vertical="center" wrapText="1"/>
    </xf>
    <xf numFmtId="0" fontId="21" fillId="10" borderId="37" xfId="6" applyFont="1" applyFill="1" applyBorder="1" applyAlignment="1" applyProtection="1">
      <alignment vertical="center" wrapText="1"/>
      <protection locked="0"/>
    </xf>
    <xf numFmtId="0" fontId="22" fillId="10" borderId="37" xfId="5" applyFont="1" applyFill="1" applyBorder="1" applyAlignment="1">
      <alignment vertical="center" wrapText="1"/>
    </xf>
    <xf numFmtId="164" fontId="22" fillId="9" borderId="37" xfId="1" applyNumberFormat="1" applyFont="1" applyFill="1" applyBorder="1" applyAlignment="1" applyProtection="1">
      <alignment horizontal="right" vertical="center"/>
      <protection hidden="1"/>
    </xf>
    <xf numFmtId="164" fontId="22" fillId="10" borderId="37" xfId="1" applyNumberFormat="1" applyFont="1" applyFill="1" applyBorder="1" applyAlignment="1" applyProtection="1">
      <alignment vertical="center"/>
      <protection locked="0"/>
    </xf>
    <xf numFmtId="0" fontId="33" fillId="10" borderId="0" xfId="6" applyFont="1" applyFill="1" applyAlignment="1">
      <alignment vertical="center"/>
    </xf>
    <xf numFmtId="0" fontId="22" fillId="0" borderId="0" xfId="6" applyFont="1" applyAlignment="1">
      <alignment vertical="center"/>
    </xf>
    <xf numFmtId="164" fontId="22" fillId="10" borderId="37" xfId="1" applyNumberFormat="1" applyFont="1" applyFill="1" applyBorder="1" applyAlignment="1" applyProtection="1">
      <alignment vertical="center"/>
    </xf>
    <xf numFmtId="164" fontId="21" fillId="10" borderId="37" xfId="1" applyNumberFormat="1" applyFont="1" applyFill="1" applyBorder="1" applyAlignment="1" applyProtection="1">
      <alignment vertical="center"/>
      <protection hidden="1"/>
    </xf>
    <xf numFmtId="0" fontId="21" fillId="10" borderId="37" xfId="5" applyFont="1" applyFill="1" applyBorder="1" applyAlignment="1">
      <alignment horizontal="center" vertical="center" wrapText="1"/>
    </xf>
    <xf numFmtId="0" fontId="22" fillId="10" borderId="37" xfId="5" applyFont="1" applyFill="1" applyBorder="1" applyAlignment="1">
      <alignment vertical="center"/>
    </xf>
    <xf numFmtId="0" fontId="21" fillId="10" borderId="37" xfId="5" applyFont="1" applyFill="1" applyBorder="1" applyAlignment="1">
      <alignment vertical="center"/>
    </xf>
    <xf numFmtId="164" fontId="22" fillId="8" borderId="37" xfId="1" applyNumberFormat="1" applyFont="1" applyFill="1" applyBorder="1" applyAlignment="1" applyProtection="1">
      <alignment horizontal="right" vertical="center"/>
      <protection hidden="1"/>
    </xf>
    <xf numFmtId="0" fontId="30" fillId="10" borderId="38" xfId="5" applyFont="1" applyFill="1" applyBorder="1" applyAlignment="1">
      <alignment vertical="center"/>
    </xf>
    <xf numFmtId="0" fontId="21" fillId="10" borderId="38" xfId="5" applyFont="1" applyFill="1" applyBorder="1" applyAlignment="1">
      <alignment horizontal="center" vertical="center"/>
    </xf>
    <xf numFmtId="0" fontId="21" fillId="10" borderId="38" xfId="5" applyFont="1" applyFill="1" applyBorder="1" applyAlignment="1">
      <alignment vertical="center" wrapText="1"/>
    </xf>
    <xf numFmtId="164" fontId="21" fillId="10" borderId="38" xfId="1" applyNumberFormat="1" applyFont="1" applyFill="1" applyBorder="1" applyAlignment="1" applyProtection="1">
      <alignment vertical="center"/>
      <protection hidden="1"/>
    </xf>
    <xf numFmtId="164" fontId="21" fillId="6" borderId="38" xfId="1" applyNumberFormat="1" applyFont="1" applyFill="1" applyBorder="1" applyAlignment="1" applyProtection="1">
      <alignment horizontal="right" vertical="center"/>
      <protection hidden="1"/>
    </xf>
    <xf numFmtId="0" fontId="30" fillId="0" borderId="0" xfId="6" applyFont="1" applyAlignment="1">
      <alignment vertical="center" wrapText="1"/>
    </xf>
    <xf numFmtId="164" fontId="21" fillId="10" borderId="38" xfId="1" applyNumberFormat="1" applyFont="1" applyFill="1" applyBorder="1" applyAlignment="1" applyProtection="1">
      <alignment vertical="center"/>
      <protection locked="0"/>
    </xf>
    <xf numFmtId="0" fontId="12" fillId="11" borderId="9" xfId="0" applyFont="1" applyFill="1" applyBorder="1" applyAlignment="1">
      <alignment horizontal="center" vertical="center" wrapText="1"/>
    </xf>
    <xf numFmtId="0" fontId="45" fillId="0" borderId="10" xfId="0" applyFont="1" applyBorder="1"/>
    <xf numFmtId="0" fontId="45" fillId="10" borderId="10" xfId="0" applyFont="1" applyFill="1" applyBorder="1"/>
    <xf numFmtId="0" fontId="18" fillId="0" borderId="1" xfId="8" applyBorder="1" applyAlignment="1">
      <alignment horizontal="left" vertical="top" wrapText="1"/>
    </xf>
    <xf numFmtId="0" fontId="18" fillId="0" borderId="0" xfId="8" applyAlignment="1">
      <alignment horizontal="left" vertical="top" wrapText="1"/>
    </xf>
    <xf numFmtId="0" fontId="0" fillId="0" borderId="1" xfId="0" applyBorder="1" applyAlignment="1">
      <alignment wrapText="1"/>
    </xf>
    <xf numFmtId="0" fontId="30" fillId="0" borderId="1" xfId="0" applyFont="1" applyBorder="1" applyAlignment="1">
      <alignment vertical="center" wrapText="1"/>
    </xf>
    <xf numFmtId="0" fontId="30"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29" fillId="12" borderId="14" xfId="0" applyFont="1" applyFill="1" applyBorder="1" applyAlignment="1">
      <alignment horizontal="center" vertical="center"/>
    </xf>
    <xf numFmtId="0" fontId="0" fillId="11" borderId="0" xfId="0" applyFill="1" applyAlignment="1">
      <alignment vertical="top" wrapText="1"/>
    </xf>
    <xf numFmtId="0" fontId="29" fillId="12" borderId="52" xfId="0" applyFont="1" applyFill="1" applyBorder="1" applyAlignment="1">
      <alignment horizontal="center" vertical="center"/>
    </xf>
    <xf numFmtId="0" fontId="30" fillId="19" borderId="34" xfId="0" applyFont="1" applyFill="1" applyBorder="1" applyAlignment="1">
      <alignment vertical="center" wrapText="1"/>
    </xf>
    <xf numFmtId="0" fontId="30" fillId="39" borderId="34" xfId="0" applyFont="1" applyFill="1" applyBorder="1" applyAlignment="1">
      <alignment vertical="center" wrapText="1"/>
    </xf>
    <xf numFmtId="0" fontId="30" fillId="40" borderId="34" xfId="0" applyFont="1" applyFill="1" applyBorder="1" applyAlignment="1">
      <alignment vertical="center" wrapText="1"/>
    </xf>
    <xf numFmtId="0" fontId="29" fillId="12" borderId="53" xfId="0" applyFont="1" applyFill="1" applyBorder="1" applyAlignment="1">
      <alignment horizontal="center" vertical="center"/>
    </xf>
    <xf numFmtId="0" fontId="30" fillId="0" borderId="20" xfId="0" applyFont="1" applyBorder="1" applyAlignment="1">
      <alignment horizontal="left" vertical="center" wrapText="1"/>
    </xf>
    <xf numFmtId="0" fontId="30" fillId="40" borderId="52" xfId="0" applyFont="1" applyFill="1" applyBorder="1" applyAlignment="1">
      <alignment vertical="center" wrapText="1"/>
    </xf>
    <xf numFmtId="0" fontId="18" fillId="0" borderId="19" xfId="8" applyBorder="1" applyAlignment="1">
      <alignment horizontal="left"/>
    </xf>
    <xf numFmtId="0" fontId="30" fillId="0" borderId="19" xfId="0" applyFont="1" applyBorder="1" applyAlignment="1">
      <alignment vertical="center" wrapText="1"/>
    </xf>
    <xf numFmtId="0" fontId="30" fillId="0" borderId="53" xfId="0" applyFont="1" applyBorder="1" applyAlignment="1">
      <alignment horizontal="left" vertical="center" wrapText="1"/>
    </xf>
    <xf numFmtId="0" fontId="18" fillId="0" borderId="20" xfId="8" applyBorder="1" applyAlignment="1">
      <alignment horizontal="left" vertical="center"/>
    </xf>
    <xf numFmtId="0" fontId="18" fillId="0" borderId="53" xfId="8" applyBorder="1" applyAlignment="1">
      <alignment horizontal="left" vertical="center"/>
    </xf>
    <xf numFmtId="0" fontId="18" fillId="0" borderId="8" xfId="8" applyBorder="1"/>
    <xf numFmtId="0" fontId="18" fillId="0" borderId="21" xfId="8" applyBorder="1"/>
    <xf numFmtId="0" fontId="0" fillId="0" borderId="21" xfId="0" applyBorder="1"/>
    <xf numFmtId="0" fontId="0" fillId="0" borderId="54" xfId="0" applyBorder="1"/>
    <xf numFmtId="0" fontId="0" fillId="0" borderId="34" xfId="0" applyBorder="1" applyAlignment="1">
      <alignment horizontal="left" vertical="center" wrapText="1"/>
    </xf>
    <xf numFmtId="0" fontId="0" fillId="0" borderId="20" xfId="0" applyBorder="1" applyAlignment="1">
      <alignment horizontal="center" vertical="center"/>
    </xf>
    <xf numFmtId="0" fontId="0" fillId="0" borderId="52" xfId="0" applyBorder="1" applyAlignment="1">
      <alignment horizontal="left" vertical="center" wrapText="1"/>
    </xf>
    <xf numFmtId="0" fontId="0" fillId="0" borderId="53" xfId="0" applyBorder="1" applyAlignment="1">
      <alignment horizontal="center" vertical="center"/>
    </xf>
    <xf numFmtId="49" fontId="7" fillId="19" borderId="1" xfId="6" applyNumberFormat="1" applyFont="1" applyFill="1" applyBorder="1" applyAlignment="1">
      <alignment horizontal="left" vertical="center" wrapText="1"/>
    </xf>
    <xf numFmtId="49" fontId="7" fillId="20" borderId="1" xfId="6" applyNumberFormat="1" applyFont="1" applyFill="1" applyBorder="1" applyAlignment="1">
      <alignment horizontal="left" vertical="center" wrapText="1"/>
    </xf>
    <xf numFmtId="49" fontId="7" fillId="0" borderId="1" xfId="6" applyNumberFormat="1" applyFont="1" applyBorder="1" applyAlignment="1">
      <alignment horizontal="left" vertical="center" wrapText="1"/>
    </xf>
    <xf numFmtId="49" fontId="7" fillId="0" borderId="1" xfId="6" applyNumberFormat="1" applyFont="1" applyBorder="1" applyAlignment="1">
      <alignment horizontal="center" vertical="center" wrapText="1"/>
    </xf>
    <xf numFmtId="43" fontId="7" fillId="0" borderId="20" xfId="2" applyFont="1" applyBorder="1" applyAlignment="1">
      <alignment horizontal="right" vertical="center" wrapText="1"/>
    </xf>
    <xf numFmtId="49" fontId="7" fillId="16" borderId="1" xfId="6" applyNumberFormat="1" applyFont="1" applyFill="1" applyBorder="1" applyAlignment="1">
      <alignment horizontal="left" vertical="center" wrapText="1"/>
    </xf>
    <xf numFmtId="0" fontId="9" fillId="32" borderId="34" xfId="6" applyFont="1" applyFill="1" applyBorder="1" applyAlignment="1">
      <alignment horizontal="left"/>
    </xf>
    <xf numFmtId="0" fontId="9" fillId="0" borderId="34" xfId="6" applyFont="1" applyBorder="1" applyAlignment="1">
      <alignment horizontal="left" vertical="center" wrapText="1"/>
    </xf>
    <xf numFmtId="0" fontId="9" fillId="34" borderId="34" xfId="6" applyFont="1" applyFill="1" applyBorder="1" applyAlignment="1">
      <alignment wrapText="1"/>
    </xf>
    <xf numFmtId="0" fontId="9" fillId="35" borderId="34" xfId="6" applyFont="1" applyFill="1" applyBorder="1" applyAlignment="1">
      <alignment horizontal="left"/>
    </xf>
    <xf numFmtId="0" fontId="9" fillId="0" borderId="20" xfId="6" applyFont="1" applyBorder="1" applyAlignment="1">
      <alignment horizontal="left" vertical="center" wrapText="1"/>
    </xf>
    <xf numFmtId="0" fontId="9" fillId="13" borderId="20" xfId="6" applyFont="1" applyFill="1" applyBorder="1" applyAlignment="1">
      <alignment vertical="center" wrapText="1"/>
    </xf>
    <xf numFmtId="0" fontId="9" fillId="14" borderId="20" xfId="6" applyFont="1" applyFill="1" applyBorder="1" applyAlignment="1">
      <alignment vertical="center" wrapText="1"/>
    </xf>
    <xf numFmtId="0" fontId="9" fillId="7" borderId="20" xfId="6" applyFont="1" applyFill="1" applyBorder="1" applyAlignment="1">
      <alignment horizontal="left" vertical="center" wrapText="1"/>
    </xf>
    <xf numFmtId="0" fontId="9" fillId="15" borderId="20" xfId="6" applyFont="1" applyFill="1" applyBorder="1" applyAlignment="1">
      <alignment vertical="center" wrapText="1"/>
    </xf>
    <xf numFmtId="0" fontId="9" fillId="16" borderId="20" xfId="6" applyFont="1" applyFill="1" applyBorder="1" applyAlignment="1">
      <alignment horizontal="left" vertical="center" wrapText="1"/>
    </xf>
    <xf numFmtId="0" fontId="9" fillId="17" borderId="20" xfId="6" applyFont="1" applyFill="1" applyBorder="1" applyAlignment="1">
      <alignment horizontal="left" vertical="center" wrapText="1"/>
    </xf>
    <xf numFmtId="0" fontId="9" fillId="18" borderId="20" xfId="6" applyFont="1" applyFill="1" applyBorder="1" applyAlignment="1">
      <alignment horizontal="left" vertical="center" wrapText="1"/>
    </xf>
    <xf numFmtId="0" fontId="9" fillId="0" borderId="20" xfId="6" applyFont="1" applyBorder="1" applyAlignment="1">
      <alignment vertical="center" wrapText="1"/>
    </xf>
    <xf numFmtId="0" fontId="9" fillId="19" borderId="20" xfId="6" applyFont="1" applyFill="1" applyBorder="1" applyAlignment="1">
      <alignment vertical="center" wrapText="1"/>
    </xf>
    <xf numFmtId="0" fontId="9" fillId="19" borderId="20" xfId="6" applyFont="1" applyFill="1" applyBorder="1" applyAlignment="1">
      <alignment horizontal="left" vertical="center" wrapText="1"/>
    </xf>
    <xf numFmtId="0" fontId="9" fillId="0" borderId="20" xfId="6" applyFont="1" applyBorder="1"/>
    <xf numFmtId="0" fontId="9" fillId="20" borderId="20" xfId="6" applyFont="1" applyFill="1" applyBorder="1" applyAlignment="1">
      <alignment vertical="center" wrapText="1"/>
    </xf>
    <xf numFmtId="0" fontId="9" fillId="21" borderId="20" xfId="6" applyFont="1" applyFill="1" applyBorder="1" applyAlignment="1">
      <alignment horizontal="left" vertical="center" wrapText="1"/>
    </xf>
    <xf numFmtId="0" fontId="9" fillId="22" borderId="20" xfId="6" applyFont="1" applyFill="1" applyBorder="1" applyAlignment="1">
      <alignment horizontal="left" vertical="center" wrapText="1"/>
    </xf>
    <xf numFmtId="0" fontId="9" fillId="23" borderId="20" xfId="6" applyFont="1" applyFill="1" applyBorder="1" applyAlignment="1">
      <alignment horizontal="left" vertical="center" wrapText="1"/>
    </xf>
    <xf numFmtId="0" fontId="9" fillId="24" borderId="20" xfId="6" applyFont="1" applyFill="1" applyBorder="1" applyAlignment="1">
      <alignment horizontal="left" vertical="center" wrapText="1"/>
    </xf>
    <xf numFmtId="0" fontId="9" fillId="25" borderId="20" xfId="6" applyFont="1" applyFill="1" applyBorder="1" applyAlignment="1">
      <alignment horizontal="left" vertical="center" wrapText="1"/>
    </xf>
    <xf numFmtId="0" fontId="39" fillId="25" borderId="20" xfId="6" applyFont="1" applyFill="1" applyBorder="1" applyAlignment="1">
      <alignment horizontal="left" vertical="center" wrapText="1"/>
    </xf>
    <xf numFmtId="0" fontId="9" fillId="26" borderId="20" xfId="6" applyFont="1" applyFill="1" applyBorder="1" applyAlignment="1">
      <alignment horizontal="left" vertical="center" wrapText="1"/>
    </xf>
    <xf numFmtId="0" fontId="9" fillId="27" borderId="20" xfId="6" applyFont="1" applyFill="1" applyBorder="1" applyAlignment="1">
      <alignment vertical="center" wrapText="1"/>
    </xf>
    <xf numFmtId="0" fontId="9" fillId="27" borderId="20" xfId="6" applyFont="1" applyFill="1" applyBorder="1" applyAlignment="1">
      <alignment horizontal="left" vertical="center" wrapText="1"/>
    </xf>
    <xf numFmtId="0" fontId="39" fillId="26" borderId="20" xfId="6" applyFont="1" applyFill="1" applyBorder="1" applyAlignment="1">
      <alignment horizontal="left" vertical="center" wrapText="1"/>
    </xf>
    <xf numFmtId="0" fontId="9" fillId="28" borderId="20" xfId="6" applyFont="1" applyFill="1" applyBorder="1" applyAlignment="1">
      <alignment vertical="center" wrapText="1"/>
    </xf>
    <xf numFmtId="0" fontId="9" fillId="29" borderId="20" xfId="6" applyFont="1" applyFill="1" applyBorder="1" applyAlignment="1">
      <alignment vertical="center" wrapText="1"/>
    </xf>
    <xf numFmtId="0" fontId="9" fillId="30" borderId="20" xfId="6" applyFont="1" applyFill="1" applyBorder="1" applyAlignment="1">
      <alignment horizontal="left" vertical="center" wrapText="1"/>
    </xf>
    <xf numFmtId="0" fontId="9" fillId="31" borderId="20" xfId="6" applyFont="1" applyFill="1" applyBorder="1" applyAlignment="1">
      <alignment vertical="center" wrapText="1"/>
    </xf>
    <xf numFmtId="0" fontId="9" fillId="32" borderId="20" xfId="6" applyFont="1" applyFill="1" applyBorder="1" applyAlignment="1">
      <alignment vertical="center" wrapText="1"/>
    </xf>
    <xf numFmtId="0" fontId="9" fillId="33" borderId="20" xfId="6" applyFont="1" applyFill="1" applyBorder="1" applyAlignment="1">
      <alignment vertical="center" wrapText="1"/>
    </xf>
    <xf numFmtId="0" fontId="9" fillId="33" borderId="20" xfId="6" applyFont="1" applyFill="1" applyBorder="1" applyAlignment="1">
      <alignment horizontal="left" vertical="center" wrapText="1"/>
    </xf>
    <xf numFmtId="0" fontId="9" fillId="34" borderId="20" xfId="6" applyFont="1" applyFill="1" applyBorder="1" applyAlignment="1">
      <alignment horizontal="left" vertical="center" wrapText="1"/>
    </xf>
    <xf numFmtId="0" fontId="9" fillId="35" borderId="20" xfId="6" applyFont="1" applyFill="1" applyBorder="1" applyAlignment="1">
      <alignment vertical="center" wrapText="1"/>
    </xf>
    <xf numFmtId="0" fontId="9" fillId="5" borderId="20" xfId="6" applyFont="1" applyFill="1" applyBorder="1" applyAlignment="1">
      <alignment vertical="center" wrapText="1"/>
    </xf>
    <xf numFmtId="49" fontId="8" fillId="3" borderId="54" xfId="6" applyNumberFormat="1" applyFont="1" applyFill="1" applyBorder="1" applyAlignment="1">
      <alignment horizontal="left" vertical="center" wrapText="1"/>
    </xf>
    <xf numFmtId="49" fontId="8" fillId="3" borderId="8" xfId="6" applyNumberFormat="1" applyFont="1" applyFill="1" applyBorder="1" applyAlignment="1">
      <alignment horizontal="left" vertical="center" wrapText="1"/>
    </xf>
    <xf numFmtId="49" fontId="8" fillId="3" borderId="8" xfId="6" applyNumberFormat="1" applyFont="1" applyFill="1" applyBorder="1" applyAlignment="1">
      <alignment horizontal="center" vertical="center" wrapText="1"/>
    </xf>
    <xf numFmtId="49" fontId="8" fillId="3" borderId="21" xfId="6" applyNumberFormat="1" applyFont="1" applyFill="1" applyBorder="1" applyAlignment="1">
      <alignment horizontal="center" vertical="center" wrapText="1"/>
    </xf>
    <xf numFmtId="0" fontId="9" fillId="0" borderId="21" xfId="6" applyFont="1" applyBorder="1" applyAlignment="1">
      <alignment horizontal="center" vertical="center" wrapText="1"/>
    </xf>
    <xf numFmtId="0" fontId="9" fillId="0" borderId="53" xfId="6" applyFont="1" applyBorder="1" applyAlignment="1">
      <alignment vertical="center" wrapText="1"/>
    </xf>
    <xf numFmtId="0" fontId="21" fillId="0" borderId="0" xfId="0" applyFont="1" applyAlignment="1">
      <alignment vertical="top" wrapText="1"/>
    </xf>
    <xf numFmtId="0" fontId="21" fillId="0" borderId="0" xfId="0" applyFont="1" applyAlignment="1">
      <alignment horizontal="center" vertical="top"/>
    </xf>
    <xf numFmtId="0" fontId="21" fillId="0" borderId="0" xfId="0" applyFont="1" applyAlignment="1">
      <alignment horizontal="left" vertical="top"/>
    </xf>
    <xf numFmtId="4" fontId="21" fillId="0" borderId="0" xfId="0" applyNumberFormat="1" applyFont="1" applyAlignment="1">
      <alignment horizontal="left" vertical="top"/>
    </xf>
    <xf numFmtId="0" fontId="21" fillId="0" borderId="0" xfId="0" applyFont="1" applyAlignment="1" applyProtection="1">
      <alignment horizontal="left" vertical="top"/>
      <protection locked="0"/>
    </xf>
    <xf numFmtId="0" fontId="21" fillId="0" borderId="0" xfId="0" applyFont="1" applyAlignment="1" applyProtection="1">
      <alignment horizontal="left" vertical="top" wrapText="1"/>
      <protection locked="0"/>
    </xf>
    <xf numFmtId="0" fontId="21" fillId="0" borderId="0" xfId="0" applyFont="1" applyAlignment="1" applyProtection="1">
      <alignment vertical="top"/>
      <protection locked="0"/>
    </xf>
    <xf numFmtId="0" fontId="22" fillId="0" borderId="0" xfId="0" applyFont="1" applyAlignment="1" applyProtection="1">
      <alignment vertical="top"/>
      <protection locked="0"/>
    </xf>
    <xf numFmtId="0" fontId="21" fillId="38" borderId="0" xfId="0" applyFont="1" applyFill="1" applyAlignment="1" applyProtection="1">
      <alignment vertical="top"/>
      <protection locked="0"/>
    </xf>
    <xf numFmtId="0" fontId="21" fillId="0" borderId="0" xfId="0" applyFont="1" applyAlignment="1" applyProtection="1">
      <alignment vertical="top" wrapText="1"/>
      <protection locked="0"/>
    </xf>
    <xf numFmtId="0" fontId="1" fillId="0" borderId="0" xfId="0" applyFont="1" applyAlignment="1" applyProtection="1">
      <alignment vertical="top" wrapText="1"/>
      <protection locked="0"/>
    </xf>
    <xf numFmtId="0" fontId="36" fillId="12" borderId="56" xfId="0" applyFont="1" applyFill="1" applyBorder="1" applyAlignment="1">
      <alignment horizontal="center" vertical="center"/>
    </xf>
    <xf numFmtId="0" fontId="34" fillId="0" borderId="57" xfId="8" applyFont="1" applyBorder="1"/>
    <xf numFmtId="0" fontId="36" fillId="12" borderId="55" xfId="0" applyFont="1" applyFill="1" applyBorder="1" applyAlignment="1">
      <alignment horizontal="center" vertical="center"/>
    </xf>
    <xf numFmtId="0" fontId="49" fillId="0" borderId="52" xfId="0" applyFont="1" applyBorder="1" applyAlignment="1">
      <alignment vertical="center" wrapText="1"/>
    </xf>
    <xf numFmtId="0" fontId="50" fillId="0" borderId="19" xfId="8" applyFont="1" applyBorder="1" applyAlignment="1">
      <alignment horizontal="left"/>
    </xf>
    <xf numFmtId="0" fontId="49" fillId="0" borderId="19" xfId="0" applyFont="1" applyBorder="1" applyAlignment="1">
      <alignment vertical="center" wrapText="1"/>
    </xf>
    <xf numFmtId="0" fontId="50" fillId="0" borderId="19" xfId="8" applyFont="1" applyBorder="1"/>
    <xf numFmtId="44" fontId="21" fillId="0" borderId="0" xfId="3" applyFont="1" applyAlignment="1">
      <alignment horizontal="left" vertical="top"/>
    </xf>
    <xf numFmtId="0" fontId="22" fillId="0" borderId="22" xfId="0" applyFont="1" applyBorder="1" applyAlignment="1">
      <alignment vertical="center" wrapText="1"/>
    </xf>
    <xf numFmtId="0" fontId="49" fillId="37" borderId="56" xfId="0" applyFont="1" applyFill="1" applyBorder="1" applyAlignment="1">
      <alignment vertical="center" wrapText="1"/>
    </xf>
    <xf numFmtId="0" fontId="49" fillId="0" borderId="56" xfId="0" applyFont="1" applyBorder="1" applyAlignment="1">
      <alignment vertical="center" wrapText="1"/>
    </xf>
    <xf numFmtId="0" fontId="49" fillId="37" borderId="1" xfId="0" applyFont="1" applyFill="1" applyBorder="1" applyAlignment="1">
      <alignment vertical="center" wrapText="1"/>
    </xf>
    <xf numFmtId="0" fontId="0" fillId="41" borderId="1" xfId="0" applyFill="1" applyBorder="1" applyAlignment="1">
      <alignment horizontal="left" vertical="center" wrapText="1"/>
    </xf>
    <xf numFmtId="0" fontId="0" fillId="41" borderId="1" xfId="0" applyFill="1" applyBorder="1" applyAlignment="1">
      <alignment horizontal="center" vertical="center"/>
    </xf>
    <xf numFmtId="0" fontId="0" fillId="37" borderId="1" xfId="0" applyFill="1" applyBorder="1" applyAlignment="1">
      <alignment horizontal="left" vertical="center" wrapText="1"/>
    </xf>
    <xf numFmtId="0" fontId="0" fillId="37" borderId="1" xfId="0" applyFill="1" applyBorder="1" applyAlignment="1">
      <alignment horizontal="center" vertical="center"/>
    </xf>
    <xf numFmtId="0" fontId="0" fillId="41" borderId="19" xfId="0" applyFill="1" applyBorder="1" applyAlignment="1">
      <alignment horizontal="left" vertical="center" wrapText="1"/>
    </xf>
    <xf numFmtId="0" fontId="0" fillId="41" borderId="19" xfId="0" applyFill="1" applyBorder="1" applyAlignment="1">
      <alignment horizontal="center" vertical="center"/>
    </xf>
    <xf numFmtId="0" fontId="34" fillId="0" borderId="58" xfId="8" applyFont="1" applyBorder="1"/>
    <xf numFmtId="15" fontId="7" fillId="0" borderId="34" xfId="6" applyNumberFormat="1" applyFont="1" applyBorder="1" applyAlignment="1">
      <alignment horizontal="left" vertical="center" wrapText="1"/>
    </xf>
    <xf numFmtId="15" fontId="7" fillId="0" borderId="1" xfId="6" applyNumberFormat="1" applyFont="1" applyBorder="1" applyAlignment="1">
      <alignment horizontal="left" vertical="center" wrapText="1"/>
    </xf>
    <xf numFmtId="49" fontId="7" fillId="13" borderId="34" xfId="6" applyNumberFormat="1" applyFont="1" applyFill="1" applyBorder="1" applyAlignment="1">
      <alignment horizontal="left" vertical="center" wrapText="1"/>
    </xf>
    <xf numFmtId="49" fontId="7" fillId="13" borderId="1" xfId="6" applyNumberFormat="1" applyFont="1" applyFill="1" applyBorder="1" applyAlignment="1">
      <alignment horizontal="left" vertical="center" wrapText="1"/>
    </xf>
    <xf numFmtId="49" fontId="7" fillId="13" borderId="1" xfId="6" applyNumberFormat="1" applyFont="1" applyFill="1" applyBorder="1" applyAlignment="1">
      <alignment horizontal="center" vertical="center" wrapText="1"/>
    </xf>
    <xf numFmtId="43" fontId="7" fillId="13" borderId="20" xfId="2" applyFont="1" applyFill="1" applyBorder="1" applyAlignment="1">
      <alignment horizontal="right" vertical="center" wrapText="1"/>
    </xf>
    <xf numFmtId="15" fontId="7" fillId="14" borderId="34" xfId="6" applyNumberFormat="1" applyFont="1" applyFill="1" applyBorder="1" applyAlignment="1">
      <alignment horizontal="left" vertical="center" wrapText="1"/>
    </xf>
    <xf numFmtId="15" fontId="7" fillId="14" borderId="1" xfId="6" applyNumberFormat="1" applyFont="1" applyFill="1" applyBorder="1" applyAlignment="1">
      <alignment horizontal="left" vertical="center" wrapText="1"/>
    </xf>
    <xf numFmtId="49" fontId="7" fillId="14" borderId="1" xfId="6" applyNumberFormat="1" applyFont="1" applyFill="1" applyBorder="1" applyAlignment="1">
      <alignment horizontal="left" vertical="center" wrapText="1"/>
    </xf>
    <xf numFmtId="49" fontId="7" fillId="14" borderId="1" xfId="6" applyNumberFormat="1" applyFont="1" applyFill="1" applyBorder="1" applyAlignment="1">
      <alignment horizontal="center" vertical="center" wrapText="1"/>
    </xf>
    <xf numFmtId="43" fontId="7" fillId="14" borderId="20" xfId="2" applyFont="1" applyFill="1" applyBorder="1" applyAlignment="1">
      <alignment horizontal="right" vertical="center" wrapText="1"/>
    </xf>
    <xf numFmtId="15" fontId="7" fillId="7" borderId="34" xfId="6" applyNumberFormat="1" applyFont="1" applyFill="1" applyBorder="1" applyAlignment="1">
      <alignment horizontal="left" vertical="center" wrapText="1"/>
    </xf>
    <xf numFmtId="15" fontId="7" fillId="7" borderId="1" xfId="6" applyNumberFormat="1" applyFont="1" applyFill="1" applyBorder="1" applyAlignment="1">
      <alignment horizontal="left" vertical="center" wrapText="1"/>
    </xf>
    <xf numFmtId="49" fontId="7" fillId="7" borderId="1" xfId="6" applyNumberFormat="1" applyFont="1" applyFill="1" applyBorder="1" applyAlignment="1">
      <alignment horizontal="left" vertical="center" wrapText="1"/>
    </xf>
    <xf numFmtId="49" fontId="7" fillId="7" borderId="1" xfId="6" applyNumberFormat="1" applyFont="1" applyFill="1" applyBorder="1" applyAlignment="1">
      <alignment horizontal="center" vertical="center" wrapText="1"/>
    </xf>
    <xf numFmtId="43" fontId="7" fillId="7" borderId="20" xfId="2" applyFont="1" applyFill="1" applyBorder="1" applyAlignment="1">
      <alignment horizontal="right" vertical="center" wrapText="1"/>
    </xf>
    <xf numFmtId="15" fontId="7" fillId="15" borderId="34" xfId="6" applyNumberFormat="1" applyFont="1" applyFill="1" applyBorder="1" applyAlignment="1">
      <alignment horizontal="left" vertical="center" wrapText="1"/>
    </xf>
    <xf numFmtId="15" fontId="7" fillId="15" borderId="1" xfId="6" applyNumberFormat="1" applyFont="1" applyFill="1" applyBorder="1" applyAlignment="1">
      <alignment horizontal="left" vertical="center" wrapText="1"/>
    </xf>
    <xf numFmtId="49" fontId="7" fillId="15" borderId="1" xfId="6" applyNumberFormat="1" applyFont="1" applyFill="1" applyBorder="1" applyAlignment="1">
      <alignment horizontal="left" vertical="center" wrapText="1"/>
    </xf>
    <xf numFmtId="49" fontId="7" fillId="15" borderId="1" xfId="6" applyNumberFormat="1" applyFont="1" applyFill="1" applyBorder="1" applyAlignment="1">
      <alignment horizontal="center" vertical="center" wrapText="1"/>
    </xf>
    <xf numFmtId="43" fontId="7" fillId="15" borderId="20" xfId="2" applyFont="1" applyFill="1" applyBorder="1" applyAlignment="1">
      <alignment horizontal="right" vertical="center" wrapText="1"/>
    </xf>
    <xf numFmtId="15" fontId="7" fillId="16" borderId="34" xfId="6" applyNumberFormat="1" applyFont="1" applyFill="1" applyBorder="1" applyAlignment="1">
      <alignment horizontal="left" vertical="center" wrapText="1"/>
    </xf>
    <xf numFmtId="15" fontId="7" fillId="16" borderId="1" xfId="6" applyNumberFormat="1" applyFont="1" applyFill="1" applyBorder="1" applyAlignment="1">
      <alignment horizontal="left" vertical="center" wrapText="1"/>
    </xf>
    <xf numFmtId="49" fontId="7" fillId="16" borderId="1" xfId="6" applyNumberFormat="1" applyFont="1" applyFill="1" applyBorder="1" applyAlignment="1">
      <alignment horizontal="center" vertical="center" wrapText="1"/>
    </xf>
    <xf numFmtId="43" fontId="7" fillId="16" borderId="20" xfId="2" applyFont="1" applyFill="1" applyBorder="1" applyAlignment="1">
      <alignment horizontal="right" vertical="center" wrapText="1"/>
    </xf>
    <xf numFmtId="49" fontId="7" fillId="16" borderId="20" xfId="6" applyNumberFormat="1" applyFont="1" applyFill="1" applyBorder="1" applyAlignment="1">
      <alignment horizontal="left" vertical="center" wrapText="1"/>
    </xf>
    <xf numFmtId="15" fontId="7" fillId="17" borderId="34" xfId="6" applyNumberFormat="1" applyFont="1" applyFill="1" applyBorder="1" applyAlignment="1">
      <alignment horizontal="left" vertical="center" wrapText="1"/>
    </xf>
    <xf numFmtId="15" fontId="7" fillId="17" borderId="1" xfId="6" applyNumberFormat="1" applyFont="1" applyFill="1" applyBorder="1" applyAlignment="1">
      <alignment horizontal="left" vertical="center" wrapText="1"/>
    </xf>
    <xf numFmtId="49" fontId="7" fillId="17" borderId="1" xfId="6" applyNumberFormat="1" applyFont="1" applyFill="1" applyBorder="1" applyAlignment="1">
      <alignment horizontal="left" vertical="center" wrapText="1"/>
    </xf>
    <xf numFmtId="49" fontId="7" fillId="17" borderId="1" xfId="6" applyNumberFormat="1" applyFont="1" applyFill="1" applyBorder="1" applyAlignment="1">
      <alignment horizontal="center" vertical="center" wrapText="1"/>
    </xf>
    <xf numFmtId="43" fontId="7" fillId="17" borderId="20" xfId="2" applyFont="1" applyFill="1" applyBorder="1" applyAlignment="1">
      <alignment horizontal="right" vertical="center" wrapText="1"/>
    </xf>
    <xf numFmtId="15" fontId="7" fillId="18" borderId="34" xfId="6" applyNumberFormat="1" applyFont="1" applyFill="1" applyBorder="1" applyAlignment="1">
      <alignment horizontal="left" vertical="center" wrapText="1"/>
    </xf>
    <xf numFmtId="15" fontId="7" fillId="18" borderId="1" xfId="6" applyNumberFormat="1" applyFont="1" applyFill="1" applyBorder="1" applyAlignment="1">
      <alignment horizontal="left" vertical="center" wrapText="1"/>
    </xf>
    <xf numFmtId="49" fontId="7" fillId="18" borderId="1" xfId="6" applyNumberFormat="1" applyFont="1" applyFill="1" applyBorder="1" applyAlignment="1">
      <alignment horizontal="left" vertical="center" wrapText="1"/>
    </xf>
    <xf numFmtId="49" fontId="7" fillId="18" borderId="1" xfId="6" applyNumberFormat="1" applyFont="1" applyFill="1" applyBorder="1" applyAlignment="1">
      <alignment horizontal="center" vertical="center" wrapText="1"/>
    </xf>
    <xf numFmtId="43" fontId="7" fillId="18" borderId="20" xfId="2" applyFont="1" applyFill="1" applyBorder="1" applyAlignment="1">
      <alignment horizontal="right" vertical="center" wrapText="1"/>
    </xf>
    <xf numFmtId="15" fontId="7" fillId="19" borderId="34" xfId="6" applyNumberFormat="1" applyFont="1" applyFill="1" applyBorder="1" applyAlignment="1">
      <alignment horizontal="left" vertical="center" wrapText="1"/>
    </xf>
    <xf numFmtId="15" fontId="7" fillId="19" borderId="1" xfId="6" applyNumberFormat="1" applyFont="1" applyFill="1" applyBorder="1" applyAlignment="1">
      <alignment horizontal="left" vertical="center" wrapText="1"/>
    </xf>
    <xf numFmtId="49" fontId="7" fillId="19" borderId="1" xfId="6" applyNumberFormat="1" applyFont="1" applyFill="1" applyBorder="1" applyAlignment="1">
      <alignment horizontal="center" vertical="center" wrapText="1"/>
    </xf>
    <xf numFmtId="43" fontId="7" fillId="19" borderId="20" xfId="2" applyFont="1" applyFill="1" applyBorder="1" applyAlignment="1">
      <alignment horizontal="right" vertical="center" wrapText="1"/>
    </xf>
    <xf numFmtId="15" fontId="7" fillId="20" borderId="34" xfId="6" applyNumberFormat="1" applyFont="1" applyFill="1" applyBorder="1" applyAlignment="1">
      <alignment horizontal="left" vertical="center" wrapText="1"/>
    </xf>
    <xf numFmtId="15" fontId="7" fillId="20" borderId="1" xfId="6" applyNumberFormat="1" applyFont="1" applyFill="1" applyBorder="1" applyAlignment="1">
      <alignment horizontal="left" vertical="center" wrapText="1"/>
    </xf>
    <xf numFmtId="49" fontId="7" fillId="20" borderId="1" xfId="6" applyNumberFormat="1" applyFont="1" applyFill="1" applyBorder="1" applyAlignment="1">
      <alignment horizontal="center" vertical="center" wrapText="1"/>
    </xf>
    <xf numFmtId="43" fontId="7" fillId="20" borderId="20" xfId="2" applyFont="1" applyFill="1" applyBorder="1" applyAlignment="1">
      <alignment horizontal="right" vertical="center" wrapText="1"/>
    </xf>
    <xf numFmtId="49" fontId="7" fillId="21" borderId="34" xfId="6" applyNumberFormat="1" applyFont="1" applyFill="1" applyBorder="1" applyAlignment="1">
      <alignment horizontal="left" vertical="center" wrapText="1"/>
    </xf>
    <xf numFmtId="49" fontId="7" fillId="21" borderId="1" xfId="6" applyNumberFormat="1" applyFont="1" applyFill="1" applyBorder="1" applyAlignment="1">
      <alignment horizontal="left" vertical="center" wrapText="1"/>
    </xf>
    <xf numFmtId="49" fontId="7" fillId="21" borderId="1" xfId="6" applyNumberFormat="1" applyFont="1" applyFill="1" applyBorder="1" applyAlignment="1">
      <alignment horizontal="center" vertical="center" wrapText="1"/>
    </xf>
    <xf numFmtId="43" fontId="7" fillId="21" borderId="20" xfId="2" applyFont="1" applyFill="1" applyBorder="1" applyAlignment="1">
      <alignment horizontal="right" vertical="center" wrapText="1"/>
    </xf>
    <xf numFmtId="15" fontId="7" fillId="22" borderId="34" xfId="6" applyNumberFormat="1" applyFont="1" applyFill="1" applyBorder="1" applyAlignment="1">
      <alignment horizontal="left" vertical="center" wrapText="1"/>
    </xf>
    <xf numFmtId="49" fontId="7" fillId="22" borderId="1" xfId="6" applyNumberFormat="1" applyFont="1" applyFill="1" applyBorder="1" applyAlignment="1">
      <alignment horizontal="left" vertical="center" wrapText="1"/>
    </xf>
    <xf numFmtId="49" fontId="7" fillId="22" borderId="1" xfId="6" applyNumberFormat="1" applyFont="1" applyFill="1" applyBorder="1" applyAlignment="1">
      <alignment horizontal="center" vertical="center" wrapText="1"/>
    </xf>
    <xf numFmtId="43" fontId="7" fillId="22" borderId="20" xfId="2" applyFont="1" applyFill="1" applyBorder="1" applyAlignment="1">
      <alignment horizontal="right" vertical="center" wrapText="1"/>
    </xf>
    <xf numFmtId="15" fontId="7" fillId="22" borderId="1" xfId="6" applyNumberFormat="1" applyFont="1" applyFill="1" applyBorder="1" applyAlignment="1">
      <alignment horizontal="center" vertical="center" wrapText="1"/>
    </xf>
    <xf numFmtId="49" fontId="7" fillId="23" borderId="1" xfId="6" applyNumberFormat="1" applyFont="1" applyFill="1" applyBorder="1" applyAlignment="1">
      <alignment horizontal="left" vertical="center" wrapText="1"/>
    </xf>
    <xf numFmtId="49" fontId="7" fillId="23" borderId="1" xfId="6" applyNumberFormat="1" applyFont="1" applyFill="1" applyBorder="1" applyAlignment="1">
      <alignment horizontal="center" vertical="center" wrapText="1"/>
    </xf>
    <xf numFmtId="43" fontId="7" fillId="23" borderId="20" xfId="2" applyFont="1" applyFill="1" applyBorder="1" applyAlignment="1">
      <alignment horizontal="right" vertical="center" wrapText="1"/>
    </xf>
    <xf numFmtId="15" fontId="7" fillId="24" borderId="34" xfId="6" applyNumberFormat="1" applyFont="1" applyFill="1" applyBorder="1" applyAlignment="1">
      <alignment horizontal="left" vertical="center" wrapText="1"/>
    </xf>
    <xf numFmtId="15" fontId="7" fillId="24" borderId="1" xfId="6" applyNumberFormat="1" applyFont="1" applyFill="1" applyBorder="1" applyAlignment="1">
      <alignment horizontal="left" vertical="center" wrapText="1"/>
    </xf>
    <xf numFmtId="49" fontId="7" fillId="24" borderId="1" xfId="6" applyNumberFormat="1" applyFont="1" applyFill="1" applyBorder="1" applyAlignment="1">
      <alignment horizontal="left" vertical="center" wrapText="1"/>
    </xf>
    <xf numFmtId="49" fontId="7" fillId="24" borderId="1" xfId="6" applyNumberFormat="1" applyFont="1" applyFill="1" applyBorder="1" applyAlignment="1">
      <alignment horizontal="center" vertical="center" wrapText="1"/>
    </xf>
    <xf numFmtId="43" fontId="7" fillId="24" borderId="20" xfId="2" applyFont="1" applyFill="1" applyBorder="1" applyAlignment="1">
      <alignment horizontal="right" vertical="center" wrapText="1"/>
    </xf>
    <xf numFmtId="15" fontId="7" fillId="25" borderId="34" xfId="6" applyNumberFormat="1" applyFont="1" applyFill="1" applyBorder="1" applyAlignment="1">
      <alignment horizontal="left" vertical="center" wrapText="1"/>
    </xf>
    <xf numFmtId="15" fontId="7" fillId="25" borderId="1" xfId="6" applyNumberFormat="1" applyFont="1" applyFill="1" applyBorder="1" applyAlignment="1">
      <alignment horizontal="left" vertical="center" wrapText="1"/>
    </xf>
    <xf numFmtId="49" fontId="7" fillId="25" borderId="1" xfId="6" applyNumberFormat="1" applyFont="1" applyFill="1" applyBorder="1" applyAlignment="1">
      <alignment horizontal="left" vertical="center" wrapText="1"/>
    </xf>
    <xf numFmtId="49" fontId="7" fillId="25" borderId="1" xfId="6" applyNumberFormat="1" applyFont="1" applyFill="1" applyBorder="1" applyAlignment="1">
      <alignment horizontal="center" vertical="center" wrapText="1"/>
    </xf>
    <xf numFmtId="43" fontId="7" fillId="25" borderId="20" xfId="2" applyFont="1" applyFill="1" applyBorder="1" applyAlignment="1">
      <alignment horizontal="right" vertical="center" wrapText="1"/>
    </xf>
    <xf numFmtId="15" fontId="7" fillId="26" borderId="34" xfId="6" applyNumberFormat="1" applyFont="1" applyFill="1" applyBorder="1" applyAlignment="1">
      <alignment horizontal="left" vertical="center" wrapText="1"/>
    </xf>
    <xf numFmtId="15" fontId="7" fillId="26" borderId="1" xfId="6" applyNumberFormat="1" applyFont="1" applyFill="1" applyBorder="1" applyAlignment="1">
      <alignment horizontal="left" vertical="center" wrapText="1"/>
    </xf>
    <xf numFmtId="49" fontId="7" fillId="26" borderId="1" xfId="6" applyNumberFormat="1" applyFont="1" applyFill="1" applyBorder="1" applyAlignment="1">
      <alignment horizontal="left" vertical="center" wrapText="1"/>
    </xf>
    <xf numFmtId="49" fontId="7" fillId="26" borderId="1" xfId="6" applyNumberFormat="1" applyFont="1" applyFill="1" applyBorder="1" applyAlignment="1">
      <alignment horizontal="center" vertical="center" wrapText="1"/>
    </xf>
    <xf numFmtId="43" fontId="7" fillId="26" borderId="20" xfId="2" applyFont="1" applyFill="1" applyBorder="1" applyAlignment="1">
      <alignment horizontal="right" vertical="center" wrapText="1"/>
    </xf>
    <xf numFmtId="15" fontId="7" fillId="27" borderId="34" xfId="6" applyNumberFormat="1" applyFont="1" applyFill="1" applyBorder="1" applyAlignment="1">
      <alignment horizontal="left" vertical="center" wrapText="1"/>
    </xf>
    <xf numFmtId="49" fontId="7" fillId="27" borderId="1" xfId="6" applyNumberFormat="1" applyFont="1" applyFill="1" applyBorder="1" applyAlignment="1">
      <alignment horizontal="left" vertical="center" wrapText="1"/>
    </xf>
    <xf numFmtId="49" fontId="7" fillId="27" borderId="1" xfId="6" applyNumberFormat="1" applyFont="1" applyFill="1" applyBorder="1" applyAlignment="1">
      <alignment horizontal="center" vertical="center" wrapText="1"/>
    </xf>
    <xf numFmtId="43" fontId="7" fillId="27" borderId="20" xfId="2" applyFont="1" applyFill="1" applyBorder="1" applyAlignment="1">
      <alignment horizontal="right" vertical="center" wrapText="1"/>
    </xf>
    <xf numFmtId="15" fontId="7" fillId="28" borderId="34" xfId="6" applyNumberFormat="1" applyFont="1" applyFill="1" applyBorder="1" applyAlignment="1">
      <alignment horizontal="left" vertical="center" wrapText="1"/>
    </xf>
    <xf numFmtId="15" fontId="7" fillId="28" borderId="1" xfId="6" applyNumberFormat="1" applyFont="1" applyFill="1" applyBorder="1" applyAlignment="1">
      <alignment horizontal="left" vertical="center" wrapText="1"/>
    </xf>
    <xf numFmtId="49" fontId="7" fillId="28" borderId="1" xfId="6" applyNumberFormat="1" applyFont="1" applyFill="1" applyBorder="1" applyAlignment="1">
      <alignment horizontal="left" vertical="center" wrapText="1"/>
    </xf>
    <xf numFmtId="49" fontId="7" fillId="28" borderId="1" xfId="6" applyNumberFormat="1" applyFont="1" applyFill="1" applyBorder="1" applyAlignment="1">
      <alignment horizontal="center" vertical="center" wrapText="1"/>
    </xf>
    <xf numFmtId="43" fontId="7" fillId="28" borderId="20" xfId="2" applyFont="1" applyFill="1" applyBorder="1" applyAlignment="1">
      <alignment horizontal="right" vertical="center" wrapText="1"/>
    </xf>
    <xf numFmtId="15" fontId="7" fillId="29" borderId="34" xfId="6" applyNumberFormat="1" applyFont="1" applyFill="1" applyBorder="1" applyAlignment="1">
      <alignment horizontal="left" vertical="center" wrapText="1"/>
    </xf>
    <xf numFmtId="15" fontId="7" fillId="29" borderId="1" xfId="6" applyNumberFormat="1" applyFont="1" applyFill="1" applyBorder="1" applyAlignment="1">
      <alignment horizontal="left" vertical="center" wrapText="1"/>
    </xf>
    <xf numFmtId="49" fontId="7" fillId="29" borderId="1" xfId="6" applyNumberFormat="1" applyFont="1" applyFill="1" applyBorder="1" applyAlignment="1">
      <alignment horizontal="left" vertical="center" wrapText="1"/>
    </xf>
    <xf numFmtId="49" fontId="7" fillId="29" borderId="1" xfId="6" applyNumberFormat="1" applyFont="1" applyFill="1" applyBorder="1" applyAlignment="1">
      <alignment horizontal="center" vertical="center" wrapText="1"/>
    </xf>
    <xf numFmtId="43" fontId="7" fillId="29" borderId="20" xfId="2" applyFont="1" applyFill="1" applyBorder="1" applyAlignment="1">
      <alignment horizontal="right" vertical="center" wrapText="1"/>
    </xf>
    <xf numFmtId="15" fontId="7" fillId="30" borderId="34" xfId="6" applyNumberFormat="1" applyFont="1" applyFill="1" applyBorder="1" applyAlignment="1">
      <alignment horizontal="left" vertical="center" wrapText="1"/>
    </xf>
    <xf numFmtId="15" fontId="7" fillId="30" borderId="1" xfId="6" applyNumberFormat="1" applyFont="1" applyFill="1" applyBorder="1" applyAlignment="1">
      <alignment horizontal="left" vertical="center" wrapText="1"/>
    </xf>
    <xf numFmtId="49" fontId="7" fillId="30" borderId="1" xfId="6" applyNumberFormat="1" applyFont="1" applyFill="1" applyBorder="1" applyAlignment="1">
      <alignment horizontal="left" vertical="center" wrapText="1"/>
    </xf>
    <xf numFmtId="49" fontId="7" fillId="30" borderId="1" xfId="6" applyNumberFormat="1" applyFont="1" applyFill="1" applyBorder="1" applyAlignment="1">
      <alignment horizontal="center" vertical="center" wrapText="1"/>
    </xf>
    <xf numFmtId="43" fontId="7" fillId="30" borderId="20" xfId="2" applyFont="1" applyFill="1" applyBorder="1" applyAlignment="1">
      <alignment horizontal="right" vertical="center" wrapText="1"/>
    </xf>
    <xf numFmtId="15" fontId="7" fillId="31" borderId="34" xfId="6" applyNumberFormat="1" applyFont="1" applyFill="1" applyBorder="1" applyAlignment="1">
      <alignment horizontal="left" vertical="center" wrapText="1"/>
    </xf>
    <xf numFmtId="15" fontId="7" fillId="31" borderId="1" xfId="6" applyNumberFormat="1" applyFont="1" applyFill="1" applyBorder="1" applyAlignment="1">
      <alignment horizontal="left" vertical="center" wrapText="1"/>
    </xf>
    <xf numFmtId="49" fontId="7" fillId="31" borderId="1" xfId="6" applyNumberFormat="1" applyFont="1" applyFill="1" applyBorder="1" applyAlignment="1">
      <alignment horizontal="left" vertical="center" wrapText="1"/>
    </xf>
    <xf numFmtId="49" fontId="7" fillId="31" borderId="1" xfId="6" applyNumberFormat="1" applyFont="1" applyFill="1" applyBorder="1" applyAlignment="1">
      <alignment horizontal="center" vertical="center" wrapText="1"/>
    </xf>
    <xf numFmtId="43" fontId="7" fillId="31" borderId="20" xfId="2" applyFont="1" applyFill="1" applyBorder="1" applyAlignment="1">
      <alignment horizontal="right" vertical="center" wrapText="1"/>
    </xf>
    <xf numFmtId="49" fontId="7" fillId="32" borderId="1" xfId="6" applyNumberFormat="1" applyFont="1" applyFill="1" applyBorder="1" applyAlignment="1">
      <alignment horizontal="left" vertical="center" wrapText="1"/>
    </xf>
    <xf numFmtId="49" fontId="7" fillId="32" borderId="1" xfId="6" applyNumberFormat="1" applyFont="1" applyFill="1" applyBorder="1" applyAlignment="1">
      <alignment horizontal="center" vertical="center" wrapText="1"/>
    </xf>
    <xf numFmtId="43" fontId="7" fillId="32" borderId="20" xfId="2" applyFont="1" applyFill="1" applyBorder="1" applyAlignment="1">
      <alignment horizontal="right" vertical="center" wrapText="1"/>
    </xf>
    <xf numFmtId="15" fontId="7" fillId="33" borderId="34" xfId="6" applyNumberFormat="1" applyFont="1" applyFill="1" applyBorder="1" applyAlignment="1">
      <alignment horizontal="left" vertical="center" wrapText="1"/>
    </xf>
    <xf numFmtId="15" fontId="7" fillId="33" borderId="1" xfId="6" applyNumberFormat="1" applyFont="1" applyFill="1" applyBorder="1" applyAlignment="1">
      <alignment horizontal="left" vertical="center" wrapText="1"/>
    </xf>
    <xf numFmtId="49" fontId="7" fillId="33" borderId="1" xfId="6" applyNumberFormat="1" applyFont="1" applyFill="1" applyBorder="1" applyAlignment="1">
      <alignment horizontal="left" vertical="center" wrapText="1"/>
    </xf>
    <xf numFmtId="49" fontId="7" fillId="33" borderId="1" xfId="6" applyNumberFormat="1" applyFont="1" applyFill="1" applyBorder="1" applyAlignment="1">
      <alignment horizontal="center" vertical="center" wrapText="1"/>
    </xf>
    <xf numFmtId="43" fontId="7" fillId="33" borderId="20" xfId="2" applyFont="1" applyFill="1" applyBorder="1" applyAlignment="1">
      <alignment horizontal="right" vertical="center" wrapText="1"/>
    </xf>
    <xf numFmtId="49" fontId="7" fillId="34" borderId="1" xfId="6" applyNumberFormat="1" applyFont="1" applyFill="1" applyBorder="1" applyAlignment="1">
      <alignment horizontal="left" vertical="center" wrapText="1"/>
    </xf>
    <xf numFmtId="49" fontId="7" fillId="34" borderId="1" xfId="6" applyNumberFormat="1" applyFont="1" applyFill="1" applyBorder="1" applyAlignment="1">
      <alignment horizontal="center" vertical="center" wrapText="1"/>
    </xf>
    <xf numFmtId="43" fontId="7" fillId="34" borderId="20" xfId="2" applyFont="1" applyFill="1" applyBorder="1" applyAlignment="1">
      <alignment horizontal="right" vertical="center" wrapText="1"/>
    </xf>
    <xf numFmtId="49" fontId="7" fillId="35" borderId="1" xfId="6" applyNumberFormat="1" applyFont="1" applyFill="1" applyBorder="1" applyAlignment="1">
      <alignment horizontal="left" vertical="center" wrapText="1"/>
    </xf>
    <xf numFmtId="49" fontId="7" fillId="35" borderId="1" xfId="6" applyNumberFormat="1" applyFont="1" applyFill="1" applyBorder="1" applyAlignment="1">
      <alignment horizontal="center" vertical="center" wrapText="1"/>
    </xf>
    <xf numFmtId="43" fontId="7" fillId="35" borderId="20" xfId="2" applyFont="1" applyFill="1" applyBorder="1" applyAlignment="1">
      <alignment horizontal="right" vertical="center" wrapText="1"/>
    </xf>
    <xf numFmtId="15" fontId="7" fillId="36" borderId="34" xfId="6" applyNumberFormat="1" applyFont="1" applyFill="1" applyBorder="1" applyAlignment="1">
      <alignment horizontal="left" vertical="center" wrapText="1"/>
    </xf>
    <xf numFmtId="15" fontId="7" fillId="36" borderId="1" xfId="6" applyNumberFormat="1" applyFont="1" applyFill="1" applyBorder="1" applyAlignment="1">
      <alignment horizontal="left" vertical="center" wrapText="1"/>
    </xf>
    <xf numFmtId="49" fontId="7" fillId="36" borderId="1" xfId="6" applyNumberFormat="1" applyFont="1" applyFill="1" applyBorder="1" applyAlignment="1">
      <alignment horizontal="left" vertical="center" wrapText="1"/>
    </xf>
    <xf numFmtId="49" fontId="7" fillId="36" borderId="1" xfId="6" applyNumberFormat="1" applyFont="1" applyFill="1" applyBorder="1" applyAlignment="1">
      <alignment horizontal="center" vertical="center" wrapText="1"/>
    </xf>
    <xf numFmtId="43" fontId="7" fillId="36" borderId="20" xfId="2" applyFont="1" applyFill="1" applyBorder="1" applyAlignment="1">
      <alignment horizontal="right" vertical="center" wrapText="1"/>
    </xf>
    <xf numFmtId="49" fontId="7" fillId="36" borderId="20" xfId="6" applyNumberFormat="1" applyFont="1" applyFill="1" applyBorder="1" applyAlignment="1">
      <alignment horizontal="right" vertical="center" wrapText="1"/>
    </xf>
    <xf numFmtId="43" fontId="7" fillId="36" borderId="20" xfId="2" applyFont="1" applyFill="1" applyBorder="1" applyAlignment="1">
      <alignment horizontal="left" vertical="center" wrapText="1"/>
    </xf>
    <xf numFmtId="15" fontId="7" fillId="5" borderId="34" xfId="6" applyNumberFormat="1" applyFont="1" applyFill="1" applyBorder="1" applyAlignment="1">
      <alignment horizontal="left" vertical="center" wrapText="1"/>
    </xf>
    <xf numFmtId="15" fontId="7" fillId="5" borderId="1" xfId="6" applyNumberFormat="1" applyFont="1" applyFill="1" applyBorder="1" applyAlignment="1">
      <alignment horizontal="left" vertical="center" wrapText="1"/>
    </xf>
    <xf numFmtId="49" fontId="7" fillId="5" borderId="1" xfId="6" applyNumberFormat="1" applyFont="1" applyFill="1" applyBorder="1" applyAlignment="1">
      <alignment horizontal="left" vertical="center" wrapText="1"/>
    </xf>
    <xf numFmtId="49" fontId="7" fillId="5" borderId="1" xfId="6" applyNumberFormat="1" applyFont="1" applyFill="1" applyBorder="1" applyAlignment="1">
      <alignment horizontal="center" vertical="center" wrapText="1"/>
    </xf>
    <xf numFmtId="43" fontId="7" fillId="5" borderId="20" xfId="2" applyFont="1" applyFill="1" applyBorder="1" applyAlignment="1">
      <alignment horizontal="right" vertical="center" wrapText="1"/>
    </xf>
    <xf numFmtId="49" fontId="7" fillId="5" borderId="8" xfId="6" applyNumberFormat="1" applyFont="1" applyFill="1" applyBorder="1" applyAlignment="1">
      <alignment horizontal="left" vertical="center" wrapText="1"/>
    </xf>
    <xf numFmtId="49" fontId="7" fillId="5" borderId="8" xfId="6" applyNumberFormat="1" applyFont="1" applyFill="1" applyBorder="1" applyAlignment="1">
      <alignment horizontal="center" vertical="center" wrapText="1"/>
    </xf>
    <xf numFmtId="43" fontId="7" fillId="5" borderId="21" xfId="2" applyFont="1" applyFill="1" applyBorder="1" applyAlignment="1">
      <alignment horizontal="right" vertical="center" wrapText="1"/>
    </xf>
    <xf numFmtId="15" fontId="7" fillId="0" borderId="52" xfId="6" applyNumberFormat="1" applyFont="1" applyBorder="1" applyAlignment="1">
      <alignment horizontal="left" vertical="center" wrapText="1"/>
    </xf>
    <xf numFmtId="15" fontId="7" fillId="0" borderId="19" xfId="6" applyNumberFormat="1" applyFont="1" applyBorder="1" applyAlignment="1">
      <alignment horizontal="left" vertical="center" wrapText="1"/>
    </xf>
    <xf numFmtId="49" fontId="7" fillId="0" borderId="19" xfId="6" applyNumberFormat="1" applyFont="1" applyBorder="1" applyAlignment="1">
      <alignment horizontal="left" vertical="center" wrapText="1"/>
    </xf>
    <xf numFmtId="49" fontId="7" fillId="0" borderId="19" xfId="6" applyNumberFormat="1" applyFont="1" applyBorder="1" applyAlignment="1">
      <alignment horizontal="center" vertical="center" wrapText="1"/>
    </xf>
    <xf numFmtId="43" fontId="7" fillId="0" borderId="53" xfId="2" applyFont="1" applyBorder="1" applyAlignment="1">
      <alignment horizontal="right" vertical="center" wrapText="1"/>
    </xf>
    <xf numFmtId="0" fontId="43" fillId="0" borderId="0" xfId="0" applyFont="1" applyAlignment="1" applyProtection="1">
      <alignment vertical="center" wrapText="1"/>
      <protection locked="0"/>
    </xf>
    <xf numFmtId="43" fontId="21" fillId="0" borderId="37" xfId="10" applyFont="1" applyBorder="1" applyAlignment="1">
      <alignment horizontal="left" vertical="center" wrapText="1"/>
    </xf>
    <xf numFmtId="4" fontId="21" fillId="0" borderId="37" xfId="4" applyNumberFormat="1" applyFont="1" applyBorder="1" applyAlignment="1">
      <alignment horizontal="left" vertical="center" wrapText="1"/>
    </xf>
    <xf numFmtId="4" fontId="21" fillId="0" borderId="37" xfId="4" applyNumberFormat="1" applyFont="1" applyBorder="1" applyAlignment="1">
      <alignment vertical="center" wrapText="1"/>
    </xf>
    <xf numFmtId="43" fontId="1" fillId="0" borderId="0" xfId="10" applyFont="1"/>
    <xf numFmtId="43" fontId="20" fillId="0" borderId="0" xfId="10" applyFont="1"/>
    <xf numFmtId="43" fontId="21" fillId="0" borderId="0" xfId="10" applyFont="1"/>
    <xf numFmtId="43" fontId="22" fillId="0" borderId="37" xfId="10" applyFont="1" applyBorder="1" applyAlignment="1">
      <alignment vertical="center" wrapText="1"/>
    </xf>
    <xf numFmtId="0" fontId="30" fillId="10" borderId="0" xfId="0" applyFont="1" applyFill="1" applyAlignment="1">
      <alignment vertical="center" wrapText="1"/>
    </xf>
    <xf numFmtId="0" fontId="40" fillId="10" borderId="0" xfId="0" applyFont="1" applyFill="1" applyAlignment="1">
      <alignment vertical="center" wrapText="1"/>
    </xf>
    <xf numFmtId="0" fontId="22" fillId="0" borderId="0" xfId="0" applyFont="1" applyAlignment="1">
      <alignment horizontal="left" vertical="top" wrapText="1"/>
    </xf>
    <xf numFmtId="0" fontId="30" fillId="0" borderId="0" xfId="0" applyFont="1" applyAlignment="1">
      <alignment horizontal="left" vertical="top"/>
    </xf>
    <xf numFmtId="0" fontId="43" fillId="0" borderId="0" xfId="0" applyFont="1" applyAlignment="1" applyProtection="1">
      <alignment horizontal="left" vertical="top"/>
      <protection locked="0"/>
    </xf>
    <xf numFmtId="0" fontId="1" fillId="0" borderId="0" xfId="4" applyAlignment="1">
      <alignment horizontal="center"/>
    </xf>
    <xf numFmtId="0" fontId="21" fillId="0" borderId="37" xfId="4" applyFont="1" applyBorder="1" applyAlignment="1" applyProtection="1">
      <alignment horizontal="center" vertical="center" wrapText="1"/>
      <protection locked="0"/>
    </xf>
    <xf numFmtId="43" fontId="1" fillId="0" borderId="0" xfId="10" applyFont="1" applyAlignment="1">
      <alignment horizontal="right"/>
    </xf>
    <xf numFmtId="43" fontId="20" fillId="0" borderId="0" xfId="10" applyFont="1" applyAlignment="1">
      <alignment horizontal="right"/>
    </xf>
    <xf numFmtId="43" fontId="21" fillId="0" borderId="37" xfId="10" applyFont="1" applyBorder="1" applyAlignment="1">
      <alignment horizontal="right" vertical="center" wrapText="1"/>
    </xf>
    <xf numFmtId="43" fontId="21" fillId="0" borderId="37" xfId="10" applyFont="1" applyBorder="1" applyAlignment="1" applyProtection="1">
      <alignment horizontal="right" vertical="center" wrapText="1"/>
      <protection locked="0"/>
    </xf>
    <xf numFmtId="43" fontId="21" fillId="0" borderId="0" xfId="10" applyFont="1" applyAlignment="1">
      <alignment horizontal="right"/>
    </xf>
    <xf numFmtId="43" fontId="21" fillId="0" borderId="37" xfId="10" applyFont="1" applyBorder="1" applyAlignment="1">
      <alignment horizontal="center" vertical="center" wrapText="1"/>
    </xf>
    <xf numFmtId="43" fontId="22" fillId="0" borderId="37" xfId="10" applyFont="1" applyBorder="1" applyAlignment="1">
      <alignment horizontal="center" vertical="center" wrapText="1"/>
    </xf>
    <xf numFmtId="0" fontId="22" fillId="0" borderId="0" xfId="0" applyFont="1" applyAlignment="1" applyProtection="1">
      <alignment vertical="top" wrapText="1"/>
      <protection locked="0"/>
    </xf>
    <xf numFmtId="0" fontId="30" fillId="10" borderId="0" xfId="6" applyFont="1" applyFill="1" applyAlignment="1">
      <alignment vertical="center"/>
    </xf>
    <xf numFmtId="164" fontId="30" fillId="10" borderId="0" xfId="6" applyNumberFormat="1" applyFont="1" applyFill="1" applyAlignment="1">
      <alignment vertical="center"/>
    </xf>
    <xf numFmtId="164" fontId="2" fillId="0" borderId="0" xfId="6" applyNumberFormat="1"/>
    <xf numFmtId="0" fontId="54" fillId="0" borderId="0" xfId="0" applyFont="1" applyAlignment="1" applyProtection="1">
      <alignment horizontal="left" vertical="center" wrapText="1"/>
      <protection locked="0"/>
    </xf>
    <xf numFmtId="0" fontId="54" fillId="0" borderId="0" xfId="0" applyFont="1" applyAlignment="1">
      <alignment horizontal="left" vertical="center" wrapText="1"/>
    </xf>
    <xf numFmtId="0" fontId="43" fillId="0" borderId="0" xfId="0" applyFont="1" applyAlignment="1">
      <alignment vertical="top" wrapText="1"/>
    </xf>
    <xf numFmtId="0" fontId="43" fillId="0" borderId="0" xfId="0" applyFont="1" applyFill="1"/>
    <xf numFmtId="0" fontId="43" fillId="0" borderId="0" xfId="0" applyFont="1" applyFill="1" applyAlignment="1">
      <alignment horizontal="center" vertical="center"/>
    </xf>
    <xf numFmtId="0" fontId="22" fillId="0" borderId="0" xfId="0" applyFont="1" applyFill="1" applyAlignment="1">
      <alignment horizontal="center" vertical="center" wrapText="1"/>
    </xf>
    <xf numFmtId="0" fontId="43" fillId="0" borderId="0" xfId="0" applyFont="1" applyFill="1" applyAlignment="1" applyProtection="1">
      <alignment horizontal="left" vertical="center" wrapText="1"/>
      <protection locked="0"/>
    </xf>
    <xf numFmtId="0" fontId="43" fillId="0" borderId="0" xfId="0" applyFont="1" applyFill="1" applyAlignment="1" applyProtection="1">
      <alignment horizontal="center" vertical="center"/>
      <protection locked="0"/>
    </xf>
    <xf numFmtId="0" fontId="43" fillId="0" borderId="0" xfId="0" applyFont="1" applyFill="1" applyAlignment="1" applyProtection="1">
      <alignment horizontal="left" vertical="top" wrapText="1"/>
      <protection locked="0"/>
    </xf>
    <xf numFmtId="0" fontId="43" fillId="0" borderId="0" xfId="0" applyFont="1" applyFill="1" applyAlignment="1" applyProtection="1">
      <alignment horizontal="center" vertical="center" wrapText="1"/>
      <protection locked="0"/>
    </xf>
    <xf numFmtId="0" fontId="44" fillId="0" borderId="0" xfId="0" applyFont="1" applyFill="1" applyAlignment="1" applyProtection="1">
      <alignment horizontal="left" vertical="center" wrapText="1"/>
      <protection locked="0"/>
    </xf>
    <xf numFmtId="0" fontId="54" fillId="0" borderId="0" xfId="0" applyFont="1" applyFill="1" applyAlignment="1" applyProtection="1">
      <alignment horizontal="center" vertical="center"/>
      <protection locked="0"/>
    </xf>
    <xf numFmtId="0" fontId="43" fillId="0" borderId="47" xfId="0" applyFont="1" applyFill="1" applyBorder="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0" fontId="43" fillId="0" borderId="0" xfId="0" applyFont="1" applyFill="1" applyAlignment="1" applyProtection="1">
      <alignment vertical="top" wrapText="1"/>
      <protection locked="0"/>
    </xf>
    <xf numFmtId="0" fontId="54" fillId="0" borderId="0" xfId="0" applyFont="1" applyFill="1" applyAlignment="1" applyProtection="1">
      <alignment vertical="top" wrapText="1"/>
      <protection locked="0"/>
    </xf>
    <xf numFmtId="0" fontId="51" fillId="0" borderId="0" xfId="0" applyFont="1" applyFill="1" applyAlignment="1" applyProtection="1">
      <alignment vertical="top" wrapText="1"/>
      <protection locked="0"/>
    </xf>
    <xf numFmtId="0" fontId="43" fillId="0" borderId="0" xfId="0" applyFont="1" applyFill="1" applyAlignment="1">
      <alignment vertical="top" wrapText="1"/>
    </xf>
    <xf numFmtId="0" fontId="43" fillId="0" borderId="0" xfId="0" applyFont="1" applyFill="1" applyAlignment="1">
      <alignment vertical="top"/>
    </xf>
    <xf numFmtId="0" fontId="43" fillId="0" borderId="0" xfId="0" applyFont="1" applyFill="1" applyAlignment="1" applyProtection="1">
      <alignment vertical="top"/>
      <protection locked="0"/>
    </xf>
    <xf numFmtId="0" fontId="12" fillId="11" borderId="15"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30" fillId="0" borderId="30" xfId="0" applyFont="1" applyBorder="1" applyAlignment="1" applyProtection="1">
      <alignment horizontal="left"/>
      <protection locked="0"/>
    </xf>
    <xf numFmtId="0" fontId="30" fillId="0" borderId="30" xfId="0" applyFont="1" applyBorder="1" applyAlignment="1" applyProtection="1">
      <alignment horizontal="left" vertical="center"/>
      <protection locked="0"/>
    </xf>
    <xf numFmtId="0" fontId="21" fillId="0" borderId="30" xfId="0" applyFont="1" applyBorder="1" applyAlignment="1" applyProtection="1">
      <alignment horizontal="left" vertical="center"/>
      <protection locked="0"/>
    </xf>
    <xf numFmtId="0" fontId="22" fillId="4" borderId="36" xfId="5" applyFont="1" applyFill="1" applyBorder="1" applyAlignment="1">
      <alignment horizontal="center" vertical="center" wrapText="1"/>
    </xf>
    <xf numFmtId="0" fontId="22" fillId="4" borderId="48" xfId="5" applyFont="1" applyFill="1" applyBorder="1" applyAlignment="1">
      <alignment horizontal="center" vertical="center" wrapText="1"/>
    </xf>
    <xf numFmtId="0" fontId="22" fillId="4" borderId="35" xfId="6" applyFont="1" applyFill="1" applyBorder="1" applyAlignment="1">
      <alignment horizontal="center" vertical="center" wrapText="1"/>
    </xf>
    <xf numFmtId="0" fontId="22" fillId="4" borderId="35" xfId="5" applyFont="1" applyFill="1" applyBorder="1" applyAlignment="1">
      <alignment horizontal="left" vertical="center" textRotation="90"/>
    </xf>
    <xf numFmtId="0" fontId="23" fillId="4" borderId="36" xfId="5" applyFont="1" applyFill="1" applyBorder="1" applyAlignment="1">
      <alignment horizontal="center" vertical="center" wrapText="1"/>
    </xf>
    <xf numFmtId="0" fontId="23" fillId="4" borderId="48" xfId="5" applyFont="1" applyFill="1" applyBorder="1" applyAlignment="1">
      <alignment horizontal="center" vertical="center" wrapText="1"/>
    </xf>
    <xf numFmtId="0" fontId="26" fillId="4" borderId="49" xfId="6" applyFont="1" applyFill="1" applyBorder="1" applyAlignment="1">
      <alignment horizontal="center" vertical="center" wrapText="1"/>
    </xf>
    <xf numFmtId="0" fontId="26" fillId="4" borderId="50" xfId="6" applyFont="1" applyFill="1" applyBorder="1" applyAlignment="1">
      <alignment horizontal="center" vertical="center" wrapText="1"/>
    </xf>
    <xf numFmtId="0" fontId="26" fillId="4" borderId="51" xfId="6" applyFont="1" applyFill="1" applyBorder="1" applyAlignment="1">
      <alignment horizontal="center" vertical="center" wrapText="1"/>
    </xf>
    <xf numFmtId="0" fontId="23" fillId="4" borderId="35" xfId="5" applyFont="1" applyFill="1" applyBorder="1" applyAlignment="1">
      <alignment horizontal="center" textRotation="90"/>
    </xf>
    <xf numFmtId="0" fontId="23" fillId="4" borderId="36" xfId="5" applyFont="1" applyFill="1" applyBorder="1" applyAlignment="1">
      <alignment horizontal="center" vertical="center"/>
    </xf>
    <xf numFmtId="0" fontId="23" fillId="4" borderId="48" xfId="5" applyFont="1" applyFill="1" applyBorder="1" applyAlignment="1">
      <alignment horizontal="center" vertical="center"/>
    </xf>
    <xf numFmtId="0" fontId="42" fillId="37" borderId="20" xfId="0" applyFont="1" applyFill="1" applyBorder="1" applyAlignment="1">
      <alignment horizontal="center" vertical="center" wrapText="1"/>
    </xf>
    <xf numFmtId="0" fontId="42" fillId="37" borderId="33" xfId="0" applyFont="1" applyFill="1" applyBorder="1" applyAlignment="1">
      <alignment horizontal="center" vertical="center" wrapText="1"/>
    </xf>
    <xf numFmtId="0" fontId="42" fillId="37" borderId="34" xfId="0" applyFont="1" applyFill="1" applyBorder="1" applyAlignment="1">
      <alignment horizontal="center" vertical="center" wrapText="1"/>
    </xf>
    <xf numFmtId="0" fontId="42" fillId="37" borderId="19" xfId="0" applyFont="1" applyFill="1" applyBorder="1" applyAlignment="1">
      <alignment horizontal="center" vertical="center" wrapText="1"/>
    </xf>
    <xf numFmtId="0" fontId="42" fillId="37" borderId="8" xfId="0" applyFont="1" applyFill="1" applyBorder="1" applyAlignment="1">
      <alignment horizontal="center" vertical="center" wrapText="1"/>
    </xf>
  </cellXfs>
  <cellStyles count="11">
    <cellStyle name="Millares" xfId="10" builtinId="3"/>
    <cellStyle name="Millares 2" xfId="1"/>
    <cellStyle name="Millares 3" xfId="2"/>
    <cellStyle name="Moneda" xfId="3" builtinId="4"/>
    <cellStyle name="Normal" xfId="0" builtinId="0"/>
    <cellStyle name="Normal 2" xfId="4"/>
    <cellStyle name="Normal 2 2" xfId="5"/>
    <cellStyle name="Normal 3" xfId="6"/>
    <cellStyle name="Normal 4" xfId="7"/>
    <cellStyle name="Normal 5" xfId="8"/>
    <cellStyle name="Porcentaje" xfId="9" builtinId="5"/>
  </cellStyles>
  <dxfs count="224">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fill>
        <patternFill patternType="solid">
          <fgColor indexed="64"/>
          <bgColor rgb="FF92D050"/>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border diagonalUp="0" diagonalDown="0">
        <left/>
        <right/>
        <top/>
        <bottom style="thin">
          <color theme="4" tint="0.39997558519241921"/>
        </bottom>
        <vertical/>
        <horizontal/>
      </border>
    </dxf>
    <dxf>
      <alignment horizontal="left" vertical="center" textRotation="0" wrapText="0" indent="0" justifyLastLine="0" shrinkToFit="0" readingOrder="0"/>
      <border diagonalUp="0" diagonalDown="0">
        <left style="thin">
          <color indexed="64"/>
        </left>
        <right/>
        <top style="thin">
          <color indexed="64"/>
        </top>
        <bottom/>
        <vertical/>
        <horizontal/>
      </border>
    </dxf>
    <dxf>
      <alignment horizontal="left" vertical="center" textRotation="0" wrapText="0" indent="0" justifyLastLine="0" shrinkToFit="0" readingOrder="0"/>
      <border diagonalUp="0" diagonalDown="0">
        <left style="thin">
          <color indexed="64"/>
        </left>
        <right/>
        <top style="thin">
          <color indexed="64"/>
        </top>
        <bottom/>
        <vertical/>
        <horizontal/>
      </border>
    </dxf>
    <dxf>
      <alignment horizontal="left" vertical="center" textRotation="0" wrapText="1" indent="0" justifyLastLine="0" shrinkToFit="0" readingOrder="0"/>
    </dxf>
    <dxf>
      <border outline="0">
        <right style="thin">
          <color indexed="64"/>
        </right>
        <top style="thin">
          <color indexed="64"/>
        </top>
      </border>
    </dxf>
    <dxf>
      <border outline="0">
        <bottom style="thin">
          <color indexed="64"/>
        </bottom>
      </border>
    </dxf>
    <dxf>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fill>
        <patternFill patternType="solid">
          <fgColor indexed="64"/>
          <bgColor rgb="FFF573F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b/>
        <i val="0"/>
        <strike val="0"/>
        <condense val="0"/>
        <extend val="0"/>
        <outline val="0"/>
        <shadow val="0"/>
        <u val="none"/>
        <vertAlign val="baseline"/>
        <sz val="10"/>
        <color theme="1"/>
        <name val="Calibri"/>
        <scheme val="minor"/>
      </font>
      <fill>
        <patternFill patternType="solid">
          <fgColor indexed="64"/>
          <bgColor theme="8"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al="none"/>
        <vertAlign val="baseline"/>
        <sz val="12"/>
        <color theme="4" tint="-0.249977111117893"/>
        <name val="Calibri"/>
        <scheme val="minor"/>
      </font>
      <numFmt numFmtId="0" formatCode="General"/>
      <fill>
        <patternFill patternType="none">
          <fgColor theme="4" tint="0.79998168889431442"/>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4" tint="-0.249977111117893"/>
        <name val="Calibri"/>
        <scheme val="minor"/>
      </font>
      <fill>
        <patternFill patternType="none">
          <fgColor theme="4" tint="0.79998168889431442"/>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4" tint="-0.249977111117893"/>
        <name val="Calibri"/>
        <scheme val="minor"/>
      </font>
      <numFmt numFmtId="0" formatCode="General"/>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theme="4"/>
        </bottom>
        <vertical/>
        <horizontal/>
      </border>
    </dxf>
    <dxf>
      <font>
        <b val="0"/>
        <i val="0"/>
        <strike val="0"/>
        <condense val="0"/>
        <extend val="0"/>
        <outline val="0"/>
        <shadow val="0"/>
        <u val="none"/>
        <vertAlign val="baseline"/>
        <sz val="12"/>
        <color theme="4" tint="-0.249977111117893"/>
        <name val="Calibri"/>
        <scheme val="minor"/>
      </font>
      <numFmt numFmtId="0" formatCode="General"/>
      <fill>
        <patternFill patternType="none">
          <fgColor theme="4" tint="0.79998168889431442"/>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4" tint="-0.249977111117893"/>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bottom style="thin">
          <color indexed="64"/>
        </bottom>
      </border>
    </dxf>
    <dxf>
      <fill>
        <patternFill patternType="none">
          <bgColor auto="1"/>
        </patternFill>
      </fill>
    </dxf>
    <dxf>
      <border outline="0">
        <bottom style="thin">
          <color theme="4"/>
        </bottom>
      </border>
    </dxf>
    <dxf>
      <font>
        <b/>
        <i val="0"/>
        <strike val="0"/>
        <condense val="0"/>
        <extend val="0"/>
        <outline val="0"/>
        <shadow val="0"/>
        <u val="none"/>
        <vertAlign val="baseline"/>
        <sz val="10"/>
        <color theme="4" tint="-0.249977111117893"/>
        <name val="Calibri"/>
        <scheme val="minor"/>
      </font>
      <fill>
        <patternFill patternType="solid">
          <fgColor indexed="64"/>
          <bgColor theme="8"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indexed="8"/>
        <name val="Arial"/>
        <scheme val="none"/>
      </font>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indexed="8"/>
        <name val="Arial"/>
        <scheme val="none"/>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scheme val="none"/>
      </font>
      <numFmt numFmtId="20" formatCode="d\-mmm\-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Arial"/>
        <scheme val="none"/>
      </font>
      <numFmt numFmtId="20" formatCode="d\-mmm\-yy"/>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9"/>
        <color auto="1"/>
        <name val="Arial"/>
        <scheme val="none"/>
      </font>
      <numFmt numFmtId="30" formatCode="@"/>
      <fill>
        <patternFill patternType="solid">
          <fgColor indexed="64"/>
          <bgColor indexed="22"/>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dxf>
    <dxf>
      <border outline="0">
        <right style="thin">
          <color theme="3" tint="0.39994506668294322"/>
        </right>
        <top style="thin">
          <color theme="3" tint="0.39994506668294322"/>
        </top>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theme="3" tint="0.39994506668294322"/>
        </left>
        <right style="thin">
          <color theme="3" tint="0.39994506668294322"/>
        </right>
        <top/>
        <bottom/>
      </border>
      <protection locked="0" hidden="0"/>
    </dxf>
    <dxf>
      <border outline="0">
        <right style="thin">
          <color theme="3" tint="0.39994506668294322"/>
        </right>
        <top style="thin">
          <color theme="3" tint="0.39994506668294322"/>
        </top>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3" tint="0.39994506668294322"/>
        </left>
        <right style="thin">
          <color theme="3" tint="0.39994506668294322"/>
        </right>
        <top/>
        <bottom/>
      </border>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indexed="65"/>
        </patternFill>
      </fill>
      <alignment horizontal="right" vertical="top"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protection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indexed="65"/>
        </patternFill>
      </fill>
      <alignment vertical="top" textRotation="0" indent="0" justifyLastLine="0" shrinkToFit="0" readingOrder="0"/>
    </dxf>
    <dxf>
      <font>
        <strike val="0"/>
        <outline val="0"/>
        <shadow val="0"/>
        <u val="none"/>
        <vertAlign val="baseline"/>
        <sz val="10"/>
        <color auto="1"/>
        <name val="Calibri"/>
        <scheme val="minor"/>
      </font>
      <alignment vertical="top" textRotation="0" indent="0" justifyLastLine="0" shrinkToFit="0" readingOrder="0"/>
    </dxf>
    <dxf>
      <font>
        <strike val="0"/>
        <outline val="0"/>
        <shadow val="0"/>
        <u val="none"/>
        <vertAlign val="baseline"/>
        <sz val="10"/>
        <color auto="1"/>
        <name val="Calibri"/>
        <scheme val="minor"/>
      </font>
      <fill>
        <patternFill patternType="none">
          <fgColor indexed="64"/>
          <bgColor indexed="65"/>
        </patternFill>
      </fill>
      <alignment vertical="top" textRotation="0" indent="0" justifyLastLine="0" shrinkToFit="0" readingOrder="0"/>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dxf>
    <dxf>
      <font>
        <strike val="0"/>
        <outline val="0"/>
        <shadow val="0"/>
        <u val="none"/>
        <vertAlign val="baseline"/>
        <sz val="10"/>
        <color theme="1"/>
        <name val="Times New Roman"/>
        <scheme val="none"/>
      </font>
      <fill>
        <patternFill patternType="none">
          <fgColor indexed="64"/>
          <bgColor indexed="65"/>
        </patternFill>
      </fill>
      <alignment vertical="center" textRotation="0" wrapText="1" indent="0" justifyLastLine="0" shrinkToFit="0" readingOrder="0"/>
      <protection locked="0" hidden="0"/>
    </dxf>
    <dxf>
      <font>
        <b val="0"/>
        <i val="0"/>
        <strike val="0"/>
        <condense val="0"/>
        <extend val="0"/>
        <outline val="0"/>
        <shadow val="0"/>
        <u val="none"/>
        <vertAlign val="baseline"/>
        <sz val="10"/>
        <color theme="1"/>
        <name val="Times New Roman"/>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theme="1"/>
        <name val="Times New Roman"/>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Times New Roman"/>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Times New Roman"/>
        <scheme val="none"/>
      </font>
      <alignment horizontal="center" vertical="center" textRotation="0" wrapText="0" indent="0" justifyLastLine="0" shrinkToFit="0" readingOrder="0"/>
    </dxf>
    <dxf>
      <font>
        <b/>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0" hidden="0"/>
    </dxf>
    <dxf>
      <font>
        <strike val="0"/>
        <outline val="0"/>
        <shadow val="0"/>
        <u val="none"/>
        <vertAlign val="baseline"/>
        <sz val="10"/>
      </font>
    </dxf>
    <dxf>
      <font>
        <b val="0"/>
        <i val="0"/>
        <strike val="0"/>
        <condense val="0"/>
        <extend val="0"/>
        <outline val="0"/>
        <shadow val="0"/>
        <u val="none"/>
        <vertAlign val="baseline"/>
        <sz val="10"/>
        <color theme="1"/>
        <name val="Times New Roman"/>
        <scheme val="none"/>
      </font>
      <fill>
        <patternFill patternType="none">
          <fgColor indexed="64"/>
          <bgColor indexed="65"/>
        </patternFill>
      </fill>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0"/>
      </font>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dxf>
  </dxfs>
  <tableStyles count="1" defaultTableStyle="TableStyleMedium9" defaultPivotStyle="PivotStyleLight16">
    <tableStyle name="Invisible" pivot="0" table="0" count="0"/>
  </tableStyles>
  <colors>
    <mruColors>
      <color rgb="FFFF6600"/>
      <color rgb="FFCCECFF"/>
      <color rgb="FFFFCC99"/>
      <color rgb="FFFF6699"/>
      <color rgb="FF00CCFF"/>
      <color rgb="FF33CCCC"/>
      <color rgb="FFFF9999"/>
      <color rgb="FFFFFF99"/>
      <color rgb="FF99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owerPivotData" Target="model/item.data"/></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0</xdr:row>
      <xdr:rowOff>0</xdr:rowOff>
    </xdr:from>
    <xdr:to>
      <xdr:col>7</xdr:col>
      <xdr:colOff>1729740</xdr:colOff>
      <xdr:row>5</xdr:row>
      <xdr:rowOff>60919</xdr:rowOff>
    </xdr:to>
    <xdr:pic>
      <xdr:nvPicPr>
        <xdr:cNvPr id="2179" name="Imagen 1">
          <a:extLst>
            <a:ext uri="{FF2B5EF4-FFF2-40B4-BE49-F238E27FC236}">
              <a16:creationId xmlns="" xmlns:a16="http://schemas.microsoft.com/office/drawing/2014/main" id="{00000000-0008-0000-0100-000083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 y="0"/>
          <a:ext cx="1767840" cy="956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5</xdr:row>
          <xdr:rowOff>57150</xdr:rowOff>
        </xdr:from>
        <xdr:to>
          <xdr:col>7</xdr:col>
          <xdr:colOff>1381125</xdr:colOff>
          <xdr:row>7</xdr:row>
          <xdr:rowOff>9525</xdr:rowOff>
        </xdr:to>
        <xdr:sp macro="" textlink="">
          <xdr:nvSpPr>
            <xdr:cNvPr id="2055" name="CommandButton1" hidden="1">
              <a:extLst>
                <a:ext uri="{63B3BB69-23CF-44E3-9099-C40C66FF867C}">
                  <a14:compatExt spid="_x0000_s2055"/>
                </a:ext>
                <a:ext uri="{FF2B5EF4-FFF2-40B4-BE49-F238E27FC236}">
                  <a16:creationId xmlns="" xmlns:a16="http://schemas.microsoft.com/office/drawing/2014/main" id="{00000000-0008-0000-01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91108</xdr:colOff>
      <xdr:row>7</xdr:row>
      <xdr:rowOff>321879</xdr:rowOff>
    </xdr:from>
    <xdr:to>
      <xdr:col>10</xdr:col>
      <xdr:colOff>227819</xdr:colOff>
      <xdr:row>7</xdr:row>
      <xdr:rowOff>321879</xdr:rowOff>
    </xdr:to>
    <xdr:pic>
      <xdr:nvPicPr>
        <xdr:cNvPr id="51124" name="2 Imagen">
          <a:extLst>
            <a:ext uri="{FF2B5EF4-FFF2-40B4-BE49-F238E27FC236}">
              <a16:creationId xmlns="" xmlns:a16="http://schemas.microsoft.com/office/drawing/2014/main" id="{00000000-0008-0000-0200-0000B4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7586" y="9259957"/>
          <a:ext cx="76771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25" name="2 Imagen">
          <a:extLst>
            <a:ext uri="{FF2B5EF4-FFF2-40B4-BE49-F238E27FC236}">
              <a16:creationId xmlns="" xmlns:a16="http://schemas.microsoft.com/office/drawing/2014/main" id="{00000000-0008-0000-0200-0000B5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192786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26" name="2 Imagen">
          <a:extLst>
            <a:ext uri="{FF2B5EF4-FFF2-40B4-BE49-F238E27FC236}">
              <a16:creationId xmlns="" xmlns:a16="http://schemas.microsoft.com/office/drawing/2014/main" id="{00000000-0008-0000-0200-0000B6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1581979</xdr:colOff>
      <xdr:row>0</xdr:row>
      <xdr:rowOff>49696</xdr:rowOff>
    </xdr:from>
    <xdr:to>
      <xdr:col>3</xdr:col>
      <xdr:colOff>2185899</xdr:colOff>
      <xdr:row>2</xdr:row>
      <xdr:rowOff>115957</xdr:rowOff>
    </xdr:to>
    <xdr:pic>
      <xdr:nvPicPr>
        <xdr:cNvPr id="51127" name="Imagen 5">
          <a:extLst>
            <a:ext uri="{FF2B5EF4-FFF2-40B4-BE49-F238E27FC236}">
              <a16:creationId xmlns="" xmlns:a16="http://schemas.microsoft.com/office/drawing/2014/main" id="{00000000-0008-0000-0200-0000B7C7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76517" y="49696"/>
          <a:ext cx="603920" cy="388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95250</xdr:colOff>
          <xdr:row>5</xdr:row>
          <xdr:rowOff>57150</xdr:rowOff>
        </xdr:from>
        <xdr:to>
          <xdr:col>1</xdr:col>
          <xdr:colOff>1552575</xdr:colOff>
          <xdr:row>7</xdr:row>
          <xdr:rowOff>19050</xdr:rowOff>
        </xdr:to>
        <xdr:sp macro="" textlink="">
          <xdr:nvSpPr>
            <xdr:cNvPr id="41219" name="CommandButton1" hidden="1">
              <a:extLst>
                <a:ext uri="{63B3BB69-23CF-44E3-9099-C40C66FF867C}">
                  <a14:compatExt spid="_x0000_s41219"/>
                </a:ext>
                <a:ext uri="{FF2B5EF4-FFF2-40B4-BE49-F238E27FC236}">
                  <a16:creationId xmlns="" xmlns:a16="http://schemas.microsoft.com/office/drawing/2014/main" id="{00000000-0008-0000-0200-000003A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662940</xdr:colOff>
      <xdr:row>7</xdr:row>
      <xdr:rowOff>321879</xdr:rowOff>
    </xdr:from>
    <xdr:to>
      <xdr:col>1</xdr:col>
      <xdr:colOff>1429720</xdr:colOff>
      <xdr:row>7</xdr:row>
      <xdr:rowOff>321879</xdr:rowOff>
    </xdr:to>
    <xdr:pic>
      <xdr:nvPicPr>
        <xdr:cNvPr id="51128" name="2 Imagen">
          <a:extLst>
            <a:ext uri="{FF2B5EF4-FFF2-40B4-BE49-F238E27FC236}">
              <a16:creationId xmlns="" xmlns:a16="http://schemas.microsoft.com/office/drawing/2014/main" id="{00000000-0008-0000-0200-0000B8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29" name="2 Imagen">
          <a:extLst>
            <a:ext uri="{FF2B5EF4-FFF2-40B4-BE49-F238E27FC236}">
              <a16:creationId xmlns="" xmlns:a16="http://schemas.microsoft.com/office/drawing/2014/main" id="{00000000-0008-0000-0200-0000B9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0" name="2 Imagen">
          <a:extLst>
            <a:ext uri="{FF2B5EF4-FFF2-40B4-BE49-F238E27FC236}">
              <a16:creationId xmlns="" xmlns:a16="http://schemas.microsoft.com/office/drawing/2014/main" id="{00000000-0008-0000-0200-0000BA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1" name="2 Imagen">
          <a:extLst>
            <a:ext uri="{FF2B5EF4-FFF2-40B4-BE49-F238E27FC236}">
              <a16:creationId xmlns="" xmlns:a16="http://schemas.microsoft.com/office/drawing/2014/main" id="{00000000-0008-0000-0200-0000BB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2" name="2 Imagen">
          <a:extLst>
            <a:ext uri="{FF2B5EF4-FFF2-40B4-BE49-F238E27FC236}">
              <a16:creationId xmlns="" xmlns:a16="http://schemas.microsoft.com/office/drawing/2014/main" id="{00000000-0008-0000-0200-0000BC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3" name="2 Imagen">
          <a:extLst>
            <a:ext uri="{FF2B5EF4-FFF2-40B4-BE49-F238E27FC236}">
              <a16:creationId xmlns="" xmlns:a16="http://schemas.microsoft.com/office/drawing/2014/main" id="{00000000-0008-0000-0200-0000BD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4" name="2 Imagen">
          <a:extLst>
            <a:ext uri="{FF2B5EF4-FFF2-40B4-BE49-F238E27FC236}">
              <a16:creationId xmlns="" xmlns:a16="http://schemas.microsoft.com/office/drawing/2014/main" id="{00000000-0008-0000-0200-0000BE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5" name="2 Imagen">
          <a:extLst>
            <a:ext uri="{FF2B5EF4-FFF2-40B4-BE49-F238E27FC236}">
              <a16:creationId xmlns="" xmlns:a16="http://schemas.microsoft.com/office/drawing/2014/main" id="{00000000-0008-0000-0200-0000BF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6" name="2 Imagen">
          <a:extLst>
            <a:ext uri="{FF2B5EF4-FFF2-40B4-BE49-F238E27FC236}">
              <a16:creationId xmlns="" xmlns:a16="http://schemas.microsoft.com/office/drawing/2014/main" id="{00000000-0008-0000-0200-0000C0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662940</xdr:colOff>
      <xdr:row>7</xdr:row>
      <xdr:rowOff>321879</xdr:rowOff>
    </xdr:from>
    <xdr:to>
      <xdr:col>1</xdr:col>
      <xdr:colOff>1429720</xdr:colOff>
      <xdr:row>7</xdr:row>
      <xdr:rowOff>321879</xdr:rowOff>
    </xdr:to>
    <xdr:pic>
      <xdr:nvPicPr>
        <xdr:cNvPr id="51137" name="2 Imagen">
          <a:extLst>
            <a:ext uri="{FF2B5EF4-FFF2-40B4-BE49-F238E27FC236}">
              <a16:creationId xmlns="" xmlns:a16="http://schemas.microsoft.com/office/drawing/2014/main" id="{00000000-0008-0000-0200-0000C1C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320" y="90190320"/>
          <a:ext cx="76962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65691</xdr:colOff>
      <xdr:row>8</xdr:row>
      <xdr:rowOff>0</xdr:rowOff>
    </xdr:from>
    <xdr:to>
      <xdr:col>18</xdr:col>
      <xdr:colOff>43320</xdr:colOff>
      <xdr:row>8</xdr:row>
      <xdr:rowOff>0</xdr:rowOff>
    </xdr:to>
    <xdr:pic>
      <xdr:nvPicPr>
        <xdr:cNvPr id="2" name="2 Imagen">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33346" y="3882258"/>
          <a:ext cx="76590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45720</xdr:colOff>
      <xdr:row>0</xdr:row>
      <xdr:rowOff>106680</xdr:rowOff>
    </xdr:from>
    <xdr:to>
      <xdr:col>7</xdr:col>
      <xdr:colOff>609600</xdr:colOff>
      <xdr:row>6</xdr:row>
      <xdr:rowOff>114300</xdr:rowOff>
    </xdr:to>
    <xdr:pic>
      <xdr:nvPicPr>
        <xdr:cNvPr id="10574" name="Imagen 1">
          <a:extLst>
            <a:ext uri="{FF2B5EF4-FFF2-40B4-BE49-F238E27FC236}">
              <a16:creationId xmlns="" xmlns:a16="http://schemas.microsoft.com/office/drawing/2014/main" id="{00000000-0008-0000-0300-00004E2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106680"/>
          <a:ext cx="2080260" cy="105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95250</xdr:colOff>
          <xdr:row>5</xdr:row>
          <xdr:rowOff>85725</xdr:rowOff>
        </xdr:from>
        <xdr:to>
          <xdr:col>7</xdr:col>
          <xdr:colOff>76200</xdr:colOff>
          <xdr:row>7</xdr:row>
          <xdr:rowOff>47625</xdr:rowOff>
        </xdr:to>
        <xdr:sp macro="" textlink="">
          <xdr:nvSpPr>
            <xdr:cNvPr id="10449" name="CommandButton1" hidden="1">
              <a:extLst>
                <a:ext uri="{63B3BB69-23CF-44E3-9099-C40C66FF867C}">
                  <a14:compatExt spid="_x0000_s10449"/>
                </a:ext>
                <a:ext uri="{FF2B5EF4-FFF2-40B4-BE49-F238E27FC236}">
                  <a16:creationId xmlns="" xmlns:a16="http://schemas.microsoft.com/office/drawing/2014/main" id="{00000000-0008-0000-0400-0000D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312420</xdr:colOff>
      <xdr:row>0</xdr:row>
      <xdr:rowOff>99060</xdr:rowOff>
    </xdr:from>
    <xdr:to>
      <xdr:col>6</xdr:col>
      <xdr:colOff>1905000</xdr:colOff>
      <xdr:row>5</xdr:row>
      <xdr:rowOff>137160</xdr:rowOff>
    </xdr:to>
    <xdr:pic>
      <xdr:nvPicPr>
        <xdr:cNvPr id="43134" name="Imagen 2">
          <a:extLst>
            <a:ext uri="{FF2B5EF4-FFF2-40B4-BE49-F238E27FC236}">
              <a16:creationId xmlns="" xmlns:a16="http://schemas.microsoft.com/office/drawing/2014/main" id="{00000000-0008-0000-0600-00007EA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 y="99060"/>
          <a:ext cx="193548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38100</xdr:colOff>
          <xdr:row>5</xdr:row>
          <xdr:rowOff>95250</xdr:rowOff>
        </xdr:from>
        <xdr:to>
          <xdr:col>6</xdr:col>
          <xdr:colOff>1495425</xdr:colOff>
          <xdr:row>6</xdr:row>
          <xdr:rowOff>190500</xdr:rowOff>
        </xdr:to>
        <xdr:sp macro="" textlink="">
          <xdr:nvSpPr>
            <xdr:cNvPr id="43010" name="CommandButton1" hidden="1">
              <a:extLst>
                <a:ext uri="{63B3BB69-23CF-44E3-9099-C40C66FF867C}">
                  <a14:compatExt spid="_x0000_s43010"/>
                </a:ext>
                <a:ext uri="{FF2B5EF4-FFF2-40B4-BE49-F238E27FC236}">
                  <a16:creationId xmlns="" xmlns:a16="http://schemas.microsoft.com/office/drawing/2014/main" id="{00000000-0008-0000-0500-000002A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167640</xdr:rowOff>
    </xdr:from>
    <xdr:to>
      <xdr:col>6</xdr:col>
      <xdr:colOff>1185117</xdr:colOff>
      <xdr:row>4</xdr:row>
      <xdr:rowOff>106680</xdr:rowOff>
    </xdr:to>
    <xdr:pic>
      <xdr:nvPicPr>
        <xdr:cNvPr id="44158" name="Imagen 3">
          <a:extLst>
            <a:ext uri="{FF2B5EF4-FFF2-40B4-BE49-F238E27FC236}">
              <a16:creationId xmlns="" xmlns:a16="http://schemas.microsoft.com/office/drawing/2014/main" id="{00000000-0008-0000-0700-00007EA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67640"/>
          <a:ext cx="1413717"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0</xdr:colOff>
          <xdr:row>4</xdr:row>
          <xdr:rowOff>152400</xdr:rowOff>
        </xdr:from>
        <xdr:to>
          <xdr:col>7</xdr:col>
          <xdr:colOff>209550</xdr:colOff>
          <xdr:row>6</xdr:row>
          <xdr:rowOff>57150</xdr:rowOff>
        </xdr:to>
        <xdr:sp macro="" textlink="">
          <xdr:nvSpPr>
            <xdr:cNvPr id="44034" name="CommandButton1" hidden="1">
              <a:extLst>
                <a:ext uri="{63B3BB69-23CF-44E3-9099-C40C66FF867C}">
                  <a14:compatExt spid="_x0000_s44034"/>
                </a:ext>
                <a:ext uri="{FF2B5EF4-FFF2-40B4-BE49-F238E27FC236}">
                  <a16:creationId xmlns="" xmlns:a16="http://schemas.microsoft.com/office/drawing/2014/main" id="{00000000-0008-0000-0600-000002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548640</xdr:colOff>
      <xdr:row>7</xdr:row>
      <xdr:rowOff>0</xdr:rowOff>
    </xdr:from>
    <xdr:to>
      <xdr:col>3</xdr:col>
      <xdr:colOff>518160</xdr:colOff>
      <xdr:row>7</xdr:row>
      <xdr:rowOff>0</xdr:rowOff>
    </xdr:to>
    <xdr:pic>
      <xdr:nvPicPr>
        <xdr:cNvPr id="45301" name="2 Imagen">
          <a:extLst>
            <a:ext uri="{FF2B5EF4-FFF2-40B4-BE49-F238E27FC236}">
              <a16:creationId xmlns="" xmlns:a16="http://schemas.microsoft.com/office/drawing/2014/main" id="{00000000-0008-0000-0800-0000F5B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6880" y="1318260"/>
          <a:ext cx="5486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38100</xdr:rowOff>
    </xdr:from>
    <xdr:to>
      <xdr:col>3</xdr:col>
      <xdr:colOff>441960</xdr:colOff>
      <xdr:row>6</xdr:row>
      <xdr:rowOff>15240</xdr:rowOff>
    </xdr:to>
    <xdr:pic>
      <xdr:nvPicPr>
        <xdr:cNvPr id="45302" name="Imagen 3">
          <a:extLst>
            <a:ext uri="{FF2B5EF4-FFF2-40B4-BE49-F238E27FC236}">
              <a16:creationId xmlns="" xmlns:a16="http://schemas.microsoft.com/office/drawing/2014/main" id="{00000000-0008-0000-0800-0000F6B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38100"/>
          <a:ext cx="2141220" cy="10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3175</xdr:colOff>
      <xdr:row>160</xdr:row>
      <xdr:rowOff>0</xdr:rowOff>
    </xdr:from>
    <xdr:to>
      <xdr:col>5</xdr:col>
      <xdr:colOff>415237</xdr:colOff>
      <xdr:row>160</xdr:row>
      <xdr:rowOff>635</xdr:rowOff>
    </xdr:to>
    <xdr:sp macro="" textlink="">
      <xdr:nvSpPr>
        <xdr:cNvPr id="4" name="Text Box 3">
          <a:extLst>
            <a:ext uri="{FF2B5EF4-FFF2-40B4-BE49-F238E27FC236}">
              <a16:creationId xmlns="" xmlns:a16="http://schemas.microsoft.com/office/drawing/2014/main" id="{00000000-0008-0000-0900-000004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6" name="Text Box 3">
          <a:extLst>
            <a:ext uri="{FF2B5EF4-FFF2-40B4-BE49-F238E27FC236}">
              <a16:creationId xmlns="" xmlns:a16="http://schemas.microsoft.com/office/drawing/2014/main" id="{00000000-0008-0000-0900-000006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8" name="Text Box 3">
          <a:extLst>
            <a:ext uri="{FF2B5EF4-FFF2-40B4-BE49-F238E27FC236}">
              <a16:creationId xmlns="" xmlns:a16="http://schemas.microsoft.com/office/drawing/2014/main" id="{00000000-0008-0000-0900-000008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10" name="Text Box 3">
          <a:extLst>
            <a:ext uri="{FF2B5EF4-FFF2-40B4-BE49-F238E27FC236}">
              <a16:creationId xmlns="" xmlns:a16="http://schemas.microsoft.com/office/drawing/2014/main" id="{00000000-0008-0000-0900-00000A000000}"/>
            </a:ext>
          </a:extLst>
        </xdr:cNvPr>
        <xdr:cNvSpPr txBox="1">
          <a:spLocks noChangeArrowheads="1"/>
        </xdr:cNvSpPr>
      </xdr:nvSpPr>
      <xdr:spPr bwMode="auto">
        <a:xfrm>
          <a:off x="1174750" y="341261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1" name="Text Box 6">
          <a:extLst>
            <a:ext uri="{FF2B5EF4-FFF2-40B4-BE49-F238E27FC236}">
              <a16:creationId xmlns="" xmlns:a16="http://schemas.microsoft.com/office/drawing/2014/main" id="{00000000-0008-0000-0900-00000B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2" name="Text Box 3">
          <a:extLst>
            <a:ext uri="{FF2B5EF4-FFF2-40B4-BE49-F238E27FC236}">
              <a16:creationId xmlns="" xmlns:a16="http://schemas.microsoft.com/office/drawing/2014/main" id="{00000000-0008-0000-0900-00000C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3" name="Text Box 6">
          <a:extLst>
            <a:ext uri="{FF2B5EF4-FFF2-40B4-BE49-F238E27FC236}">
              <a16:creationId xmlns="" xmlns:a16="http://schemas.microsoft.com/office/drawing/2014/main" id="{00000000-0008-0000-0900-00000D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4" name="Text Box 3">
          <a:extLst>
            <a:ext uri="{FF2B5EF4-FFF2-40B4-BE49-F238E27FC236}">
              <a16:creationId xmlns="" xmlns:a16="http://schemas.microsoft.com/office/drawing/2014/main" id="{00000000-0008-0000-0900-00000E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5" name="Text Box 6">
          <a:extLst>
            <a:ext uri="{FF2B5EF4-FFF2-40B4-BE49-F238E27FC236}">
              <a16:creationId xmlns="" xmlns:a16="http://schemas.microsoft.com/office/drawing/2014/main" id="{00000000-0008-0000-0900-00000F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6" name="Text Box 3">
          <a:extLst>
            <a:ext uri="{FF2B5EF4-FFF2-40B4-BE49-F238E27FC236}">
              <a16:creationId xmlns="" xmlns:a16="http://schemas.microsoft.com/office/drawing/2014/main" id="{00000000-0008-0000-0900-000010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7" name="Text Box 6">
          <a:extLst>
            <a:ext uri="{FF2B5EF4-FFF2-40B4-BE49-F238E27FC236}">
              <a16:creationId xmlns="" xmlns:a16="http://schemas.microsoft.com/office/drawing/2014/main" id="{00000000-0008-0000-0900-000011000000}"/>
            </a:ext>
          </a:extLst>
        </xdr:cNvPr>
        <xdr:cNvSpPr txBox="1">
          <a:spLocks noChangeArrowheads="1"/>
        </xdr:cNvSpPr>
      </xdr:nvSpPr>
      <xdr:spPr bwMode="auto">
        <a:xfrm>
          <a:off x="1176655" y="247364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8" name="Text Box 3">
          <a:extLst>
            <a:ext uri="{FF2B5EF4-FFF2-40B4-BE49-F238E27FC236}">
              <a16:creationId xmlns="" xmlns:a16="http://schemas.microsoft.com/office/drawing/2014/main" id="{00000000-0008-0000-0900-000012000000}"/>
            </a:ext>
          </a:extLst>
        </xdr:cNvPr>
        <xdr:cNvSpPr txBox="1">
          <a:spLocks noChangeArrowheads="1"/>
        </xdr:cNvSpPr>
      </xdr:nvSpPr>
      <xdr:spPr bwMode="auto">
        <a:xfrm>
          <a:off x="1174750" y="36716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190500</xdr:colOff>
      <xdr:row>1</xdr:row>
      <xdr:rowOff>152400</xdr:rowOff>
    </xdr:from>
    <xdr:to>
      <xdr:col>4</xdr:col>
      <xdr:colOff>236220</xdr:colOff>
      <xdr:row>5</xdr:row>
      <xdr:rowOff>144780</xdr:rowOff>
    </xdr:to>
    <xdr:pic>
      <xdr:nvPicPr>
        <xdr:cNvPr id="52942" name="Imagen 18">
          <a:extLst>
            <a:ext uri="{FF2B5EF4-FFF2-40B4-BE49-F238E27FC236}">
              <a16:creationId xmlns="" xmlns:a16="http://schemas.microsoft.com/office/drawing/2014/main" id="{00000000-0008-0000-0900-0000CEC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327660"/>
          <a:ext cx="166116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3175</xdr:colOff>
      <xdr:row>160</xdr:row>
      <xdr:rowOff>0</xdr:rowOff>
    </xdr:from>
    <xdr:to>
      <xdr:col>5</xdr:col>
      <xdr:colOff>415237</xdr:colOff>
      <xdr:row>160</xdr:row>
      <xdr:rowOff>635</xdr:rowOff>
    </xdr:to>
    <xdr:sp macro="" textlink="">
      <xdr:nvSpPr>
        <xdr:cNvPr id="4" name="Text Box 3">
          <a:extLst>
            <a:ext uri="{FF2B5EF4-FFF2-40B4-BE49-F238E27FC236}">
              <a16:creationId xmlns="" xmlns:a16="http://schemas.microsoft.com/office/drawing/2014/main" id="{00000000-0008-0000-0A00-000004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6" name="Text Box 3">
          <a:extLst>
            <a:ext uri="{FF2B5EF4-FFF2-40B4-BE49-F238E27FC236}">
              <a16:creationId xmlns="" xmlns:a16="http://schemas.microsoft.com/office/drawing/2014/main" id="{00000000-0008-0000-0A00-000006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8" name="Text Box 3">
          <a:extLst>
            <a:ext uri="{FF2B5EF4-FFF2-40B4-BE49-F238E27FC236}">
              <a16:creationId xmlns="" xmlns:a16="http://schemas.microsoft.com/office/drawing/2014/main" id="{00000000-0008-0000-0A00-000008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160</xdr:row>
      <xdr:rowOff>0</xdr:rowOff>
    </xdr:from>
    <xdr:to>
      <xdr:col>5</xdr:col>
      <xdr:colOff>415237</xdr:colOff>
      <xdr:row>160</xdr:row>
      <xdr:rowOff>635</xdr:rowOff>
    </xdr:to>
    <xdr:sp macro="" textlink="">
      <xdr:nvSpPr>
        <xdr:cNvPr id="10" name="Text Box 3">
          <a:extLst>
            <a:ext uri="{FF2B5EF4-FFF2-40B4-BE49-F238E27FC236}">
              <a16:creationId xmlns="" xmlns:a16="http://schemas.microsoft.com/office/drawing/2014/main" id="{00000000-0008-0000-0A00-00000A000000}"/>
            </a:ext>
          </a:extLst>
        </xdr:cNvPr>
        <xdr:cNvSpPr txBox="1">
          <a:spLocks noChangeArrowheads="1"/>
        </xdr:cNvSpPr>
      </xdr:nvSpPr>
      <xdr:spPr bwMode="auto">
        <a:xfrm>
          <a:off x="1174750" y="337356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1" name="Text Box 6">
          <a:extLst>
            <a:ext uri="{FF2B5EF4-FFF2-40B4-BE49-F238E27FC236}">
              <a16:creationId xmlns="" xmlns:a16="http://schemas.microsoft.com/office/drawing/2014/main" id="{00000000-0008-0000-0A00-00000B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2" name="Text Box 3">
          <a:extLst>
            <a:ext uri="{FF2B5EF4-FFF2-40B4-BE49-F238E27FC236}">
              <a16:creationId xmlns="" xmlns:a16="http://schemas.microsoft.com/office/drawing/2014/main" id="{00000000-0008-0000-0A00-00000C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3" name="Text Box 6">
          <a:extLst>
            <a:ext uri="{FF2B5EF4-FFF2-40B4-BE49-F238E27FC236}">
              <a16:creationId xmlns="" xmlns:a16="http://schemas.microsoft.com/office/drawing/2014/main" id="{00000000-0008-0000-0A00-00000D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4" name="Text Box 3">
          <a:extLst>
            <a:ext uri="{FF2B5EF4-FFF2-40B4-BE49-F238E27FC236}">
              <a16:creationId xmlns="" xmlns:a16="http://schemas.microsoft.com/office/drawing/2014/main" id="{00000000-0008-0000-0A00-00000E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5" name="Text Box 6">
          <a:extLst>
            <a:ext uri="{FF2B5EF4-FFF2-40B4-BE49-F238E27FC236}">
              <a16:creationId xmlns="" xmlns:a16="http://schemas.microsoft.com/office/drawing/2014/main" id="{00000000-0008-0000-0A00-00000F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6" name="Text Box 3">
          <a:extLst>
            <a:ext uri="{FF2B5EF4-FFF2-40B4-BE49-F238E27FC236}">
              <a16:creationId xmlns="" xmlns:a16="http://schemas.microsoft.com/office/drawing/2014/main" id="{00000000-0008-0000-0A00-000010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17" name="Text Box 6">
          <a:extLst>
            <a:ext uri="{FF2B5EF4-FFF2-40B4-BE49-F238E27FC236}">
              <a16:creationId xmlns="" xmlns:a16="http://schemas.microsoft.com/office/drawing/2014/main" id="{00000000-0008-0000-0A00-000011000000}"/>
            </a:ext>
          </a:extLst>
        </xdr:cNvPr>
        <xdr:cNvSpPr txBox="1">
          <a:spLocks noChangeArrowheads="1"/>
        </xdr:cNvSpPr>
      </xdr:nvSpPr>
      <xdr:spPr bwMode="auto">
        <a:xfrm>
          <a:off x="1176655" y="243459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0</xdr:rowOff>
    </xdr:from>
    <xdr:to>
      <xdr:col>5</xdr:col>
      <xdr:colOff>415237</xdr:colOff>
      <xdr:row>172</xdr:row>
      <xdr:rowOff>635</xdr:rowOff>
    </xdr:to>
    <xdr:sp macro="" textlink="">
      <xdr:nvSpPr>
        <xdr:cNvPr id="18" name="Text Box 3">
          <a:extLst>
            <a:ext uri="{FF2B5EF4-FFF2-40B4-BE49-F238E27FC236}">
              <a16:creationId xmlns="" xmlns:a16="http://schemas.microsoft.com/office/drawing/2014/main" id="{00000000-0008-0000-0A00-000012000000}"/>
            </a:ext>
          </a:extLst>
        </xdr:cNvPr>
        <xdr:cNvSpPr txBox="1">
          <a:spLocks noChangeArrowheads="1"/>
        </xdr:cNvSpPr>
      </xdr:nvSpPr>
      <xdr:spPr bwMode="auto">
        <a:xfrm>
          <a:off x="1174750" y="363264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60960</xdr:rowOff>
    </xdr:from>
    <xdr:to>
      <xdr:col>4</xdr:col>
      <xdr:colOff>320040</xdr:colOff>
      <xdr:row>5</xdr:row>
      <xdr:rowOff>137160</xdr:rowOff>
    </xdr:to>
    <xdr:pic>
      <xdr:nvPicPr>
        <xdr:cNvPr id="52098" name="Imagen 18">
          <a:extLst>
            <a:ext uri="{FF2B5EF4-FFF2-40B4-BE49-F238E27FC236}">
              <a16:creationId xmlns="" xmlns:a16="http://schemas.microsoft.com/office/drawing/2014/main" id="{00000000-0008-0000-0A00-000082C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960"/>
          <a:ext cx="200406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9525</xdr:colOff>
      <xdr:row>8</xdr:row>
      <xdr:rowOff>36325</xdr:rowOff>
    </xdr:from>
    <xdr:to>
      <xdr:col>14</xdr:col>
      <xdr:colOff>558899</xdr:colOff>
      <xdr:row>10</xdr:row>
      <xdr:rowOff>52777</xdr:rowOff>
    </xdr:to>
    <xdr:sp macro="" textlink="">
      <xdr:nvSpPr>
        <xdr:cNvPr id="2" name="Rectangle 24">
          <a:extLst>
            <a:ext uri="{FF2B5EF4-FFF2-40B4-BE49-F238E27FC236}">
              <a16:creationId xmlns="" xmlns:a16="http://schemas.microsoft.com/office/drawing/2014/main" id="{00000000-0008-0000-1000-000002000000}"/>
            </a:ext>
          </a:extLst>
        </xdr:cNvPr>
        <xdr:cNvSpPr/>
      </xdr:nvSpPr>
      <xdr:spPr>
        <a:xfrm>
          <a:off x="9353550" y="3236725"/>
          <a:ext cx="9706732" cy="2016702"/>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txBody>
        <a:bodyPr/>
        <a:lstStyle/>
        <a:p>
          <a:endParaRPr lang="es-DO"/>
        </a:p>
      </xdr:txBody>
    </xdr:sp>
    <xdr:clientData/>
  </xdr:twoCellAnchor>
  <xdr:twoCellAnchor>
    <xdr:from>
      <xdr:col>8</xdr:col>
      <xdr:colOff>0</xdr:colOff>
      <xdr:row>21</xdr:row>
      <xdr:rowOff>71397</xdr:rowOff>
    </xdr:from>
    <xdr:to>
      <xdr:col>15</xdr:col>
      <xdr:colOff>3479</xdr:colOff>
      <xdr:row>23</xdr:row>
      <xdr:rowOff>80195</xdr:rowOff>
    </xdr:to>
    <xdr:sp macro="" textlink="">
      <xdr:nvSpPr>
        <xdr:cNvPr id="3" name="Rectangle 12">
          <a:extLst>
            <a:ext uri="{FF2B5EF4-FFF2-40B4-BE49-F238E27FC236}">
              <a16:creationId xmlns="" xmlns:a16="http://schemas.microsoft.com/office/drawing/2014/main" id="{00000000-0008-0000-1000-000003000000}"/>
            </a:ext>
          </a:extLst>
        </xdr:cNvPr>
        <xdr:cNvSpPr/>
      </xdr:nvSpPr>
      <xdr:spPr>
        <a:xfrm>
          <a:off x="7362825" y="13465452"/>
          <a:ext cx="10150317" cy="1616652"/>
        </a:xfrm>
        <a:prstGeom prst="rect">
          <a:avLst/>
        </a:prstGeom>
        <a:noFill/>
      </xdr:spPr>
      <xdr:style>
        <a:lnRef idx="0">
          <a:schemeClr val="dk1">
            <a:alpha val="0"/>
            <a:hueOff val="0"/>
            <a:satOff val="0"/>
            <a:lumOff val="0"/>
            <a:alphaOff val="0"/>
          </a:schemeClr>
        </a:lnRef>
        <a:fillRef idx="0">
          <a:scrgbClr r="0" g="0" b="0"/>
        </a:fillRef>
        <a:effectRef idx="0">
          <a:schemeClr val="lt1">
            <a:alpha val="0"/>
            <a:hueOff val="0"/>
            <a:satOff val="0"/>
            <a:lumOff val="0"/>
            <a:alphaOff val="0"/>
          </a:schemeClr>
        </a:effectRef>
        <a:fontRef idx="minor">
          <a:schemeClr val="tx1">
            <a:hueOff val="0"/>
            <a:satOff val="0"/>
            <a:lumOff val="0"/>
            <a:alphaOff val="0"/>
          </a:schemeClr>
        </a:fontRef>
      </xdr:style>
      <xdr:txBody>
        <a:bodyPr/>
        <a:lstStyle/>
        <a:p>
          <a:endParaRPr lang="es-DO"/>
        </a:p>
      </xdr:txBody>
    </xdr:sp>
    <xdr:clientData/>
  </xdr:twoCellAnchor>
</xdr:wsDr>
</file>

<file path=xl/tables/table1.xml><?xml version="1.0" encoding="utf-8"?>
<table xmlns="http://schemas.openxmlformats.org/spreadsheetml/2006/main" id="3" name="Tabla3" displayName="Tabla3" ref="B8:Q134" headerRowDxfId="223" dataDxfId="222" totalsRowDxfId="221">
  <autoFilter ref="B8:Q134"/>
  <tableColumns count="16">
    <tableColumn id="20" name="ID_Dependendencia" dataDxfId="220">
      <calculatedColumnFormula>IF('Formulario PPGR1'!$H9="","",CONCATENATE('Formulario PPGR1'!$C9,".",'Formulario PPGR1'!$D9,".",'Formulario PPGR1'!$E9,".",#REF!))</calculatedColumnFormula>
    </tableColumn>
    <tableColumn id="13" name="POA" dataDxfId="219">
      <calculatedColumnFormula>IF('Formulario PPGR1'!$H9="","",#REF!)</calculatedColumnFormula>
    </tableColumn>
    <tableColumn id="17" name="SRS" dataDxfId="218">
      <calculatedColumnFormula>IF('Formulario PPGR1'!$H9="","",#REF!)</calculatedColumnFormula>
    </tableColumn>
    <tableColumn id="18" name="AREA" dataDxfId="217">
      <calculatedColumnFormula>IF('Formulario PPGR1'!$H9="","",#REF!)</calculatedColumnFormula>
    </tableColumn>
    <tableColumn id="2" name="Cod_Eje" dataDxfId="216">
      <calculatedColumnFormula>_xlfn.XLOOKUP($H9,tbl_ejes_estrategicos[Ejes Estratégicos],tbl_ejes_estrategicos[Cod_Eje],"",0)</calculatedColumnFormula>
    </tableColumn>
    <tableColumn id="16" name="Cod_re" dataDxfId="215" totalsRowDxfId="214">
      <calculatedColumnFormula>_xlfn.XLOOKUP(Tabla3[[#This Row],[Resultado Estratégico Institucional]],Tabla13[RE Concatenado],Tabla13[RE],"",0)</calculatedColumnFormula>
    </tableColumn>
    <tableColumn id="1" name="Eje Estratégico" totalsRowLabel="Total" dataDxfId="213" totalsRowDxfId="212"/>
    <tableColumn id="15" name="Resultado Estratégico Institucional" dataDxfId="211" totalsRowDxfId="210"/>
    <tableColumn id="3" name="Productos" dataDxfId="209" totalsRowDxfId="208"/>
    <tableColumn id="4" name="Indicador" dataDxfId="207" totalsRowDxfId="206"/>
    <tableColumn id="5" name="Unidad de medida" dataDxfId="205" totalsRowDxfId="204"/>
    <tableColumn id="22" name="Línea Base" dataDxfId="203" totalsRowDxfId="202"/>
    <tableColumn id="6" name="Meta" dataDxfId="201" totalsRowDxfId="200"/>
    <tableColumn id="11" name="Supuestos" dataDxfId="199" totalsRowDxfId="198"/>
    <tableColumn id="7" name="Dependencia responsable" dataDxfId="197" totalsRowDxfId="196"/>
    <tableColumn id="12" name="Dependencia de apoyo" totalsRowFunction="count" dataDxfId="195" totalsRowDxfId="194"/>
  </tableColumns>
  <tableStyleInfo name="TableStyleLight16" showFirstColumn="0" showLastColumn="0" showRowStripes="1" showColumnStripes="0"/>
</table>
</file>

<file path=xl/tables/table10.xml><?xml version="1.0" encoding="utf-8"?>
<table xmlns="http://schemas.openxmlformats.org/spreadsheetml/2006/main" id="7" name="Tabla7" displayName="Tabla7" ref="F5:H18" totalsRowShown="0" headerRowDxfId="13" headerRowBorderDxfId="12" tableBorderDxfId="11" headerRowCellStyle="Normal 5">
  <autoFilter ref="F5:H18"/>
  <tableColumns count="3">
    <tableColumn id="1" name="Ls_ObjEstrategico" dataDxfId="10" dataCellStyle="Normal 5"/>
    <tableColumn id="2" name="Cod. Obj." dataDxfId="9" dataCellStyle="Normal 5"/>
    <tableColumn id="3" name="Cod: LE" dataDxfId="8" dataCellStyle="Normal 5"/>
  </tableColumns>
  <tableStyleInfo name="TableStyleLight2" showFirstColumn="0" showLastColumn="0" showRowStripes="1" showColumnStripes="0"/>
</table>
</file>

<file path=xl/tables/table11.xml><?xml version="1.0" encoding="utf-8"?>
<table xmlns="http://schemas.openxmlformats.org/spreadsheetml/2006/main" id="8" name="Tabla8" displayName="Tabla8" ref="C140:D164" totalsRowShown="0">
  <autoFilter ref="C140:D164"/>
  <tableColumns count="2">
    <tableColumn id="1" name="# Obj." dataDxfId="7"/>
    <tableColumn id="2" name="Resultados Esperados" dataDxfId="6"/>
  </tableColumns>
  <tableStyleInfo name="TableStyleLight2" showFirstColumn="0" showLastColumn="0" showRowStripes="1" showColumnStripes="0"/>
</table>
</file>

<file path=xl/tables/table12.xml><?xml version="1.0" encoding="utf-8"?>
<table xmlns="http://schemas.openxmlformats.org/spreadsheetml/2006/main" id="9" name="LE_tbl" displayName="LE_tbl" ref="B5:C8" totalsRowShown="0" headerRowDxfId="5" headerRowBorderDxfId="4" tableBorderDxfId="3" totalsRowBorderDxfId="2">
  <autoFilter ref="B5:C8"/>
  <tableColumns count="2">
    <tableColumn id="1" name="Ls_LinesEstategica" dataDxfId="1"/>
    <tableColumn id="2" name="Le_code" dataDxfId="0"/>
  </tableColumns>
  <tableStyleInfo name="TableStyleMedium9" showFirstColumn="0" showLastColumn="0" showRowStripes="1" showColumnStripes="0"/>
</table>
</file>

<file path=xl/tables/table2.xml><?xml version="1.0" encoding="utf-8"?>
<table xmlns="http://schemas.openxmlformats.org/spreadsheetml/2006/main" id="2" name="Tabla2" displayName="Tabla2" ref="B8:U271" totalsRowCount="1" headerRowDxfId="193" dataDxfId="192" totalsRowDxfId="191">
  <autoFilter ref="B8:U270"/>
  <sortState ref="B9:U270">
    <sortCondition ref="B9:B270"/>
    <sortCondition ref="C9:C270"/>
  </sortState>
  <tableColumns count="20">
    <tableColumn id="2" name="Productos " dataDxfId="190" totalsRowDxfId="189"/>
    <tableColumn id="3" name="Código" dataDxfId="188" totalsRowDxfId="187"/>
    <tableColumn id="23" name="Actividades Programables Presupuestables" dataDxfId="186" totalsRowDxfId="185"/>
    <tableColumn id="5" name="Ene" totalsRowFunction="sum" dataDxfId="184" totalsRowDxfId="183"/>
    <tableColumn id="6" name="Feb" totalsRowFunction="sum" dataDxfId="182" totalsRowDxfId="181"/>
    <tableColumn id="7" name="Mar" totalsRowFunction="sum" dataDxfId="180" totalsRowDxfId="179"/>
    <tableColumn id="8" name="Abr" totalsRowFunction="sum" dataDxfId="178" totalsRowDxfId="177"/>
    <tableColumn id="9" name="May" totalsRowFunction="sum" dataDxfId="176" totalsRowDxfId="175"/>
    <tableColumn id="10" name="Jun" totalsRowFunction="sum" dataDxfId="174" totalsRowDxfId="173"/>
    <tableColumn id="11" name="Jul" totalsRowFunction="sum" dataDxfId="172" totalsRowDxfId="171"/>
    <tableColumn id="12" name="Ago" totalsRowFunction="sum" dataDxfId="170" totalsRowDxfId="169"/>
    <tableColumn id="13" name="Sep" totalsRowFunction="sum" dataDxfId="168" totalsRowDxfId="167"/>
    <tableColumn id="14" name="Oct" totalsRowFunction="sum" dataDxfId="166" totalsRowDxfId="165"/>
    <tableColumn id="15" name="Nov" totalsRowFunction="sum" dataDxfId="164" totalsRowDxfId="163"/>
    <tableColumn id="16" name="Dic" totalsRowFunction="sum" dataDxfId="162" totalsRowDxfId="161"/>
    <tableColumn id="17" name="Total de Acciones " totalsRowFunction="sum" dataDxfId="160" totalsRowDxfId="159">
      <calculatedColumnFormula>SUM(Tabla2[[#This Row],[Ene]:[Dic]])</calculatedColumnFormula>
    </tableColumn>
    <tableColumn id="18" name="Medio de Verificación 1" dataDxfId="158" totalsRowDxfId="157"/>
    <tableColumn id="19" name="Medio de Verificación 2" dataDxfId="156" totalsRowDxfId="155"/>
    <tableColumn id="20" name="Medio de Verificación 3" dataDxfId="154" totalsRowDxfId="153"/>
    <tableColumn id="22" name="Responsable " dataDxfId="152" totalsRowDxfId="151"/>
  </tableColumns>
  <tableStyleInfo name="TableStyleLight16" showFirstColumn="0" showLastColumn="0" showRowStripes="1" showColumnStripes="0"/>
</table>
</file>

<file path=xl/tables/table3.xml><?xml version="1.0" encoding="utf-8"?>
<table xmlns="http://schemas.openxmlformats.org/spreadsheetml/2006/main" id="1" name="Tabla1" displayName="Tabla1" ref="B8:R1684" headerRowDxfId="150" dataDxfId="149" totalsRowDxfId="148">
  <autoFilter ref="B8:R1684"/>
  <tableColumns count="17">
    <tableColumn id="13" name="ID_Dependendencia" dataDxfId="147" totalsRowDxfId="146">
      <calculatedColumnFormula>IF('Formulario PPGR3'!$G9="","",CONCATENATE('Formulario PPGR3'!$C9,".",'Formulario PPGR3'!$D9,".",'Formulario PPGR3'!$E9,".",'Formulario PPGR3'!$F9))</calculatedColumnFormula>
    </tableColumn>
    <tableColumn id="14" name="POA" dataDxfId="145" totalsRowDxfId="144"/>
    <tableColumn id="15" name="SRS" dataDxfId="143" totalsRowDxfId="142"/>
    <tableColumn id="16" name="AREA" dataDxfId="141" totalsRowDxfId="140">
      <calculatedColumnFormula>IF('Formulario PPGR3'!$G9="","",'Formulario PPGR1'!#REF!)</calculatedColumnFormula>
    </tableColumn>
    <tableColumn id="17" name="TIPO" dataDxfId="139" totalsRowDxfId="138">
      <calculatedColumnFormula>IF('Formulario PPGR3'!$G9="","",'Formulario PPGR1'!#REF!)</calculatedColumnFormula>
    </tableColumn>
    <tableColumn id="1" name="Código_Actividad" totalsRowLabel="Total" dataDxfId="137" totalsRowDxfId="136"/>
    <tableColumn id="2" name="Actividad" dataDxfId="135" totalsRowDxfId="134">
      <calculatedColumnFormula array="1">IF(Tabla1[[#This Row],[Código_Actividad]]="","",_xlfn.XLOOKUP(Tabla1[[#This Row],[Código_Actividad]],CodigoActividad,Tabla2[Actividades Programables Presupuestables],"",0))</calculatedColumnFormula>
    </tableColumn>
    <tableColumn id="10" name="Total de Actividades " totalsRowFunction="sum" dataDxfId="133">
      <calculatedColumnFormula>IFERROR(VLOOKUP('Formulario PPGR3'!$G9,'Formulario PPGR2'!$C$9:$Q$270,15,FALSE),"")</calculatedColumnFormula>
    </tableColumn>
    <tableColumn id="3" name="Insumos" dataDxfId="132" totalsRowDxfId="131"/>
    <tableColumn id="11" name="Descripción" dataDxfId="130" totalsRowDxfId="129"/>
    <tableColumn id="4" name="Unidad de Medida" dataDxfId="128">
      <calculatedColumnFormula>IF(Tabla1[[#This Row],[Descripción]]="","",_xlfn.XLOOKUP(Tabla1[[#This Row],[Descripción]],Tabla10[Descripción],Tabla10[Unidad de Medida],"",0))</calculatedColumnFormula>
    </tableColumn>
    <tableColumn id="5" name="Cantidad de Insumos" dataDxfId="127" totalsRowDxfId="126"/>
    <tableColumn id="6" name="Precio Unitario" dataDxfId="125" dataCellStyle="Moneda">
      <calculatedColumnFormula>IF(Tabla1[[#This Row],[Descripción]]="","",_xlfn.XLOOKUP(Tabla1[[#This Row],[Descripción]],Tabla10[Descripción],Tabla10[Precio Unitario],0))</calculatedColumnFormula>
    </tableColumn>
    <tableColumn id="7" name="Valor Total" totalsRowFunction="sum" dataDxfId="124" dataCellStyle="Moneda">
      <calculatedColumnFormula>IF(Tabla1[[#This Row],[Cantidad de Insumos]]="","",Tabla1[[#This Row],[Precio Unitario]]*Tabla1[[#This Row],[Cantidad de Insumos]])</calculatedColumnFormula>
    </tableColumn>
    <tableColumn id="8" name="Código Presupuestario" dataDxfId="123">
      <calculatedColumnFormula>IF(Tabla1[[#This Row],[Descripción]]="","",_xlfn.XLOOKUP(Tabla1[[#This Row],[Descripción]],Tabla10[Descripción],Tabla10[CODIGO PRESUPUESTARIO],0))</calculatedColumnFormula>
    </tableColumn>
    <tableColumn id="9" name="Fuente de Financiamiento" dataDxfId="122" totalsRowDxfId="121"/>
    <tableColumn id="18" name="InsumoAbrev" dataDxfId="120" totalsRowDxfId="119">
      <calculatedColumnFormula>IF(Tabla1[[#This Row],[Insumos]]="","",_xlfn.XLOOKUP(Tabla1[[#This Row],[Insumos]],Tabla10[Insumo],Tabla10[InsumoAbrev],"",0))</calculatedColumnFormula>
    </tableColumn>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B8:P37" headerRowDxfId="118" dataDxfId="117" tableBorderDxfId="116" headerRowCellStyle="Normal 2" dataCellStyle="Normal 2">
  <autoFilter ref="B8:P37"/>
  <tableColumns count="15">
    <tableColumn id="11" name="ID_Dependendencia" dataDxfId="115" totalsRowDxfId="114" dataCellStyle="Normal 2">
      <calculatedColumnFormula>IF('Formulario PPGR4'!$G9="","",CONCATENATE('Formulario PPGR4'!$C9,".",'Formulario PPGR4'!$D9,".",'Formulario PPGR4'!$E9,".",'Formulario PPGR4'!$F9))</calculatedColumnFormula>
    </tableColumn>
    <tableColumn id="12" name="POA" dataDxfId="113" totalsRowDxfId="112" dataCellStyle="Normal 2">
      <calculatedColumnFormula>IF('Formulario PPGR4'!$G9="","",'Formulario PPGR1'!#REF!)</calculatedColumnFormula>
    </tableColumn>
    <tableColumn id="13" name="SRS" dataDxfId="111" totalsRowDxfId="110" dataCellStyle="Normal 2">
      <calculatedColumnFormula>IF('Formulario PPGR4'!$G9="","",'Formulario PPGR1'!#REF!)</calculatedColumnFormula>
    </tableColumn>
    <tableColumn id="14" name="AREA" dataDxfId="109" totalsRowDxfId="108" dataCellStyle="Normal 2">
      <calculatedColumnFormula>IF('Formulario PPGR4'!$G9="","",'Formulario PPGR1'!#REF!)</calculatedColumnFormula>
    </tableColumn>
    <tableColumn id="15" name="TIPO" dataDxfId="107" totalsRowDxfId="106" dataCellStyle="Normal 2">
      <calculatedColumnFormula>IF('Formulario PPGR4'!$G9="","",'Formulario PPGR1'!#REF!)</calculatedColumnFormula>
    </tableColumn>
    <tableColumn id="1" name="Tipo de Intervención" totalsRowLabel="Total" dataDxfId="105" totalsRowDxfId="104"/>
    <tableColumn id="2" name="Tipo EESS" dataDxfId="103" totalsRowDxfId="102"/>
    <tableColumn id="3" name="Nombre de establecimiento" dataDxfId="101" totalsRowDxfId="100" dataCellStyle="Normal 2"/>
    <tableColumn id="4" name="Provincia" dataDxfId="99" totalsRowDxfId="98" dataCellStyle="Normal 2"/>
    <tableColumn id="6" name="ListaProvincia" dataDxfId="97" totalsRowDxfId="96" dataCellStyle="Normal 2">
      <calculatedColumnFormula>IFERROR(VLOOKUP('Formulario PPGR4'!$J9,Prov!$A$2:$B$156,2,FALSE),"")</calculatedColumnFormula>
    </tableColumn>
    <tableColumn id="5" name="Municipio" dataDxfId="95" totalsRowDxfId="94" dataCellStyle="Normal 2"/>
    <tableColumn id="7" name="Unidad de Medida" dataDxfId="93" totalsRowDxfId="92" dataCellStyle="Normal 2"/>
    <tableColumn id="8" name="Monto Estimado" totalsRowFunction="sum" dataDxfId="91" totalsRowDxfId="90" dataCellStyle="Normal 2"/>
    <tableColumn id="9" name="Código Presupuestario" dataDxfId="89" totalsRowDxfId="88" dataCellStyle="Normal 2">
      <calculatedColumnFormula>IFERROR(VLOOKUP($G9,Catalogo!$G$20:$H$25,2,FALSE),"")</calculatedColumnFormula>
    </tableColumn>
    <tableColumn id="10" name="Fuente de Financiamiento" totalsRowFunction="count" dataDxfId="87" totalsRowDxfId="86" dataCellStyle="Normal 2"/>
  </tableColumns>
  <tableStyleInfo name="TableStyleLight20" showFirstColumn="0" showLastColumn="0" showRowStripes="1" showColumnStripes="0"/>
</table>
</file>

<file path=xl/tables/table5.xml><?xml version="1.0" encoding="utf-8"?>
<table xmlns="http://schemas.openxmlformats.org/spreadsheetml/2006/main" id="5" name="Tabla46" displayName="Tabla46" ref="B8:V66" headerRowDxfId="85" dataDxfId="84" tableBorderDxfId="83" headerRowCellStyle="Normal 2" dataCellStyle="Normal 2">
  <autoFilter ref="B8:V66"/>
  <tableColumns count="21">
    <tableColumn id="17" name="ID_Dependendencia" dataDxfId="82" totalsRowDxfId="81" dataCellStyle="Normal 2">
      <calculatedColumnFormula>IF('Formulario PPGR5'!$G9="","",CONCATENATE('Formulario PPGR5'!$C9,".",'Formulario PPGR5'!$D9,".",'Formulario PPGR5'!$E9,".",'Formulario PPGR5'!$F9))</calculatedColumnFormula>
    </tableColumn>
    <tableColumn id="18" name="POA" dataDxfId="80" totalsRowDxfId="79" dataCellStyle="Normal 2"/>
    <tableColumn id="19" name="SRS" dataDxfId="78" totalsRowDxfId="77" dataCellStyle="Normal 2">
      <calculatedColumnFormula>IF('Formulario PPGR5'!$G9="","",'Formulario PPGR1'!#REF!)</calculatedColumnFormula>
    </tableColumn>
    <tableColumn id="20" name="AREA" dataDxfId="76" totalsRowDxfId="75" dataCellStyle="Normal 2">
      <calculatedColumnFormula>IF('Formulario PPGR5'!$G9="","",'Formulario PPGR1'!#REF!)</calculatedColumnFormula>
    </tableColumn>
    <tableColumn id="21" name="TIPO" dataDxfId="74" totalsRowDxfId="73" dataCellStyle="Normal 2">
      <calculatedColumnFormula>IF('Formulario PPGR5'!$G9="","",'Formulario PPGR1'!#REF!)</calculatedColumnFormula>
    </tableColumn>
    <tableColumn id="1" name="Tipos de Acciones" totalsRowLabel="Total" dataDxfId="72" totalsRowDxfId="71"/>
    <tableColumn id="6" name="Tipo de Equipo" dataDxfId="70" totalsRowDxfId="69"/>
    <tableColumn id="16" name="InsumoAbrev" dataDxfId="68" totalsRowDxfId="67"/>
    <tableColumn id="11" name="Item" dataDxfId="66" totalsRowDxfId="65"/>
    <tableColumn id="12" name="Descripción" dataDxfId="64" totalsRowDxfId="63"/>
    <tableColumn id="2" name="Tipo EESS" dataDxfId="62" totalsRowDxfId="61"/>
    <tableColumn id="3" name="Nombre de establecimiento" dataDxfId="60" totalsRowDxfId="59" dataCellStyle="Normal 2"/>
    <tableColumn id="4" name="Provincia" dataDxfId="58" totalsRowDxfId="57" dataCellStyle="Normal 2"/>
    <tableColumn id="15" name="ListaProvincia" dataDxfId="56" totalsRowDxfId="55" dataCellStyle="Normal 2"/>
    <tableColumn id="5" name="Municipio" dataDxfId="54" totalsRowDxfId="53" dataCellStyle="Normal 2"/>
    <tableColumn id="7" name="Unidad de Medida" dataDxfId="52" totalsRowDxfId="51" dataCellStyle="Normal 2"/>
    <tableColumn id="14" name="Cantidad de Insumos" dataDxfId="50" totalsRowDxfId="49" dataCellStyle="Normal 2"/>
    <tableColumn id="13" name="Precio Unitario" dataDxfId="48" totalsRowDxfId="47" dataCellStyle="Millares"/>
    <tableColumn id="8" name="Valor Total Estimado" totalsRowFunction="sum" dataDxfId="46" totalsRowDxfId="45" dataCellStyle="Millares">
      <calculatedColumnFormula>Tabla46[[#This Row],[Cantidad de Insumos]]*Tabla46[[#This Row],[Precio Unitario]]</calculatedColumnFormula>
    </tableColumn>
    <tableColumn id="9" name="Código Presupuestario" dataDxfId="44" totalsRowDxfId="43" dataCellStyle="Normal 2">
      <calculatedColumnFormula>IF(Tabla1[[#This Row],[Descripción]]="","",_xlfn.XLOOKUP(Tabla1[[#This Row],[Descripción]],Tabla10[Descripción],Tabla10[CODIGO PRESUPUESTARIO],0))</calculatedColumnFormula>
    </tableColumn>
    <tableColumn id="10" name="Fuente de Financiamiento" totalsRowFunction="count" dataDxfId="42" totalsRowDxfId="41" dataCellStyle="Normal 2"/>
  </tableColumns>
  <tableStyleInfo name="TableStyleLight20" showFirstColumn="0" showLastColumn="0" showRowStripes="1" showColumnStripes="0"/>
</table>
</file>

<file path=xl/tables/table6.xml><?xml version="1.0" encoding="utf-8"?>
<table xmlns="http://schemas.openxmlformats.org/spreadsheetml/2006/main" id="10" name="Tabla10" displayName="Tabla10" ref="A1:F528" totalsRowShown="0" headerRowDxfId="40" headerRowBorderDxfId="39" tableBorderDxfId="38" headerRowCellStyle="Normal 3">
  <autoFilter ref="A1:F528"/>
  <tableColumns count="6">
    <tableColumn id="1" name="Insumo" dataDxfId="37" dataCellStyle="Normal 3"/>
    <tableColumn id="2" name="InsumoAbrev" dataDxfId="36" dataCellStyle="Normal 3"/>
    <tableColumn id="3" name="Descripción" dataDxfId="35" dataCellStyle="Normal 3"/>
    <tableColumn id="4" name="Unidad de Medida" dataDxfId="34" dataCellStyle="Normal 3"/>
    <tableColumn id="5" name="Precio Unitario" dataDxfId="33" dataCellStyle="Millares 3"/>
    <tableColumn id="6" name="CODIGO PRESUPUESTARIO" dataDxfId="32" dataCellStyle="Normal 3"/>
  </tableColumns>
  <tableStyleInfo name="TableStyleMedium9" showFirstColumn="0" showLastColumn="0" showRowStripes="1" showColumnStripes="0"/>
</table>
</file>

<file path=xl/tables/table7.xml><?xml version="1.0" encoding="utf-8"?>
<table xmlns="http://schemas.openxmlformats.org/spreadsheetml/2006/main" id="13" name="Tabla13" displayName="Tabla13" ref="B2:F27" totalsRowShown="0" headerRowDxfId="31" dataDxfId="29" headerRowBorderDxfId="30" tableBorderDxfId="28" totalsRowBorderDxfId="27">
  <autoFilter ref="B2:F27"/>
  <tableColumns count="5">
    <tableColumn id="1" name="Eje Estratégic0" dataDxfId="26"/>
    <tableColumn id="2" name="EE" dataDxfId="25" dataCellStyle="Normal 5"/>
    <tableColumn id="5" name="RE Concatenado" dataDxfId="24" dataCellStyle="Normal 5">
      <calculatedColumnFormula>_xlfn.CONCAT(Tabla13[[#This Row],[RE]]," - ",Tabla13[[#This Row],[Resultados Estratégicos]])</calculatedColumnFormula>
    </tableColumn>
    <tableColumn id="3" name="Resultados Estratégicos" dataDxfId="23"/>
    <tableColumn id="4" name="RE" dataDxfId="22" dataCellStyle="Normal 5"/>
  </tableColumns>
  <tableStyleInfo name="TableStyleLight16" showFirstColumn="0" showLastColumn="0" showRowStripes="1" showColumnStripes="0"/>
</table>
</file>

<file path=xl/tables/table8.xml><?xml version="1.0" encoding="utf-8"?>
<table xmlns="http://schemas.openxmlformats.org/spreadsheetml/2006/main" id="11" name="tbl_ejes_estrategicos" displayName="tbl_ejes_estrategicos" ref="I2:J5" totalsRowShown="0" tableBorderDxfId="21">
  <autoFilter ref="I2:J5"/>
  <tableColumns count="2">
    <tableColumn id="1" name="Ejes Estratégicos"/>
    <tableColumn id="2" name="Cod_Eje"/>
  </tableColumns>
  <tableStyleInfo name="TableStyleMedium9" showFirstColumn="0" showLastColumn="0" showRowStripes="1" showColumnStripes="0"/>
</table>
</file>

<file path=xl/tables/table9.xml><?xml version="1.0" encoding="utf-8"?>
<table xmlns="http://schemas.openxmlformats.org/spreadsheetml/2006/main" id="6" name="Tabla6" displayName="Tabla6" ref="B56:F80" totalsRowShown="0" headerRowDxfId="20" tableBorderDxfId="19">
  <autoFilter ref="B56:F80"/>
  <tableColumns count="5">
    <tableColumn id="1" name="Línea Estratégica" dataDxfId="18"/>
    <tableColumn id="2" name="LE" dataDxfId="17" dataCellStyle="Normal 5"/>
    <tableColumn id="3" name="Objetivo Estratégico" dataDxfId="16"/>
    <tableColumn id="4" name="Obj" dataDxfId="15" dataCellStyle="Normal 5"/>
    <tableColumn id="5" name="Resultados Esperados" dataDxfId="14"/>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9.xml"/><Relationship Id="rId5" Type="http://schemas.openxmlformats.org/officeDocument/2006/relationships/table" Target="../tables/table12.xml"/><Relationship Id="rId4" Type="http://schemas.openxmlformats.org/officeDocument/2006/relationships/table" Target="../tables/table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image" Target="../media/image3.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table" Target="../tables/table3.xml"/><Relationship Id="rId5" Type="http://schemas.openxmlformats.org/officeDocument/2006/relationships/image" Target="../media/image6.emf"/><Relationship Id="rId4" Type="http://schemas.openxmlformats.org/officeDocument/2006/relationships/control" Target="../activeX/activeX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table" Target="../tables/table4.xml"/><Relationship Id="rId5" Type="http://schemas.openxmlformats.org/officeDocument/2006/relationships/image" Target="../media/image7.emf"/><Relationship Id="rId4" Type="http://schemas.openxmlformats.org/officeDocument/2006/relationships/control" Target="../activeX/activeX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image" Target="../media/image8.emf"/><Relationship Id="rId4" Type="http://schemas.openxmlformats.org/officeDocument/2006/relationships/control" Target="../activeX/activeX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I70"/>
  <sheetViews>
    <sheetView tabSelected="1" zoomScaleNormal="100" workbookViewId="0">
      <selection activeCell="A25" sqref="A25"/>
    </sheetView>
  </sheetViews>
  <sheetFormatPr baseColWidth="10" defaultColWidth="9.140625" defaultRowHeight="12.75"/>
  <cols>
    <col min="1" max="1" width="39" style="250" customWidth="1"/>
    <col min="2" max="2" width="18.5703125" style="250" bestFit="1" customWidth="1"/>
    <col min="3" max="3" width="9.140625" style="250" customWidth="1"/>
    <col min="4" max="4" width="13.42578125" style="250" customWidth="1"/>
    <col min="5" max="5" width="14.5703125" style="250" customWidth="1"/>
    <col min="6" max="6" width="14" style="250" customWidth="1"/>
    <col min="7" max="7" width="13.85546875" style="250" customWidth="1"/>
    <col min="8" max="8" width="9.140625" style="250" customWidth="1"/>
    <col min="9" max="9" width="53.28515625" style="250" customWidth="1"/>
    <col min="10" max="16384" width="9.140625" style="250"/>
  </cols>
  <sheetData>
    <row r="1" spans="1:9">
      <c r="I1" s="438" t="s">
        <v>0</v>
      </c>
    </row>
    <row r="2" spans="1:9">
      <c r="A2" s="269" t="s">
        <v>1</v>
      </c>
      <c r="B2" s="270"/>
      <c r="C2" s="270"/>
      <c r="D2" s="271"/>
      <c r="E2" s="271"/>
      <c r="F2" s="271"/>
      <c r="G2" s="271"/>
      <c r="I2" s="439" t="s">
        <v>2</v>
      </c>
    </row>
    <row r="3" spans="1:9">
      <c r="A3" s="272" t="s">
        <v>3</v>
      </c>
      <c r="B3" s="273"/>
      <c r="C3" s="273"/>
      <c r="D3" s="271"/>
      <c r="E3" s="271"/>
      <c r="F3" s="271"/>
      <c r="G3" s="271"/>
      <c r="I3" s="439" t="s">
        <v>4</v>
      </c>
    </row>
    <row r="4" spans="1:9" ht="13.5" thickBot="1">
      <c r="A4" s="272"/>
      <c r="B4" s="273"/>
      <c r="C4" s="273"/>
      <c r="D4" s="271"/>
      <c r="E4" s="271"/>
      <c r="F4" s="271"/>
      <c r="G4" s="271"/>
      <c r="I4" s="439" t="s">
        <v>5</v>
      </c>
    </row>
    <row r="5" spans="1:9" ht="13.5" thickBot="1">
      <c r="A5" s="724" t="s">
        <v>6</v>
      </c>
      <c r="B5" s="725"/>
      <c r="I5" s="439" t="s">
        <v>7</v>
      </c>
    </row>
    <row r="6" spans="1:9">
      <c r="A6" s="333" t="s">
        <v>8</v>
      </c>
      <c r="B6" s="334">
        <f>+'Formulario PPGR2'!$E$271+'Formulario PPGR2'!$F$271+'Formulario PPGR2'!$G$271</f>
        <v>248</v>
      </c>
      <c r="I6" s="439" t="s">
        <v>9</v>
      </c>
    </row>
    <row r="7" spans="1:9">
      <c r="A7" s="333" t="s">
        <v>10</v>
      </c>
      <c r="B7" s="334">
        <f>+'Formulario PPGR2'!$H$271+'Formulario PPGR2'!$I$271+'Formulario PPGR2'!$J$271</f>
        <v>315</v>
      </c>
      <c r="I7" s="439" t="s">
        <v>11</v>
      </c>
    </row>
    <row r="8" spans="1:9">
      <c r="A8" s="333" t="s">
        <v>12</v>
      </c>
      <c r="B8" s="334">
        <f>+'Formulario PPGR2'!$K$271+'Formulario PPGR2'!$L$271+'Formulario PPGR2'!$M$271</f>
        <v>297</v>
      </c>
      <c r="I8" s="439" t="s">
        <v>13</v>
      </c>
    </row>
    <row r="9" spans="1:9">
      <c r="A9" s="333" t="s">
        <v>14</v>
      </c>
      <c r="B9" s="334">
        <f>+'Formulario PPGR2'!$N$271+'Formulario PPGR2'!$O$271+'Formulario PPGR2'!$P$271</f>
        <v>276</v>
      </c>
      <c r="I9" s="439" t="s">
        <v>15</v>
      </c>
    </row>
    <row r="10" spans="1:9" ht="13.5" thickBot="1">
      <c r="A10" s="335" t="s">
        <v>16</v>
      </c>
      <c r="B10" s="336">
        <f>SUM(B6:B9)</f>
        <v>1136</v>
      </c>
      <c r="I10" s="439" t="s">
        <v>17</v>
      </c>
    </row>
    <row r="11" spans="1:9">
      <c r="I11" s="439" t="s">
        <v>18</v>
      </c>
    </row>
    <row r="12" spans="1:9">
      <c r="I12" s="439" t="s">
        <v>19</v>
      </c>
    </row>
    <row r="13" spans="1:9">
      <c r="I13" s="439" t="s">
        <v>20</v>
      </c>
    </row>
    <row r="14" spans="1:9">
      <c r="I14" s="439" t="s">
        <v>21</v>
      </c>
    </row>
    <row r="15" spans="1:9">
      <c r="I15" s="439" t="s">
        <v>22</v>
      </c>
    </row>
    <row r="16" spans="1:9">
      <c r="I16" s="439" t="s">
        <v>23</v>
      </c>
    </row>
    <row r="17" spans="1:9" ht="13.5" thickBot="1">
      <c r="A17" s="340" t="s">
        <v>24</v>
      </c>
      <c r="B17" s="273">
        <f t="array" ref="B17:D17">+'Formulario PPGR1'!L2:N2</f>
        <v>2026</v>
      </c>
      <c r="C17" s="342">
        <v>0</v>
      </c>
      <c r="D17" s="341">
        <v>0</v>
      </c>
      <c r="E17" s="271"/>
      <c r="F17" s="271"/>
      <c r="G17" s="271"/>
      <c r="I17" s="439" t="s">
        <v>25</v>
      </c>
    </row>
    <row r="18" spans="1:9" ht="39" thickBot="1">
      <c r="A18" s="274" t="s">
        <v>26</v>
      </c>
      <c r="B18" s="275" t="s">
        <v>27</v>
      </c>
      <c r="C18" s="275" t="s">
        <v>28</v>
      </c>
      <c r="D18" s="275" t="s">
        <v>29</v>
      </c>
      <c r="E18" s="275" t="s">
        <v>30</v>
      </c>
      <c r="F18" s="275" t="s">
        <v>31</v>
      </c>
      <c r="G18" s="276" t="s">
        <v>32</v>
      </c>
      <c r="I18" s="439" t="s">
        <v>33</v>
      </c>
    </row>
    <row r="19" spans="1:9">
      <c r="A19" s="314"/>
      <c r="B19" s="315"/>
      <c r="C19" s="316"/>
      <c r="D19" s="316"/>
      <c r="E19" s="277" t="e">
        <f t="shared" ref="E19:E36" si="0">+C19/$C$37</f>
        <v>#DIV/0!</v>
      </c>
      <c r="F19" s="278" t="e">
        <f t="shared" ref="F19:F36" si="1">+D19/$D$37</f>
        <v>#DIV/0!</v>
      </c>
      <c r="G19" s="337" t="e">
        <f t="shared" ref="G19:G36" si="2">+B19/$B$37</f>
        <v>#DIV/0!</v>
      </c>
      <c r="I19" s="439" t="s">
        <v>34</v>
      </c>
    </row>
    <row r="20" spans="1:9">
      <c r="A20" s="314"/>
      <c r="B20" s="315"/>
      <c r="C20" s="316"/>
      <c r="D20" s="317"/>
      <c r="E20" s="279" t="e">
        <f t="shared" si="0"/>
        <v>#DIV/0!</v>
      </c>
      <c r="F20" s="280" t="e">
        <f t="shared" si="1"/>
        <v>#DIV/0!</v>
      </c>
      <c r="G20" s="338" t="e">
        <f t="shared" si="2"/>
        <v>#DIV/0!</v>
      </c>
      <c r="I20" s="439" t="s">
        <v>35</v>
      </c>
    </row>
    <row r="21" spans="1:9">
      <c r="A21" s="314"/>
      <c r="B21" s="315"/>
      <c r="C21" s="316"/>
      <c r="D21" s="317"/>
      <c r="E21" s="279" t="e">
        <f t="shared" si="0"/>
        <v>#DIV/0!</v>
      </c>
      <c r="F21" s="280" t="e">
        <f t="shared" si="1"/>
        <v>#DIV/0!</v>
      </c>
      <c r="G21" s="338" t="e">
        <f t="shared" si="2"/>
        <v>#DIV/0!</v>
      </c>
      <c r="I21" s="439" t="s">
        <v>36</v>
      </c>
    </row>
    <row r="22" spans="1:9">
      <c r="A22" s="314"/>
      <c r="B22" s="315"/>
      <c r="C22" s="316"/>
      <c r="D22" s="317"/>
      <c r="E22" s="279" t="e">
        <f t="shared" si="0"/>
        <v>#DIV/0!</v>
      </c>
      <c r="F22" s="280" t="e">
        <f t="shared" si="1"/>
        <v>#DIV/0!</v>
      </c>
      <c r="G22" s="338" t="e">
        <f t="shared" si="2"/>
        <v>#DIV/0!</v>
      </c>
      <c r="I22" s="439" t="s">
        <v>37</v>
      </c>
    </row>
    <row r="23" spans="1:9">
      <c r="A23" s="314"/>
      <c r="B23" s="315"/>
      <c r="C23" s="316"/>
      <c r="D23" s="317"/>
      <c r="E23" s="279" t="e">
        <f t="shared" si="0"/>
        <v>#DIV/0!</v>
      </c>
      <c r="F23" s="280" t="e">
        <f t="shared" si="1"/>
        <v>#DIV/0!</v>
      </c>
      <c r="G23" s="338" t="e">
        <f t="shared" si="2"/>
        <v>#DIV/0!</v>
      </c>
      <c r="I23" s="439" t="s">
        <v>38</v>
      </c>
    </row>
    <row r="24" spans="1:9">
      <c r="A24" s="314"/>
      <c r="B24" s="315"/>
      <c r="C24" s="316"/>
      <c r="D24" s="317"/>
      <c r="E24" s="279" t="e">
        <f t="shared" si="0"/>
        <v>#DIV/0!</v>
      </c>
      <c r="F24" s="280" t="e">
        <f t="shared" si="1"/>
        <v>#DIV/0!</v>
      </c>
      <c r="G24" s="338" t="e">
        <f t="shared" si="2"/>
        <v>#DIV/0!</v>
      </c>
      <c r="I24" s="439" t="s">
        <v>39</v>
      </c>
    </row>
    <row r="25" spans="1:9">
      <c r="A25" s="314"/>
      <c r="B25" s="315"/>
      <c r="C25" s="316"/>
      <c r="D25" s="317"/>
      <c r="E25" s="279" t="e">
        <f t="shared" si="0"/>
        <v>#DIV/0!</v>
      </c>
      <c r="F25" s="280" t="e">
        <f t="shared" si="1"/>
        <v>#DIV/0!</v>
      </c>
      <c r="G25" s="338" t="e">
        <f t="shared" si="2"/>
        <v>#DIV/0!</v>
      </c>
      <c r="I25" s="439" t="s">
        <v>40</v>
      </c>
    </row>
    <row r="26" spans="1:9">
      <c r="A26" s="314"/>
      <c r="B26" s="315"/>
      <c r="C26" s="316"/>
      <c r="D26" s="317"/>
      <c r="E26" s="279" t="e">
        <f t="shared" si="0"/>
        <v>#DIV/0!</v>
      </c>
      <c r="F26" s="280" t="e">
        <f t="shared" si="1"/>
        <v>#DIV/0!</v>
      </c>
      <c r="G26" s="338" t="e">
        <f t="shared" si="2"/>
        <v>#DIV/0!</v>
      </c>
      <c r="I26" s="439" t="s">
        <v>41</v>
      </c>
    </row>
    <row r="27" spans="1:9">
      <c r="A27" s="314"/>
      <c r="B27" s="315"/>
      <c r="C27" s="316"/>
      <c r="D27" s="317"/>
      <c r="E27" s="279" t="e">
        <f t="shared" si="0"/>
        <v>#DIV/0!</v>
      </c>
      <c r="F27" s="280" t="e">
        <f t="shared" si="1"/>
        <v>#DIV/0!</v>
      </c>
      <c r="G27" s="338" t="e">
        <f t="shared" si="2"/>
        <v>#DIV/0!</v>
      </c>
      <c r="I27" s="439" t="s">
        <v>42</v>
      </c>
    </row>
    <row r="28" spans="1:9">
      <c r="A28" s="314"/>
      <c r="B28" s="315"/>
      <c r="C28" s="316"/>
      <c r="D28" s="317"/>
      <c r="E28" s="279" t="e">
        <f t="shared" si="0"/>
        <v>#DIV/0!</v>
      </c>
      <c r="F28" s="280" t="e">
        <f t="shared" si="1"/>
        <v>#DIV/0!</v>
      </c>
      <c r="G28" s="338" t="e">
        <f t="shared" si="2"/>
        <v>#DIV/0!</v>
      </c>
      <c r="I28" s="439" t="s">
        <v>43</v>
      </c>
    </row>
    <row r="29" spans="1:9">
      <c r="A29" s="318"/>
      <c r="B29" s="319"/>
      <c r="C29" s="317"/>
      <c r="D29" s="317"/>
      <c r="E29" s="279" t="e">
        <f t="shared" si="0"/>
        <v>#DIV/0!</v>
      </c>
      <c r="F29" s="280" t="e">
        <f t="shared" si="1"/>
        <v>#DIV/0!</v>
      </c>
      <c r="G29" s="338" t="e">
        <f t="shared" si="2"/>
        <v>#DIV/0!</v>
      </c>
      <c r="I29" s="439" t="s">
        <v>44</v>
      </c>
    </row>
    <row r="30" spans="1:9">
      <c r="A30" s="318"/>
      <c r="B30" s="319"/>
      <c r="C30" s="317"/>
      <c r="D30" s="317"/>
      <c r="E30" s="279" t="e">
        <f t="shared" si="0"/>
        <v>#DIV/0!</v>
      </c>
      <c r="F30" s="280" t="e">
        <f t="shared" si="1"/>
        <v>#DIV/0!</v>
      </c>
      <c r="G30" s="338" t="e">
        <f t="shared" si="2"/>
        <v>#DIV/0!</v>
      </c>
      <c r="I30" s="439" t="s">
        <v>45</v>
      </c>
    </row>
    <row r="31" spans="1:9">
      <c r="A31" s="318"/>
      <c r="B31" s="319"/>
      <c r="C31" s="317"/>
      <c r="D31" s="317"/>
      <c r="E31" s="279" t="e">
        <f t="shared" si="0"/>
        <v>#DIV/0!</v>
      </c>
      <c r="F31" s="280" t="e">
        <f t="shared" si="1"/>
        <v>#DIV/0!</v>
      </c>
      <c r="G31" s="338" t="e">
        <f t="shared" si="2"/>
        <v>#DIV/0!</v>
      </c>
      <c r="I31" s="439" t="s">
        <v>46</v>
      </c>
    </row>
    <row r="32" spans="1:9">
      <c r="A32" s="318"/>
      <c r="B32" s="319"/>
      <c r="C32" s="317"/>
      <c r="D32" s="317"/>
      <c r="E32" s="279" t="e">
        <f t="shared" si="0"/>
        <v>#DIV/0!</v>
      </c>
      <c r="F32" s="280" t="e">
        <f t="shared" si="1"/>
        <v>#DIV/0!</v>
      </c>
      <c r="G32" s="338" t="e">
        <f t="shared" si="2"/>
        <v>#DIV/0!</v>
      </c>
      <c r="I32" s="440" t="s">
        <v>47</v>
      </c>
    </row>
    <row r="33" spans="1:9">
      <c r="A33" s="320"/>
      <c r="B33" s="319"/>
      <c r="C33" s="321"/>
      <c r="D33" s="321"/>
      <c r="E33" s="279" t="e">
        <f t="shared" si="0"/>
        <v>#DIV/0!</v>
      </c>
      <c r="F33" s="280" t="e">
        <f t="shared" si="1"/>
        <v>#DIV/0!</v>
      </c>
      <c r="G33" s="338" t="e">
        <f t="shared" si="2"/>
        <v>#DIV/0!</v>
      </c>
      <c r="I33" s="440" t="s">
        <v>48</v>
      </c>
    </row>
    <row r="34" spans="1:9">
      <c r="A34" s="320"/>
      <c r="B34" s="319"/>
      <c r="C34" s="321"/>
      <c r="D34" s="321"/>
      <c r="E34" s="279" t="e">
        <f t="shared" si="0"/>
        <v>#DIV/0!</v>
      </c>
      <c r="F34" s="280" t="e">
        <f t="shared" si="1"/>
        <v>#DIV/0!</v>
      </c>
      <c r="G34" s="338" t="e">
        <f t="shared" si="2"/>
        <v>#DIV/0!</v>
      </c>
      <c r="I34" s="440" t="s">
        <v>49</v>
      </c>
    </row>
    <row r="35" spans="1:9">
      <c r="A35" s="320"/>
      <c r="B35" s="319"/>
      <c r="C35" s="321"/>
      <c r="D35" s="321"/>
      <c r="E35" s="281" t="e">
        <f t="shared" si="0"/>
        <v>#DIV/0!</v>
      </c>
      <c r="F35" s="282" t="e">
        <f t="shared" si="1"/>
        <v>#DIV/0!</v>
      </c>
      <c r="G35" s="339" t="e">
        <f t="shared" si="2"/>
        <v>#DIV/0!</v>
      </c>
      <c r="I35" s="440" t="s">
        <v>50</v>
      </c>
    </row>
    <row r="36" spans="1:9" ht="13.5" thickBot="1">
      <c r="A36" s="322"/>
      <c r="B36" s="319"/>
      <c r="C36" s="321"/>
      <c r="D36" s="321"/>
      <c r="E36" s="281" t="e">
        <f t="shared" si="0"/>
        <v>#DIV/0!</v>
      </c>
      <c r="F36" s="282" t="e">
        <f t="shared" si="1"/>
        <v>#DIV/0!</v>
      </c>
      <c r="G36" s="339" t="e">
        <f t="shared" si="2"/>
        <v>#DIV/0!</v>
      </c>
      <c r="I36" s="440" t="s">
        <v>51</v>
      </c>
    </row>
    <row r="37" spans="1:9" ht="13.5" thickBot="1">
      <c r="A37" s="323" t="s">
        <v>52</v>
      </c>
      <c r="B37" s="324">
        <f t="shared" ref="B37:G37" si="3">SUM(B19:B36)</f>
        <v>0</v>
      </c>
      <c r="C37" s="325">
        <f t="shared" si="3"/>
        <v>0</v>
      </c>
      <c r="D37" s="325">
        <f t="shared" si="3"/>
        <v>0</v>
      </c>
      <c r="E37" s="326" t="e">
        <f t="shared" si="3"/>
        <v>#DIV/0!</v>
      </c>
      <c r="F37" s="327" t="e">
        <f t="shared" si="3"/>
        <v>#DIV/0!</v>
      </c>
      <c r="G37" s="328" t="e">
        <f t="shared" si="3"/>
        <v>#DIV/0!</v>
      </c>
      <c r="I37" s="440" t="s">
        <v>53</v>
      </c>
    </row>
    <row r="38" spans="1:9">
      <c r="I38" s="440" t="s">
        <v>54</v>
      </c>
    </row>
    <row r="39" spans="1:9">
      <c r="I39" s="440" t="s">
        <v>55</v>
      </c>
    </row>
    <row r="40" spans="1:9">
      <c r="I40" s="440" t="s">
        <v>56</v>
      </c>
    </row>
    <row r="41" spans="1:9">
      <c r="I41" s="440" t="s">
        <v>57</v>
      </c>
    </row>
    <row r="42" spans="1:9">
      <c r="I42" s="440" t="s">
        <v>58</v>
      </c>
    </row>
    <row r="43" spans="1:9">
      <c r="I43" s="440" t="s">
        <v>59</v>
      </c>
    </row>
    <row r="44" spans="1:9">
      <c r="I44" s="440" t="s">
        <v>60</v>
      </c>
    </row>
    <row r="45" spans="1:9">
      <c r="I45" s="440" t="s">
        <v>61</v>
      </c>
    </row>
    <row r="46" spans="1:9">
      <c r="I46" s="440" t="s">
        <v>62</v>
      </c>
    </row>
    <row r="47" spans="1:9">
      <c r="I47" s="440" t="s">
        <v>63</v>
      </c>
    </row>
    <row r="48" spans="1:9">
      <c r="I48" s="440" t="s">
        <v>64</v>
      </c>
    </row>
    <row r="49" spans="9:9">
      <c r="I49" s="440" t="s">
        <v>65</v>
      </c>
    </row>
    <row r="50" spans="9:9">
      <c r="I50" s="440" t="s">
        <v>66</v>
      </c>
    </row>
    <row r="51" spans="9:9">
      <c r="I51" s="440" t="s">
        <v>67</v>
      </c>
    </row>
    <row r="52" spans="9:9">
      <c r="I52" s="440" t="s">
        <v>68</v>
      </c>
    </row>
    <row r="53" spans="9:9">
      <c r="I53" s="440" t="s">
        <v>69</v>
      </c>
    </row>
    <row r="54" spans="9:9">
      <c r="I54" s="440" t="s">
        <v>70</v>
      </c>
    </row>
    <row r="55" spans="9:9">
      <c r="I55" s="440" t="s">
        <v>71</v>
      </c>
    </row>
    <row r="56" spans="9:9">
      <c r="I56" s="440" t="s">
        <v>72</v>
      </c>
    </row>
    <row r="57" spans="9:9">
      <c r="I57" s="440" t="s">
        <v>73</v>
      </c>
    </row>
    <row r="58" spans="9:9">
      <c r="I58" s="440" t="s">
        <v>74</v>
      </c>
    </row>
    <row r="59" spans="9:9">
      <c r="I59" s="440" t="s">
        <v>75</v>
      </c>
    </row>
    <row r="60" spans="9:9">
      <c r="I60" s="440" t="s">
        <v>76</v>
      </c>
    </row>
    <row r="61" spans="9:9">
      <c r="I61" s="440" t="s">
        <v>77</v>
      </c>
    </row>
    <row r="62" spans="9:9">
      <c r="I62" s="440" t="s">
        <v>78</v>
      </c>
    </row>
    <row r="63" spans="9:9">
      <c r="I63" s="440" t="s">
        <v>79</v>
      </c>
    </row>
    <row r="64" spans="9:9">
      <c r="I64" s="440" t="s">
        <v>80</v>
      </c>
    </row>
    <row r="65" spans="9:9">
      <c r="I65" s="440" t="s">
        <v>81</v>
      </c>
    </row>
    <row r="66" spans="9:9">
      <c r="I66" s="440" t="s">
        <v>82</v>
      </c>
    </row>
    <row r="67" spans="9:9">
      <c r="I67" s="440" t="s">
        <v>83</v>
      </c>
    </row>
    <row r="68" spans="9:9">
      <c r="I68" s="440" t="s">
        <v>84</v>
      </c>
    </row>
    <row r="69" spans="9:9">
      <c r="I69" s="440" t="s">
        <v>85</v>
      </c>
    </row>
    <row r="70" spans="9:9">
      <c r="I70" s="440" t="s">
        <v>86</v>
      </c>
    </row>
  </sheetData>
  <sheetProtection sheet="1" objects="1" scenarios="1"/>
  <mergeCells count="1">
    <mergeCell ref="A5:B5"/>
  </mergeCells>
  <pageMargins left="0.7" right="0.7" top="0.75" bottom="0.75" header="0.3" footer="0.3"/>
  <pageSetup paperSize="5" scale="85" orientation="landscape" r:id="rId1"/>
  <ignoredErrors>
    <ignoredError sqref="E36:G37 E19:G33"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8"/>
  <sheetViews>
    <sheetView workbookViewId="0">
      <pane xSplit="4" ySplit="3" topLeftCell="E4" activePane="bottomRight" state="frozen"/>
      <selection pane="topRight" activeCell="E1" sqref="E1"/>
      <selection pane="bottomLeft" activeCell="A4" sqref="A4"/>
      <selection pane="bottomRight" activeCell="E15" sqref="E15"/>
    </sheetView>
  </sheetViews>
  <sheetFormatPr baseColWidth="10" defaultColWidth="9.140625" defaultRowHeight="15"/>
  <cols>
    <col min="1" max="1" width="53.5703125" style="1" customWidth="1"/>
    <col min="2" max="2" width="12" style="130" bestFit="1" customWidth="1"/>
    <col min="3" max="3" width="9.140625" style="130" customWidth="1"/>
    <col min="4" max="4" width="27.28515625" style="1" customWidth="1"/>
    <col min="5" max="5" width="28.5703125" style="1" customWidth="1"/>
    <col min="6" max="16384" width="9.140625" style="1"/>
  </cols>
  <sheetData>
    <row r="2" spans="1:9" s="220" customFormat="1" ht="14.25">
      <c r="A2" s="744" t="s">
        <v>1387</v>
      </c>
      <c r="B2" s="744" t="s">
        <v>1388</v>
      </c>
      <c r="C2" s="744" t="s">
        <v>1389</v>
      </c>
      <c r="D2" s="744" t="s">
        <v>1390</v>
      </c>
      <c r="E2" s="744" t="s">
        <v>1391</v>
      </c>
      <c r="F2" s="741" t="s">
        <v>1392</v>
      </c>
      <c r="G2" s="742"/>
      <c r="H2" s="742"/>
      <c r="I2" s="743"/>
    </row>
    <row r="3" spans="1:9" s="210" customFormat="1" ht="28.5">
      <c r="A3" s="745"/>
      <c r="B3" s="745"/>
      <c r="C3" s="745"/>
      <c r="D3" s="745"/>
      <c r="E3" s="745"/>
      <c r="F3" s="219" t="s">
        <v>1393</v>
      </c>
      <c r="G3" s="219" t="s">
        <v>1394</v>
      </c>
      <c r="H3" s="219" t="s">
        <v>1395</v>
      </c>
      <c r="I3" s="219" t="s">
        <v>1396</v>
      </c>
    </row>
    <row r="4" spans="1:9" ht="30">
      <c r="A4" s="211" t="s">
        <v>1397</v>
      </c>
      <c r="B4" s="212">
        <v>1</v>
      </c>
      <c r="C4" s="212">
        <v>8</v>
      </c>
      <c r="D4" s="211" t="s">
        <v>1398</v>
      </c>
      <c r="E4" s="211"/>
      <c r="F4" s="212">
        <v>8</v>
      </c>
      <c r="G4" s="212" t="s">
        <v>1399</v>
      </c>
      <c r="H4" s="221" t="s">
        <v>1400</v>
      </c>
      <c r="I4" s="212" t="s">
        <v>1401</v>
      </c>
    </row>
    <row r="5" spans="1:9">
      <c r="A5" s="213" t="s">
        <v>1402</v>
      </c>
      <c r="B5" s="214">
        <v>0.97</v>
      </c>
      <c r="C5" s="215">
        <v>1</v>
      </c>
      <c r="D5" s="222" t="s">
        <v>1403</v>
      </c>
      <c r="E5" s="222" t="s">
        <v>1404</v>
      </c>
      <c r="F5" s="225">
        <v>100</v>
      </c>
      <c r="G5" s="215" t="s">
        <v>1405</v>
      </c>
      <c r="H5" s="215" t="s">
        <v>1406</v>
      </c>
      <c r="I5" s="215" t="s">
        <v>1407</v>
      </c>
    </row>
    <row r="6" spans="1:9" ht="30">
      <c r="A6" s="211" t="s">
        <v>1408</v>
      </c>
      <c r="B6" s="216">
        <v>0.6</v>
      </c>
      <c r="C6" s="216">
        <v>0.85</v>
      </c>
      <c r="D6" s="223" t="s">
        <v>1409</v>
      </c>
      <c r="E6" s="223" t="s">
        <v>1410</v>
      </c>
      <c r="F6" s="215" t="s">
        <v>1411</v>
      </c>
      <c r="G6" s="215" t="s">
        <v>1412</v>
      </c>
      <c r="H6" s="215" t="s">
        <v>1413</v>
      </c>
      <c r="I6" s="215" t="s">
        <v>1414</v>
      </c>
    </row>
    <row r="7" spans="1:9" ht="30">
      <c r="A7" s="213" t="s">
        <v>1415</v>
      </c>
      <c r="B7" s="214">
        <v>0.46</v>
      </c>
      <c r="C7" s="214">
        <v>0.7</v>
      </c>
      <c r="D7" s="224" t="s">
        <v>1416</v>
      </c>
      <c r="E7" s="224" t="s">
        <v>1417</v>
      </c>
      <c r="F7" s="215" t="s">
        <v>1418</v>
      </c>
      <c r="G7" s="215" t="s">
        <v>1419</v>
      </c>
      <c r="H7" s="215" t="s">
        <v>1420</v>
      </c>
      <c r="I7" s="215" t="s">
        <v>1414</v>
      </c>
    </row>
    <row r="8" spans="1:9" ht="30">
      <c r="A8" s="211" t="s">
        <v>1421</v>
      </c>
      <c r="B8" s="212" t="s">
        <v>1422</v>
      </c>
      <c r="C8" s="216">
        <v>1</v>
      </c>
      <c r="D8" s="223" t="s">
        <v>1423</v>
      </c>
      <c r="E8" s="223" t="s">
        <v>1424</v>
      </c>
      <c r="F8" s="215" t="s">
        <v>1425</v>
      </c>
      <c r="G8" s="215" t="s">
        <v>1412</v>
      </c>
      <c r="H8" s="215" t="s">
        <v>1426</v>
      </c>
      <c r="I8" s="215" t="s">
        <v>1427</v>
      </c>
    </row>
    <row r="9" spans="1:9" ht="30">
      <c r="A9" s="213" t="s">
        <v>1428</v>
      </c>
      <c r="B9" s="214">
        <v>0.77</v>
      </c>
      <c r="C9" s="214">
        <v>0.9</v>
      </c>
      <c r="D9" s="224" t="s">
        <v>1429</v>
      </c>
      <c r="E9" s="224" t="s">
        <v>1417</v>
      </c>
      <c r="F9" s="215" t="s">
        <v>1411</v>
      </c>
      <c r="G9" s="215" t="s">
        <v>1412</v>
      </c>
      <c r="H9" s="215" t="s">
        <v>1413</v>
      </c>
      <c r="I9" s="215" t="s">
        <v>1414</v>
      </c>
    </row>
    <row r="10" spans="1:9" ht="45">
      <c r="A10" s="211" t="s">
        <v>1430</v>
      </c>
      <c r="B10" s="216">
        <v>0.9</v>
      </c>
      <c r="C10" s="216">
        <v>1</v>
      </c>
      <c r="D10" s="223" t="s">
        <v>1431</v>
      </c>
      <c r="E10" s="223" t="s">
        <v>1432</v>
      </c>
      <c r="F10" s="225">
        <v>100</v>
      </c>
      <c r="G10" s="215" t="s">
        <v>1405</v>
      </c>
      <c r="H10" s="215" t="s">
        <v>1406</v>
      </c>
      <c r="I10" s="215" t="s">
        <v>1407</v>
      </c>
    </row>
    <row r="11" spans="1:9" ht="30">
      <c r="A11" s="213" t="s">
        <v>1433</v>
      </c>
      <c r="B11" s="214">
        <v>0</v>
      </c>
      <c r="C11" s="214">
        <v>1</v>
      </c>
      <c r="D11" s="224" t="s">
        <v>1434</v>
      </c>
      <c r="E11" s="224" t="s">
        <v>1435</v>
      </c>
      <c r="F11" s="215" t="s">
        <v>1425</v>
      </c>
      <c r="G11" s="215" t="s">
        <v>1412</v>
      </c>
      <c r="H11" s="215" t="s">
        <v>1426</v>
      </c>
      <c r="I11" s="215" t="s">
        <v>1427</v>
      </c>
    </row>
    <row r="12" spans="1:9" ht="45">
      <c r="A12" s="211" t="s">
        <v>1436</v>
      </c>
      <c r="B12" s="212" t="s">
        <v>1422</v>
      </c>
      <c r="C12" s="216">
        <v>0.75</v>
      </c>
      <c r="D12" s="223" t="s">
        <v>1437</v>
      </c>
      <c r="E12" s="223" t="s">
        <v>1438</v>
      </c>
      <c r="F12" s="216" t="s">
        <v>1411</v>
      </c>
      <c r="G12" s="216" t="s">
        <v>1439</v>
      </c>
      <c r="H12" s="216" t="s">
        <v>1440</v>
      </c>
      <c r="I12" s="216" t="s">
        <v>1441</v>
      </c>
    </row>
    <row r="13" spans="1:9" ht="30">
      <c r="A13" s="213" t="s">
        <v>1442</v>
      </c>
      <c r="B13" s="217" t="s">
        <v>1422</v>
      </c>
      <c r="C13" s="214">
        <v>0.8</v>
      </c>
      <c r="D13" s="224" t="s">
        <v>1443</v>
      </c>
      <c r="E13" s="224" t="s">
        <v>1444</v>
      </c>
      <c r="F13" s="214"/>
      <c r="G13" s="214"/>
      <c r="H13" s="214"/>
      <c r="I13" s="214"/>
    </row>
    <row r="14" spans="1:9">
      <c r="A14" s="211" t="s">
        <v>1445</v>
      </c>
      <c r="B14" s="212" t="s">
        <v>1422</v>
      </c>
      <c r="C14" s="216">
        <v>0.6</v>
      </c>
      <c r="D14" s="223"/>
      <c r="E14" s="223"/>
      <c r="F14" s="216"/>
      <c r="G14" s="216"/>
      <c r="H14" s="216"/>
      <c r="I14" s="216"/>
    </row>
    <row r="15" spans="1:9">
      <c r="A15" s="213" t="s">
        <v>1446</v>
      </c>
      <c r="B15" s="214">
        <v>0.98</v>
      </c>
      <c r="C15" s="214">
        <v>1</v>
      </c>
      <c r="D15" s="224"/>
      <c r="E15" s="224"/>
      <c r="F15" s="214"/>
      <c r="G15" s="214"/>
      <c r="H15" s="214"/>
      <c r="I15" s="214"/>
    </row>
    <row r="16" spans="1:9">
      <c r="A16" s="211" t="s">
        <v>1447</v>
      </c>
      <c r="B16" s="212" t="s">
        <v>1422</v>
      </c>
      <c r="C16" s="216">
        <v>0.9</v>
      </c>
      <c r="D16" s="223"/>
      <c r="E16" s="223"/>
      <c r="F16" s="216"/>
      <c r="G16" s="216"/>
      <c r="H16" s="216"/>
      <c r="I16" s="216"/>
    </row>
    <row r="17" spans="1:9">
      <c r="A17" s="213" t="s">
        <v>1448</v>
      </c>
      <c r="B17" s="217" t="s">
        <v>1422</v>
      </c>
      <c r="C17" s="214">
        <v>0.35</v>
      </c>
      <c r="D17" s="224"/>
      <c r="E17" s="224"/>
      <c r="F17" s="214"/>
      <c r="G17" s="214"/>
      <c r="H17" s="214"/>
      <c r="I17" s="214"/>
    </row>
    <row r="18" spans="1:9">
      <c r="A18" s="211" t="s">
        <v>1449</v>
      </c>
      <c r="B18" s="212" t="s">
        <v>1422</v>
      </c>
      <c r="C18" s="212" t="s">
        <v>1450</v>
      </c>
      <c r="D18" s="211"/>
      <c r="E18" s="211"/>
      <c r="F18" s="212"/>
      <c r="G18" s="212"/>
      <c r="H18" s="212"/>
      <c r="I18" s="212"/>
    </row>
    <row r="19" spans="1:9">
      <c r="A19" s="213" t="s">
        <v>1451</v>
      </c>
      <c r="B19" s="214">
        <v>0.95</v>
      </c>
      <c r="C19" s="214">
        <v>1</v>
      </c>
      <c r="D19" s="224"/>
      <c r="E19" s="224"/>
      <c r="F19" s="214"/>
      <c r="G19" s="214"/>
      <c r="H19" s="214"/>
      <c r="I19" s="214"/>
    </row>
    <row r="20" spans="1:9">
      <c r="A20" s="211" t="s">
        <v>1452</v>
      </c>
      <c r="B20" s="212" t="s">
        <v>1422</v>
      </c>
      <c r="C20" s="216">
        <v>0.9</v>
      </c>
      <c r="D20" s="223"/>
      <c r="E20" s="223"/>
      <c r="F20" s="216"/>
      <c r="G20" s="216"/>
      <c r="H20" s="216"/>
      <c r="I20" s="216"/>
    </row>
    <row r="21" spans="1:9">
      <c r="A21" s="213" t="s">
        <v>1453</v>
      </c>
      <c r="B21" s="214" t="s">
        <v>1422</v>
      </c>
      <c r="C21" s="214">
        <v>1</v>
      </c>
      <c r="D21" s="224"/>
      <c r="E21" s="224"/>
      <c r="F21" s="214"/>
      <c r="G21" s="214"/>
      <c r="H21" s="214"/>
      <c r="I21" s="214"/>
    </row>
    <row r="22" spans="1:9">
      <c r="A22" s="211" t="s">
        <v>1454</v>
      </c>
      <c r="B22" s="212" t="s">
        <v>1422</v>
      </c>
      <c r="C22" s="216">
        <v>0.75</v>
      </c>
      <c r="D22" s="223"/>
      <c r="E22" s="223"/>
      <c r="F22" s="216"/>
      <c r="G22" s="216"/>
      <c r="H22" s="216"/>
      <c r="I22" s="216"/>
    </row>
    <row r="23" spans="1:9">
      <c r="A23" s="213" t="s">
        <v>1455</v>
      </c>
      <c r="B23" s="217" t="s">
        <v>1422</v>
      </c>
      <c r="C23" s="214">
        <v>0.85</v>
      </c>
      <c r="D23" s="224"/>
      <c r="E23" s="224"/>
      <c r="F23" s="214"/>
      <c r="G23" s="214"/>
      <c r="H23" s="214"/>
      <c r="I23" s="214"/>
    </row>
    <row r="24" spans="1:9">
      <c r="A24" s="211" t="s">
        <v>1456</v>
      </c>
      <c r="B24" s="212" t="s">
        <v>1422</v>
      </c>
      <c r="C24" s="216">
        <v>0.9</v>
      </c>
      <c r="D24" s="223"/>
      <c r="E24" s="223"/>
      <c r="F24" s="216"/>
      <c r="G24" s="216"/>
      <c r="H24" s="216"/>
      <c r="I24" s="216"/>
    </row>
    <row r="25" spans="1:9">
      <c r="A25" s="213" t="s">
        <v>1457</v>
      </c>
      <c r="B25" s="217" t="s">
        <v>1422</v>
      </c>
      <c r="C25" s="214">
        <v>0.45</v>
      </c>
      <c r="D25" s="224"/>
      <c r="E25" s="224"/>
      <c r="F25" s="214"/>
      <c r="G25" s="214"/>
      <c r="H25" s="214"/>
      <c r="I25" s="214"/>
    </row>
    <row r="26" spans="1:9">
      <c r="A26" s="211" t="s">
        <v>1458</v>
      </c>
      <c r="B26" s="216">
        <v>0.63</v>
      </c>
      <c r="C26" s="216">
        <v>0.85</v>
      </c>
      <c r="D26" s="223"/>
      <c r="E26" s="223"/>
      <c r="F26" s="216"/>
      <c r="G26" s="216"/>
      <c r="H26" s="216"/>
      <c r="I26" s="216"/>
    </row>
    <row r="27" spans="1:9">
      <c r="A27" s="213" t="s">
        <v>1459</v>
      </c>
      <c r="B27" s="214">
        <v>0</v>
      </c>
      <c r="C27" s="214">
        <v>0.6</v>
      </c>
      <c r="D27" s="224"/>
      <c r="E27" s="224"/>
      <c r="F27" s="214"/>
      <c r="G27" s="214"/>
      <c r="H27" s="214"/>
      <c r="I27" s="214"/>
    </row>
    <row r="28" spans="1:9" ht="30">
      <c r="A28" s="211" t="s">
        <v>1460</v>
      </c>
      <c r="B28" s="212" t="s">
        <v>1422</v>
      </c>
      <c r="C28" s="216">
        <v>0.5</v>
      </c>
      <c r="D28" s="223"/>
      <c r="E28" s="223"/>
      <c r="F28" s="216"/>
      <c r="G28" s="216"/>
      <c r="H28" s="216"/>
      <c r="I28" s="216"/>
    </row>
    <row r="29" spans="1:9">
      <c r="A29" s="213" t="s">
        <v>1461</v>
      </c>
      <c r="B29" s="217" t="s">
        <v>1422</v>
      </c>
      <c r="C29" s="214">
        <v>0.55000000000000004</v>
      </c>
      <c r="D29" s="224"/>
      <c r="E29" s="224"/>
      <c r="F29" s="214"/>
      <c r="G29" s="214"/>
      <c r="H29" s="214"/>
      <c r="I29" s="214"/>
    </row>
    <row r="30" spans="1:9" ht="30">
      <c r="A30" s="211" t="s">
        <v>1462</v>
      </c>
      <c r="B30" s="212" t="s">
        <v>1422</v>
      </c>
      <c r="C30" s="216">
        <v>0.65</v>
      </c>
      <c r="D30" s="223"/>
      <c r="E30" s="223"/>
      <c r="F30" s="216"/>
      <c r="G30" s="216"/>
      <c r="H30" s="216"/>
      <c r="I30" s="216"/>
    </row>
    <row r="31" spans="1:9">
      <c r="A31" s="213" t="s">
        <v>1463</v>
      </c>
      <c r="B31" s="217">
        <v>0</v>
      </c>
      <c r="C31" s="217">
        <v>4</v>
      </c>
      <c r="D31" s="213"/>
      <c r="E31" s="213"/>
      <c r="F31" s="217"/>
      <c r="G31" s="217"/>
      <c r="H31" s="217"/>
      <c r="I31" s="217"/>
    </row>
    <row r="32" spans="1:9">
      <c r="A32" s="211" t="s">
        <v>1464</v>
      </c>
      <c r="B32" s="212" t="s">
        <v>1422</v>
      </c>
      <c r="C32" s="212" t="s">
        <v>1465</v>
      </c>
      <c r="D32" s="211"/>
      <c r="E32" s="211"/>
      <c r="F32" s="212"/>
      <c r="G32" s="212"/>
      <c r="H32" s="212"/>
      <c r="I32" s="212"/>
    </row>
    <row r="33" spans="1:9">
      <c r="A33" s="213" t="s">
        <v>1466</v>
      </c>
      <c r="B33" s="217">
        <v>0</v>
      </c>
      <c r="C33" s="214">
        <v>0.3</v>
      </c>
      <c r="D33" s="224"/>
      <c r="E33" s="224"/>
      <c r="F33" s="214"/>
      <c r="G33" s="214"/>
      <c r="H33" s="214"/>
      <c r="I33" s="214"/>
    </row>
    <row r="34" spans="1:9">
      <c r="A34" s="211" t="s">
        <v>1467</v>
      </c>
      <c r="B34" s="212">
        <v>0</v>
      </c>
      <c r="C34" s="216">
        <v>0.5</v>
      </c>
      <c r="D34" s="223"/>
      <c r="E34" s="223"/>
      <c r="F34" s="216"/>
      <c r="G34" s="216"/>
      <c r="H34" s="216"/>
      <c r="I34" s="216"/>
    </row>
    <row r="35" spans="1:9">
      <c r="A35" s="213" t="s">
        <v>1468</v>
      </c>
      <c r="B35" s="218">
        <v>2.8000000000000001E-2</v>
      </c>
      <c r="C35" s="214">
        <v>0.152</v>
      </c>
      <c r="D35" s="224"/>
      <c r="E35" s="224"/>
      <c r="F35" s="214"/>
      <c r="G35" s="214"/>
      <c r="H35" s="214"/>
      <c r="I35" s="214"/>
    </row>
    <row r="36" spans="1:9">
      <c r="A36" s="211" t="s">
        <v>1469</v>
      </c>
      <c r="B36" s="212" t="s">
        <v>1422</v>
      </c>
      <c r="C36" s="216">
        <v>0.85</v>
      </c>
      <c r="D36" s="223"/>
      <c r="E36" s="223"/>
      <c r="F36" s="216"/>
      <c r="G36" s="216"/>
      <c r="H36" s="216"/>
      <c r="I36" s="216"/>
    </row>
    <row r="37" spans="1:9">
      <c r="A37" s="213" t="s">
        <v>1470</v>
      </c>
      <c r="B37" s="217" t="s">
        <v>1422</v>
      </c>
      <c r="C37" s="214">
        <v>0.65</v>
      </c>
      <c r="D37" s="224"/>
      <c r="E37" s="224"/>
      <c r="F37" s="214"/>
      <c r="G37" s="214"/>
      <c r="H37" s="214"/>
      <c r="I37" s="214"/>
    </row>
    <row r="38" spans="1:9">
      <c r="A38" s="211" t="s">
        <v>1471</v>
      </c>
      <c r="B38" s="212" t="s">
        <v>1422</v>
      </c>
      <c r="C38" s="216">
        <v>0.5</v>
      </c>
      <c r="D38" s="223"/>
      <c r="E38" s="223"/>
      <c r="F38" s="216"/>
      <c r="G38" s="216"/>
      <c r="H38" s="216"/>
      <c r="I38" s="216"/>
    </row>
    <row r="39" spans="1:9" ht="30">
      <c r="A39" s="213" t="s">
        <v>1472</v>
      </c>
      <c r="B39" s="217" t="s">
        <v>1422</v>
      </c>
      <c r="C39" s="214">
        <v>0.3</v>
      </c>
      <c r="D39" s="224"/>
      <c r="E39" s="224"/>
      <c r="F39" s="214"/>
      <c r="G39" s="214"/>
      <c r="H39" s="214"/>
      <c r="I39" s="214"/>
    </row>
    <row r="40" spans="1:9">
      <c r="A40" s="211" t="s">
        <v>1473</v>
      </c>
      <c r="B40" s="212" t="s">
        <v>1422</v>
      </c>
      <c r="C40" s="216">
        <v>0.35</v>
      </c>
      <c r="D40" s="223"/>
      <c r="E40" s="223"/>
      <c r="F40" s="216"/>
      <c r="G40" s="216"/>
      <c r="H40" s="216"/>
      <c r="I40" s="216"/>
    </row>
    <row r="41" spans="1:9" ht="30">
      <c r="A41" s="213" t="s">
        <v>1474</v>
      </c>
      <c r="B41" s="217" t="s">
        <v>1422</v>
      </c>
      <c r="C41" s="214">
        <v>0.6</v>
      </c>
      <c r="D41" s="224"/>
      <c r="E41" s="224"/>
      <c r="F41" s="214"/>
      <c r="G41" s="214"/>
      <c r="H41" s="214"/>
      <c r="I41" s="214"/>
    </row>
    <row r="42" spans="1:9">
      <c r="A42" s="211" t="s">
        <v>1475</v>
      </c>
      <c r="B42" s="212" t="s">
        <v>1422</v>
      </c>
      <c r="C42" s="216">
        <v>0.85</v>
      </c>
      <c r="D42" s="223"/>
      <c r="E42" s="223"/>
      <c r="F42" s="216"/>
      <c r="G42" s="216"/>
      <c r="H42" s="216"/>
      <c r="I42" s="216"/>
    </row>
    <row r="43" spans="1:9">
      <c r="A43" s="213" t="s">
        <v>1476</v>
      </c>
      <c r="B43" s="214">
        <v>0.85</v>
      </c>
      <c r="C43" s="214">
        <v>0.9</v>
      </c>
      <c r="D43" s="224"/>
      <c r="E43" s="224"/>
      <c r="F43" s="214"/>
      <c r="G43" s="214"/>
      <c r="H43" s="214"/>
      <c r="I43" s="214"/>
    </row>
    <row r="44" spans="1:9">
      <c r="A44" s="211" t="s">
        <v>1477</v>
      </c>
      <c r="B44" s="212" t="s">
        <v>1422</v>
      </c>
      <c r="C44" s="216">
        <v>1</v>
      </c>
      <c r="D44" s="223"/>
      <c r="E44" s="223"/>
      <c r="F44" s="216"/>
      <c r="G44" s="216"/>
      <c r="H44" s="216"/>
      <c r="I44" s="216"/>
    </row>
    <row r="45" spans="1:9">
      <c r="A45" s="213" t="s">
        <v>1478</v>
      </c>
      <c r="B45" s="217" t="s">
        <v>1422</v>
      </c>
      <c r="C45" s="217" t="s">
        <v>1479</v>
      </c>
      <c r="D45" s="213"/>
      <c r="E45" s="213"/>
      <c r="F45" s="217"/>
      <c r="G45" s="217"/>
      <c r="H45" s="217"/>
      <c r="I45" s="217"/>
    </row>
    <row r="46" spans="1:9">
      <c r="A46" s="211" t="s">
        <v>1480</v>
      </c>
      <c r="B46" s="212" t="s">
        <v>1422</v>
      </c>
      <c r="C46" s="216">
        <v>0.75</v>
      </c>
      <c r="D46" s="223"/>
      <c r="E46" s="223"/>
      <c r="F46" s="216"/>
      <c r="G46" s="216"/>
      <c r="H46" s="216"/>
      <c r="I46" s="216"/>
    </row>
    <row r="47" spans="1:9">
      <c r="A47" s="213" t="s">
        <v>1481</v>
      </c>
      <c r="B47" s="217" t="s">
        <v>1422</v>
      </c>
      <c r="C47" s="214">
        <v>0.6</v>
      </c>
      <c r="D47" s="224"/>
      <c r="E47" s="224"/>
      <c r="F47" s="214"/>
      <c r="G47" s="214"/>
      <c r="H47" s="214"/>
      <c r="I47" s="214"/>
    </row>
    <row r="48" spans="1:9">
      <c r="A48" s="211" t="s">
        <v>1482</v>
      </c>
      <c r="B48" s="212" t="s">
        <v>1422</v>
      </c>
      <c r="C48" s="216">
        <v>1</v>
      </c>
      <c r="D48" s="223"/>
      <c r="E48" s="223"/>
      <c r="F48" s="216"/>
      <c r="G48" s="216"/>
      <c r="H48" s="216"/>
      <c r="I48" s="216"/>
    </row>
    <row r="49" spans="1:9" ht="30">
      <c r="A49" s="213" t="s">
        <v>1483</v>
      </c>
      <c r="B49" s="217" t="s">
        <v>1422</v>
      </c>
      <c r="C49" s="214">
        <v>0.35</v>
      </c>
      <c r="D49" s="224"/>
      <c r="E49" s="224"/>
      <c r="F49" s="214"/>
      <c r="G49" s="214"/>
      <c r="H49" s="214"/>
      <c r="I49" s="214"/>
    </row>
    <row r="50" spans="1:9">
      <c r="A50" s="211" t="s">
        <v>1484</v>
      </c>
      <c r="B50" s="212" t="s">
        <v>1422</v>
      </c>
      <c r="C50" s="216">
        <v>0.85</v>
      </c>
      <c r="D50" s="223"/>
      <c r="E50" s="223"/>
      <c r="F50" s="216"/>
      <c r="G50" s="216"/>
      <c r="H50" s="216"/>
      <c r="I50" s="216"/>
    </row>
    <row r="51" spans="1:9">
      <c r="A51" s="213" t="s">
        <v>1485</v>
      </c>
      <c r="B51" s="217" t="s">
        <v>1422</v>
      </c>
      <c r="C51" s="214">
        <v>0.8</v>
      </c>
      <c r="D51" s="224"/>
      <c r="E51" s="224"/>
      <c r="F51" s="214"/>
      <c r="G51" s="214"/>
      <c r="H51" s="214"/>
      <c r="I51" s="214"/>
    </row>
    <row r="52" spans="1:9">
      <c r="A52" s="211" t="s">
        <v>1486</v>
      </c>
      <c r="B52" s="212" t="s">
        <v>1422</v>
      </c>
      <c r="C52" s="216">
        <v>0.75</v>
      </c>
      <c r="D52" s="223"/>
      <c r="E52" s="223"/>
      <c r="F52" s="216"/>
      <c r="G52" s="216"/>
      <c r="H52" s="216"/>
      <c r="I52" s="216"/>
    </row>
    <row r="53" spans="1:9" ht="30">
      <c r="A53" s="213" t="s">
        <v>1487</v>
      </c>
      <c r="B53" s="217" t="s">
        <v>1422</v>
      </c>
      <c r="C53" s="214">
        <v>0.8</v>
      </c>
      <c r="D53" s="224"/>
      <c r="E53" s="224"/>
      <c r="F53" s="214"/>
      <c r="G53" s="214"/>
      <c r="H53" s="214"/>
      <c r="I53" s="214"/>
    </row>
    <row r="54" spans="1:9">
      <c r="A54" s="211" t="s">
        <v>1488</v>
      </c>
      <c r="B54" s="212" t="s">
        <v>1422</v>
      </c>
      <c r="C54" s="216">
        <v>0.9</v>
      </c>
      <c r="D54" s="223"/>
      <c r="E54" s="223"/>
      <c r="F54" s="216"/>
      <c r="G54" s="216"/>
      <c r="H54" s="216"/>
      <c r="I54" s="216"/>
    </row>
    <row r="55" spans="1:9" ht="30">
      <c r="A55" s="213" t="s">
        <v>1489</v>
      </c>
      <c r="B55" s="217" t="s">
        <v>1422</v>
      </c>
      <c r="C55" s="214">
        <v>0.75</v>
      </c>
      <c r="D55" s="224"/>
      <c r="E55" s="224"/>
      <c r="F55" s="214"/>
      <c r="G55" s="214"/>
      <c r="H55" s="214"/>
      <c r="I55" s="214"/>
    </row>
    <row r="56" spans="1:9">
      <c r="A56" s="211" t="s">
        <v>1490</v>
      </c>
      <c r="B56" s="216">
        <v>0.53</v>
      </c>
      <c r="C56" s="216">
        <v>0.7</v>
      </c>
      <c r="D56" s="223"/>
      <c r="E56" s="223"/>
      <c r="F56" s="216"/>
      <c r="G56" s="216"/>
      <c r="H56" s="216"/>
      <c r="I56" s="216"/>
    </row>
    <row r="57" spans="1:9">
      <c r="A57" s="213" t="s">
        <v>1491</v>
      </c>
      <c r="B57" s="214">
        <v>0.42</v>
      </c>
      <c r="C57" s="214">
        <v>0.6</v>
      </c>
      <c r="D57" s="224"/>
      <c r="E57" s="224"/>
      <c r="F57" s="214"/>
      <c r="G57" s="214"/>
      <c r="H57" s="214"/>
      <c r="I57" s="214"/>
    </row>
    <row r="58" spans="1:9">
      <c r="A58" s="211" t="s">
        <v>1492</v>
      </c>
      <c r="B58" s="212">
        <v>1</v>
      </c>
      <c r="C58" s="212">
        <v>2</v>
      </c>
      <c r="D58" s="211"/>
      <c r="E58" s="211"/>
      <c r="F58" s="212"/>
      <c r="G58" s="212"/>
      <c r="H58" s="212"/>
      <c r="I58" s="212"/>
    </row>
  </sheetData>
  <mergeCells count="6">
    <mergeCell ref="F2:I2"/>
    <mergeCell ref="A2:A3"/>
    <mergeCell ref="B2:B3"/>
    <mergeCell ref="C2:C3"/>
    <mergeCell ref="D2:D3"/>
    <mergeCell ref="E2:E3"/>
  </mergeCells>
  <pageMargins left="0.7" right="0.7" top="0.75" bottom="0.75" header="0.3" footer="0.3"/>
  <pageSetup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Y197"/>
  <sheetViews>
    <sheetView zoomScaleNormal="100" workbookViewId="0">
      <selection activeCell="B9" sqref="B9:C156"/>
    </sheetView>
  </sheetViews>
  <sheetFormatPr baseColWidth="10" defaultColWidth="9.140625" defaultRowHeight="15"/>
  <cols>
    <col min="1" max="2" width="24.140625" style="4" customWidth="1"/>
    <col min="3" max="3" width="13.85546875" style="4" bestFit="1" customWidth="1"/>
    <col min="4" max="4" width="13.85546875" style="4" customWidth="1"/>
    <col min="5" max="5" width="22.140625" style="4" customWidth="1"/>
    <col min="6" max="6" width="20.5703125" style="4" customWidth="1"/>
    <col min="7" max="7" width="16.85546875" style="4" customWidth="1"/>
    <col min="8" max="8" width="15.28515625" style="4" customWidth="1"/>
    <col min="9" max="9" width="16.140625" style="4" customWidth="1"/>
    <col min="10" max="10" width="18.85546875" style="4" customWidth="1"/>
    <col min="11" max="11" width="18.7109375" style="4" customWidth="1"/>
    <col min="12" max="13" width="9.140625" style="90" customWidth="1"/>
    <col min="14" max="14" width="19.140625" style="90" bestFit="1" customWidth="1"/>
    <col min="15" max="15" width="24.140625" style="90" bestFit="1" customWidth="1"/>
    <col min="16" max="16" width="9.140625" style="90" customWidth="1"/>
    <col min="17" max="24" width="9.140625" style="89" customWidth="1"/>
    <col min="25" max="25" width="9.140625" customWidth="1"/>
    <col min="26" max="16384" width="9.140625" style="2"/>
  </cols>
  <sheetData>
    <row r="1" spans="1:25" s="186" customFormat="1">
      <c r="A1" s="183" t="s">
        <v>1493</v>
      </c>
      <c r="B1" s="183"/>
      <c r="C1" s="183" t="s">
        <v>1494</v>
      </c>
      <c r="D1" s="183"/>
      <c r="E1" s="183" t="s">
        <v>1495</v>
      </c>
      <c r="F1" s="183" t="s">
        <v>1493</v>
      </c>
      <c r="G1" s="184"/>
      <c r="H1" s="184"/>
      <c r="I1" s="185"/>
      <c r="J1" s="185"/>
      <c r="K1" s="185"/>
      <c r="Q1" s="89"/>
      <c r="R1" s="89"/>
      <c r="S1" s="89"/>
      <c r="T1" s="89"/>
      <c r="U1" s="89"/>
      <c r="V1" s="89"/>
      <c r="W1" s="89"/>
      <c r="X1" s="89"/>
      <c r="Y1" s="89"/>
    </row>
    <row r="2" spans="1:25" s="186" customFormat="1">
      <c r="A2" s="90" t="s">
        <v>1496</v>
      </c>
      <c r="B2" s="90" t="s">
        <v>1497</v>
      </c>
      <c r="C2" s="90" t="s">
        <v>1498</v>
      </c>
      <c r="D2" s="90"/>
      <c r="E2" s="184" t="s">
        <v>1499</v>
      </c>
      <c r="F2" s="90" t="s">
        <v>1496</v>
      </c>
      <c r="G2" s="184"/>
      <c r="H2" s="184"/>
      <c r="I2" s="185"/>
      <c r="J2" s="185"/>
      <c r="K2" s="185"/>
      <c r="Q2" s="89"/>
      <c r="R2" s="89"/>
      <c r="S2" s="89"/>
      <c r="T2" s="89"/>
      <c r="U2" s="89"/>
      <c r="V2" s="89"/>
      <c r="W2" s="89"/>
      <c r="X2" s="89"/>
      <c r="Y2" s="89"/>
    </row>
    <row r="3" spans="1:25" s="186" customFormat="1">
      <c r="A3" s="90" t="s">
        <v>1500</v>
      </c>
      <c r="B3" s="90" t="s">
        <v>1501</v>
      </c>
      <c r="C3" s="90" t="s">
        <v>1502</v>
      </c>
      <c r="D3" s="90"/>
      <c r="E3" s="184" t="s">
        <v>1499</v>
      </c>
      <c r="F3" s="90" t="s">
        <v>1503</v>
      </c>
      <c r="G3" s="184"/>
      <c r="H3" s="184"/>
      <c r="I3" s="185"/>
      <c r="J3" s="185"/>
      <c r="K3" s="185"/>
      <c r="Q3" s="89"/>
      <c r="R3" s="89"/>
      <c r="S3" s="89"/>
      <c r="T3" s="89"/>
      <c r="U3" s="89"/>
      <c r="V3" s="89"/>
      <c r="W3" s="89"/>
      <c r="X3" s="89"/>
      <c r="Y3" s="89"/>
    </row>
    <row r="4" spans="1:25" s="186" customFormat="1">
      <c r="A4" s="90" t="s">
        <v>1500</v>
      </c>
      <c r="B4" s="90" t="s">
        <v>1501</v>
      </c>
      <c r="C4" s="90" t="s">
        <v>1504</v>
      </c>
      <c r="D4" s="90"/>
      <c r="E4" s="184" t="s">
        <v>1499</v>
      </c>
      <c r="F4" s="90" t="s">
        <v>1505</v>
      </c>
      <c r="G4" s="184"/>
      <c r="H4" s="184"/>
      <c r="I4" s="185"/>
      <c r="J4" s="185"/>
      <c r="K4" s="185"/>
      <c r="Q4" s="89"/>
      <c r="R4" s="89"/>
      <c r="S4" s="89"/>
      <c r="T4" s="89"/>
      <c r="U4" s="89"/>
      <c r="V4" s="89"/>
      <c r="W4" s="89"/>
      <c r="X4" s="89"/>
      <c r="Y4" s="89"/>
    </row>
    <row r="5" spans="1:25" s="186" customFormat="1">
      <c r="A5" s="90" t="s">
        <v>1500</v>
      </c>
      <c r="B5" s="90" t="s">
        <v>1501</v>
      </c>
      <c r="C5" s="90" t="s">
        <v>1506</v>
      </c>
      <c r="D5" s="90"/>
      <c r="E5" s="184" t="s">
        <v>1507</v>
      </c>
      <c r="F5" s="90" t="s">
        <v>1508</v>
      </c>
      <c r="G5" s="184"/>
      <c r="H5" s="184"/>
      <c r="I5" s="185"/>
      <c r="J5" s="185"/>
      <c r="K5" s="185"/>
      <c r="Q5" s="89"/>
      <c r="R5" s="89"/>
      <c r="S5" s="89"/>
      <c r="T5" s="89"/>
      <c r="U5" s="89"/>
      <c r="V5" s="89"/>
      <c r="W5" s="89"/>
      <c r="X5" s="89"/>
      <c r="Y5" s="89"/>
    </row>
    <row r="6" spans="1:25" s="186" customFormat="1">
      <c r="A6" s="90" t="s">
        <v>1500</v>
      </c>
      <c r="B6" s="90" t="s">
        <v>1501</v>
      </c>
      <c r="C6" s="90" t="s">
        <v>1509</v>
      </c>
      <c r="D6" s="90"/>
      <c r="E6" s="184" t="s">
        <v>1507</v>
      </c>
      <c r="F6" s="90" t="s">
        <v>1510</v>
      </c>
      <c r="G6" s="184"/>
      <c r="H6" s="184"/>
      <c r="I6" s="185"/>
      <c r="J6" s="185"/>
      <c r="K6" s="185"/>
      <c r="Q6" s="89"/>
      <c r="R6" s="89"/>
      <c r="S6" s="89"/>
      <c r="T6" s="89"/>
      <c r="U6" s="89"/>
      <c r="V6" s="89"/>
      <c r="W6" s="89"/>
      <c r="X6" s="89"/>
      <c r="Y6" s="89"/>
    </row>
    <row r="7" spans="1:25" s="186" customFormat="1">
      <c r="A7" s="90" t="s">
        <v>1500</v>
      </c>
      <c r="B7" s="90" t="s">
        <v>1501</v>
      </c>
      <c r="C7" s="90" t="s">
        <v>1511</v>
      </c>
      <c r="D7" s="90"/>
      <c r="E7" s="184" t="s">
        <v>1507</v>
      </c>
      <c r="F7" s="90" t="s">
        <v>1512</v>
      </c>
      <c r="G7" s="184"/>
      <c r="H7" s="184"/>
      <c r="I7" s="185"/>
      <c r="J7" s="185"/>
      <c r="K7" s="185"/>
      <c r="Q7" s="89"/>
      <c r="R7" s="89"/>
      <c r="S7" s="89"/>
      <c r="T7" s="89"/>
      <c r="U7" s="89"/>
      <c r="V7" s="89"/>
      <c r="W7" s="89"/>
      <c r="X7" s="89"/>
      <c r="Y7" s="89"/>
    </row>
    <row r="8" spans="1:25" s="186" customFormat="1">
      <c r="A8" s="90" t="s">
        <v>1500</v>
      </c>
      <c r="B8" s="90" t="s">
        <v>1501</v>
      </c>
      <c r="C8" s="90" t="s">
        <v>1513</v>
      </c>
      <c r="D8" s="90"/>
      <c r="E8" s="184" t="s">
        <v>1514</v>
      </c>
      <c r="F8" s="90" t="s">
        <v>1515</v>
      </c>
      <c r="G8" s="184"/>
      <c r="H8" s="184"/>
      <c r="I8" s="185"/>
      <c r="J8" s="185"/>
      <c r="K8" s="185"/>
      <c r="Q8" s="89"/>
      <c r="R8" s="89"/>
      <c r="S8" s="89"/>
      <c r="T8" s="89"/>
      <c r="U8" s="89"/>
      <c r="V8" s="89"/>
      <c r="W8" s="89"/>
      <c r="X8" s="89"/>
      <c r="Y8" s="89"/>
    </row>
    <row r="9" spans="1:25" s="186" customFormat="1">
      <c r="A9" s="90" t="s">
        <v>1500</v>
      </c>
      <c r="B9" s="90" t="s">
        <v>1501</v>
      </c>
      <c r="C9" s="90" t="s">
        <v>1516</v>
      </c>
      <c r="D9" s="90"/>
      <c r="E9" s="184" t="s">
        <v>1514</v>
      </c>
      <c r="F9" s="90" t="s">
        <v>1517</v>
      </c>
      <c r="G9" s="184"/>
      <c r="H9" s="184"/>
      <c r="I9" s="185"/>
      <c r="J9" s="185"/>
      <c r="K9" s="185"/>
      <c r="Q9" s="89"/>
      <c r="R9" s="89"/>
      <c r="S9" s="89"/>
      <c r="T9" s="89"/>
      <c r="U9" s="89"/>
      <c r="V9" s="89"/>
      <c r="W9" s="89"/>
      <c r="X9" s="89"/>
      <c r="Y9" s="89"/>
    </row>
    <row r="10" spans="1:25" s="186" customFormat="1">
      <c r="A10" s="90" t="s">
        <v>1500</v>
      </c>
      <c r="B10" s="90" t="s">
        <v>1501</v>
      </c>
      <c r="C10" s="90" t="s">
        <v>1518</v>
      </c>
      <c r="D10" s="90"/>
      <c r="E10" s="184" t="s">
        <v>1514</v>
      </c>
      <c r="F10" s="90" t="s">
        <v>1519</v>
      </c>
      <c r="G10" s="184"/>
      <c r="H10" s="184"/>
      <c r="I10" s="185"/>
      <c r="J10" s="185"/>
      <c r="K10" s="185"/>
      <c r="Q10" s="89"/>
      <c r="R10" s="89"/>
      <c r="S10" s="89"/>
      <c r="T10" s="89"/>
      <c r="U10" s="89"/>
      <c r="V10" s="89"/>
      <c r="W10" s="89"/>
      <c r="X10" s="89"/>
      <c r="Y10" s="89"/>
    </row>
    <row r="11" spans="1:25" s="186" customFormat="1">
      <c r="A11" s="90" t="s">
        <v>1500</v>
      </c>
      <c r="B11" s="90" t="s">
        <v>1501</v>
      </c>
      <c r="C11" s="90" t="s">
        <v>1520</v>
      </c>
      <c r="D11" s="90"/>
      <c r="E11" s="184" t="s">
        <v>1521</v>
      </c>
      <c r="F11" s="90" t="s">
        <v>1522</v>
      </c>
      <c r="G11" s="184"/>
      <c r="H11" s="184"/>
      <c r="I11" s="185"/>
      <c r="J11" s="185"/>
      <c r="K11" s="185"/>
      <c r="Q11" s="89"/>
      <c r="R11" s="89"/>
      <c r="S11" s="89"/>
      <c r="T11" s="89"/>
      <c r="U11" s="89"/>
      <c r="V11" s="89"/>
      <c r="W11" s="89"/>
      <c r="X11" s="89"/>
      <c r="Y11" s="89"/>
    </row>
    <row r="12" spans="1:25" s="186" customFormat="1">
      <c r="A12" s="90" t="s">
        <v>1500</v>
      </c>
      <c r="B12" s="90" t="s">
        <v>1501</v>
      </c>
      <c r="C12" s="90" t="s">
        <v>1523</v>
      </c>
      <c r="D12" s="90"/>
      <c r="E12" s="184" t="s">
        <v>1521</v>
      </c>
      <c r="F12" s="90" t="s">
        <v>1524</v>
      </c>
      <c r="G12" s="184"/>
      <c r="H12" s="185"/>
      <c r="I12" s="185"/>
      <c r="J12" s="185"/>
      <c r="K12" s="185"/>
      <c r="Q12" s="89"/>
      <c r="R12" s="89"/>
      <c r="S12" s="89"/>
      <c r="T12" s="89"/>
      <c r="U12" s="89"/>
      <c r="V12" s="89"/>
      <c r="W12" s="89"/>
      <c r="X12" s="89"/>
      <c r="Y12" s="89"/>
    </row>
    <row r="13" spans="1:25" s="186" customFormat="1">
      <c r="A13" s="90" t="s">
        <v>982</v>
      </c>
      <c r="B13" s="90" t="s">
        <v>1525</v>
      </c>
      <c r="C13" s="90" t="s">
        <v>983</v>
      </c>
      <c r="D13" s="90"/>
      <c r="E13" s="184" t="s">
        <v>1521</v>
      </c>
      <c r="F13" s="90" t="s">
        <v>1526</v>
      </c>
      <c r="G13" s="184"/>
      <c r="H13" s="185"/>
      <c r="I13" s="185"/>
      <c r="J13" s="185"/>
      <c r="K13" s="185"/>
      <c r="Q13" s="89"/>
      <c r="R13" s="89"/>
      <c r="S13" s="89"/>
      <c r="T13" s="89"/>
      <c r="U13" s="89"/>
      <c r="V13" s="89"/>
      <c r="W13" s="89"/>
      <c r="X13" s="89"/>
      <c r="Y13" s="89"/>
    </row>
    <row r="14" spans="1:25" s="186" customFormat="1">
      <c r="A14" s="90" t="s">
        <v>982</v>
      </c>
      <c r="B14" s="90" t="s">
        <v>1525</v>
      </c>
      <c r="C14" s="90" t="s">
        <v>1527</v>
      </c>
      <c r="D14" s="90"/>
      <c r="E14" s="184" t="s">
        <v>1521</v>
      </c>
      <c r="F14" s="90" t="s">
        <v>1528</v>
      </c>
      <c r="G14" s="184"/>
      <c r="H14" s="185"/>
      <c r="I14" s="185"/>
      <c r="J14" s="185"/>
      <c r="K14" s="185"/>
      <c r="Q14" s="89"/>
      <c r="R14" s="89"/>
      <c r="S14" s="89"/>
      <c r="T14" s="89"/>
      <c r="U14" s="89"/>
      <c r="V14" s="89"/>
      <c r="W14" s="89"/>
      <c r="X14" s="89"/>
      <c r="Y14" s="89"/>
    </row>
    <row r="15" spans="1:25" s="186" customFormat="1">
      <c r="A15" s="90" t="s">
        <v>982</v>
      </c>
      <c r="B15" s="90" t="s">
        <v>1525</v>
      </c>
      <c r="C15" s="90" t="s">
        <v>1529</v>
      </c>
      <c r="D15" s="90"/>
      <c r="E15" s="184" t="s">
        <v>1530</v>
      </c>
      <c r="F15" s="90" t="s">
        <v>982</v>
      </c>
      <c r="G15" s="184"/>
      <c r="H15" s="185"/>
      <c r="I15" s="185"/>
      <c r="J15" s="185"/>
      <c r="K15" s="185"/>
      <c r="Q15" s="89"/>
      <c r="R15" s="89"/>
      <c r="S15" s="89"/>
      <c r="T15" s="89"/>
      <c r="U15" s="89"/>
      <c r="V15" s="89"/>
      <c r="W15" s="89"/>
      <c r="X15" s="89"/>
      <c r="Y15" s="89"/>
    </row>
    <row r="16" spans="1:25" s="186" customFormat="1">
      <c r="A16" s="90" t="s">
        <v>982</v>
      </c>
      <c r="B16" s="90" t="s">
        <v>1525</v>
      </c>
      <c r="C16" s="90" t="s">
        <v>1001</v>
      </c>
      <c r="D16" s="90"/>
      <c r="E16" s="184" t="s">
        <v>1530</v>
      </c>
      <c r="F16" s="90" t="s">
        <v>977</v>
      </c>
      <c r="G16" s="184"/>
      <c r="H16" s="185"/>
      <c r="I16" s="185"/>
      <c r="J16" s="185"/>
      <c r="K16" s="185"/>
      <c r="Q16" s="89"/>
      <c r="R16" s="89"/>
      <c r="S16" s="89"/>
      <c r="T16" s="89"/>
      <c r="U16" s="89"/>
      <c r="V16" s="89"/>
      <c r="W16" s="89"/>
      <c r="X16" s="89"/>
      <c r="Y16" s="89"/>
    </row>
    <row r="17" spans="1:25" s="186" customFormat="1">
      <c r="A17" s="90" t="s">
        <v>982</v>
      </c>
      <c r="B17" s="90" t="s">
        <v>1525</v>
      </c>
      <c r="C17" s="90" t="s">
        <v>1531</v>
      </c>
      <c r="D17" s="90"/>
      <c r="E17" s="184" t="s">
        <v>1530</v>
      </c>
      <c r="F17" s="90" t="s">
        <v>985</v>
      </c>
      <c r="G17" s="184"/>
      <c r="H17" s="185"/>
      <c r="I17" s="185"/>
      <c r="J17" s="185"/>
      <c r="K17" s="185"/>
      <c r="Q17" s="89"/>
      <c r="R17" s="89"/>
      <c r="S17" s="89"/>
      <c r="T17" s="89"/>
      <c r="U17" s="89"/>
      <c r="V17" s="89"/>
      <c r="W17" s="89"/>
      <c r="X17" s="89"/>
      <c r="Y17" s="89"/>
    </row>
    <row r="18" spans="1:25" s="186" customFormat="1">
      <c r="A18" s="90" t="s">
        <v>977</v>
      </c>
      <c r="B18" s="90" t="s">
        <v>1532</v>
      </c>
      <c r="C18" s="90" t="s">
        <v>978</v>
      </c>
      <c r="D18" s="90"/>
      <c r="E18" s="184" t="s">
        <v>1530</v>
      </c>
      <c r="F18" s="90" t="s">
        <v>988</v>
      </c>
      <c r="G18" s="184"/>
      <c r="H18" s="185"/>
      <c r="I18" s="185"/>
      <c r="J18" s="185"/>
      <c r="K18" s="185"/>
      <c r="Q18" s="89"/>
      <c r="R18" s="89"/>
      <c r="S18" s="89"/>
      <c r="T18" s="89"/>
      <c r="U18" s="89"/>
      <c r="V18" s="89"/>
      <c r="W18" s="89"/>
      <c r="X18" s="89"/>
      <c r="Y18" s="89"/>
    </row>
    <row r="19" spans="1:25" s="186" customFormat="1">
      <c r="A19" s="90" t="s">
        <v>977</v>
      </c>
      <c r="B19" s="90" t="s">
        <v>1532</v>
      </c>
      <c r="C19" s="90" t="s">
        <v>1533</v>
      </c>
      <c r="D19" s="90"/>
      <c r="E19" s="184" t="s">
        <v>1534</v>
      </c>
      <c r="F19" s="90" t="s">
        <v>1535</v>
      </c>
      <c r="G19" s="184"/>
      <c r="H19" s="185"/>
      <c r="I19" s="185"/>
      <c r="J19" s="185"/>
      <c r="K19" s="185"/>
      <c r="Q19" s="89"/>
      <c r="R19" s="89"/>
      <c r="S19" s="89"/>
      <c r="T19" s="89"/>
      <c r="U19" s="89"/>
      <c r="V19" s="89"/>
      <c r="W19" s="89"/>
      <c r="X19" s="89"/>
      <c r="Y19" s="89"/>
    </row>
    <row r="20" spans="1:25" s="186" customFormat="1">
      <c r="A20" s="90" t="s">
        <v>977</v>
      </c>
      <c r="B20" s="90" t="s">
        <v>1532</v>
      </c>
      <c r="C20" s="90" t="s">
        <v>1536</v>
      </c>
      <c r="D20" s="90"/>
      <c r="E20" s="184" t="s">
        <v>1534</v>
      </c>
      <c r="F20" s="90" t="s">
        <v>1537</v>
      </c>
      <c r="G20" s="184"/>
      <c r="H20" s="185"/>
      <c r="I20" s="185"/>
      <c r="J20" s="185"/>
      <c r="K20" s="185"/>
      <c r="Q20" s="89"/>
      <c r="R20" s="89"/>
      <c r="S20" s="89"/>
      <c r="T20" s="89"/>
      <c r="U20" s="89"/>
      <c r="V20" s="89"/>
      <c r="W20" s="89"/>
      <c r="X20" s="89"/>
      <c r="Y20" s="89"/>
    </row>
    <row r="21" spans="1:25" s="186" customFormat="1">
      <c r="A21" s="90" t="s">
        <v>977</v>
      </c>
      <c r="B21" s="90" t="s">
        <v>1532</v>
      </c>
      <c r="C21" s="90" t="s">
        <v>1538</v>
      </c>
      <c r="D21" s="90"/>
      <c r="E21" s="184" t="s">
        <v>1534</v>
      </c>
      <c r="F21" s="90" t="s">
        <v>1539</v>
      </c>
      <c r="G21" s="184"/>
      <c r="H21" s="185"/>
      <c r="I21" s="185"/>
      <c r="J21" s="185"/>
      <c r="K21" s="185"/>
      <c r="Q21" s="89"/>
      <c r="R21" s="89"/>
      <c r="S21" s="89"/>
      <c r="T21" s="89"/>
      <c r="U21" s="89"/>
      <c r="V21" s="89"/>
      <c r="W21" s="89"/>
      <c r="X21" s="89"/>
      <c r="Y21" s="89"/>
    </row>
    <row r="22" spans="1:25" s="186" customFormat="1">
      <c r="A22" s="90" t="s">
        <v>977</v>
      </c>
      <c r="B22" s="90" t="s">
        <v>1532</v>
      </c>
      <c r="C22" s="90" t="s">
        <v>1540</v>
      </c>
      <c r="D22" s="90"/>
      <c r="E22" s="184" t="s">
        <v>1534</v>
      </c>
      <c r="F22" s="90" t="s">
        <v>1541</v>
      </c>
      <c r="G22" s="184"/>
      <c r="H22" s="185"/>
      <c r="I22" s="185"/>
      <c r="J22" s="185"/>
      <c r="K22" s="185"/>
      <c r="Q22" s="89"/>
      <c r="R22" s="89"/>
      <c r="S22" s="89"/>
      <c r="T22" s="89"/>
      <c r="U22" s="89"/>
      <c r="V22" s="89"/>
      <c r="W22" s="89"/>
      <c r="X22" s="89"/>
      <c r="Y22" s="89"/>
    </row>
    <row r="23" spans="1:25" s="186" customFormat="1">
      <c r="A23" s="90" t="s">
        <v>977</v>
      </c>
      <c r="B23" s="90" t="s">
        <v>1532</v>
      </c>
      <c r="C23" s="90" t="s">
        <v>1542</v>
      </c>
      <c r="D23" s="90"/>
      <c r="E23" s="184" t="s">
        <v>1534</v>
      </c>
      <c r="F23" s="90" t="s">
        <v>1543</v>
      </c>
      <c r="G23" s="184"/>
      <c r="H23" s="185"/>
      <c r="I23" s="185"/>
      <c r="J23" s="185"/>
      <c r="K23" s="185"/>
      <c r="Q23" s="89"/>
      <c r="R23" s="89"/>
      <c r="S23" s="89"/>
      <c r="T23" s="89"/>
      <c r="U23" s="89"/>
      <c r="V23" s="89"/>
      <c r="W23" s="89"/>
      <c r="X23" s="89"/>
      <c r="Y23" s="89"/>
    </row>
    <row r="24" spans="1:25" s="186" customFormat="1">
      <c r="A24" s="90" t="s">
        <v>977</v>
      </c>
      <c r="B24" s="90" t="s">
        <v>1532</v>
      </c>
      <c r="C24" s="90" t="s">
        <v>1544</v>
      </c>
      <c r="D24" s="90"/>
      <c r="E24" s="184" t="s">
        <v>1545</v>
      </c>
      <c r="F24" s="90" t="s">
        <v>1500</v>
      </c>
      <c r="G24" s="184"/>
      <c r="H24" s="185"/>
      <c r="I24" s="185"/>
      <c r="J24" s="185"/>
      <c r="K24" s="185"/>
      <c r="Q24" s="89"/>
      <c r="R24" s="89"/>
      <c r="S24" s="89"/>
      <c r="T24" s="89"/>
      <c r="U24" s="89"/>
      <c r="V24" s="89"/>
      <c r="W24" s="89"/>
      <c r="X24" s="89"/>
      <c r="Y24" s="89"/>
    </row>
    <row r="25" spans="1:25" s="186" customFormat="1">
      <c r="A25" s="90" t="s">
        <v>977</v>
      </c>
      <c r="B25" s="90" t="s">
        <v>1532</v>
      </c>
      <c r="C25" s="90" t="s">
        <v>1546</v>
      </c>
      <c r="D25" s="90"/>
      <c r="E25" s="184" t="s">
        <v>1545</v>
      </c>
      <c r="F25" s="90" t="s">
        <v>1547</v>
      </c>
      <c r="G25" s="184"/>
      <c r="H25" s="185"/>
      <c r="I25" s="185"/>
      <c r="J25" s="185"/>
      <c r="K25" s="185"/>
      <c r="Q25" s="89"/>
      <c r="R25" s="89"/>
      <c r="S25" s="89"/>
      <c r="T25" s="89"/>
      <c r="U25" s="89"/>
      <c r="V25" s="89"/>
      <c r="W25" s="89"/>
      <c r="X25" s="89"/>
      <c r="Y25" s="89"/>
    </row>
    <row r="26" spans="1:25" s="186" customFormat="1">
      <c r="A26" s="90" t="s">
        <v>977</v>
      </c>
      <c r="B26" s="90" t="s">
        <v>1532</v>
      </c>
      <c r="C26" s="90" t="s">
        <v>1548</v>
      </c>
      <c r="D26" s="90"/>
      <c r="E26" s="184" t="s">
        <v>1545</v>
      </c>
      <c r="F26" s="90" t="s">
        <v>1549</v>
      </c>
      <c r="G26" s="184"/>
      <c r="H26" s="185"/>
      <c r="I26" s="185"/>
      <c r="J26" s="185"/>
      <c r="K26" s="185"/>
      <c r="Q26" s="89"/>
      <c r="R26" s="89"/>
      <c r="S26" s="89"/>
      <c r="T26" s="89"/>
      <c r="U26" s="89"/>
      <c r="V26" s="89"/>
      <c r="W26" s="89"/>
      <c r="X26" s="89"/>
      <c r="Y26" s="89"/>
    </row>
    <row r="27" spans="1:25" s="186" customFormat="1">
      <c r="A27" s="90" t="s">
        <v>977</v>
      </c>
      <c r="B27" s="90" t="s">
        <v>1532</v>
      </c>
      <c r="C27" s="90" t="s">
        <v>1550</v>
      </c>
      <c r="D27" s="90"/>
      <c r="E27" s="184" t="s">
        <v>1551</v>
      </c>
      <c r="F27" s="90" t="s">
        <v>1552</v>
      </c>
      <c r="G27" s="184"/>
      <c r="H27" s="185"/>
      <c r="I27" s="185"/>
      <c r="J27" s="185"/>
      <c r="K27" s="185"/>
      <c r="Q27" s="89"/>
      <c r="R27" s="89"/>
      <c r="S27" s="89"/>
      <c r="T27" s="89"/>
      <c r="U27" s="89"/>
      <c r="V27" s="89"/>
      <c r="W27" s="89"/>
      <c r="X27" s="89"/>
      <c r="Y27" s="89"/>
    </row>
    <row r="28" spans="1:25" s="186" customFormat="1">
      <c r="A28" s="90" t="s">
        <v>977</v>
      </c>
      <c r="B28" s="90" t="s">
        <v>1532</v>
      </c>
      <c r="C28" s="90" t="s">
        <v>997</v>
      </c>
      <c r="D28" s="90"/>
      <c r="E28" s="184" t="s">
        <v>1551</v>
      </c>
      <c r="F28" s="90" t="s">
        <v>1553</v>
      </c>
      <c r="G28" s="184"/>
      <c r="H28" s="185"/>
      <c r="I28" s="185"/>
      <c r="J28" s="185"/>
      <c r="K28" s="185"/>
      <c r="Q28" s="89"/>
      <c r="R28" s="89"/>
      <c r="S28" s="89"/>
      <c r="T28" s="89"/>
      <c r="U28" s="89"/>
      <c r="V28" s="89"/>
      <c r="W28" s="89"/>
      <c r="X28" s="89"/>
      <c r="Y28" s="89"/>
    </row>
    <row r="29" spans="1:25" s="186" customFormat="1">
      <c r="A29" s="90" t="s">
        <v>1552</v>
      </c>
      <c r="B29" s="90" t="s">
        <v>1554</v>
      </c>
      <c r="C29" s="90" t="s">
        <v>1555</v>
      </c>
      <c r="D29" s="90"/>
      <c r="E29" s="184" t="s">
        <v>1551</v>
      </c>
      <c r="F29" s="90" t="s">
        <v>1556</v>
      </c>
      <c r="G29" s="184"/>
      <c r="H29" s="185"/>
      <c r="I29" s="185"/>
      <c r="J29" s="185"/>
      <c r="K29" s="185"/>
      <c r="Q29" s="89"/>
      <c r="R29" s="89"/>
      <c r="S29" s="89"/>
      <c r="T29" s="89"/>
      <c r="U29" s="89"/>
      <c r="V29" s="89"/>
      <c r="W29" s="89"/>
      <c r="X29" s="89"/>
      <c r="Y29" s="89"/>
    </row>
    <row r="30" spans="1:25" s="186" customFormat="1">
      <c r="A30" s="90" t="s">
        <v>1552</v>
      </c>
      <c r="B30" s="90" t="s">
        <v>1554</v>
      </c>
      <c r="C30" s="90" t="s">
        <v>1557</v>
      </c>
      <c r="D30" s="90"/>
      <c r="E30" s="184" t="s">
        <v>1551</v>
      </c>
      <c r="F30" s="90" t="s">
        <v>1558</v>
      </c>
      <c r="G30" s="184"/>
      <c r="H30" s="185"/>
      <c r="I30" s="185"/>
      <c r="J30" s="185"/>
      <c r="K30" s="185"/>
      <c r="Q30" s="89"/>
      <c r="R30" s="89"/>
      <c r="S30" s="89"/>
      <c r="T30" s="89"/>
      <c r="U30" s="89"/>
      <c r="V30" s="89"/>
      <c r="W30" s="89"/>
      <c r="X30" s="89"/>
      <c r="Y30" s="89"/>
    </row>
    <row r="31" spans="1:25" s="186" customFormat="1">
      <c r="A31" s="90" t="s">
        <v>1552</v>
      </c>
      <c r="B31" s="90" t="s">
        <v>1554</v>
      </c>
      <c r="C31" s="90" t="s">
        <v>1559</v>
      </c>
      <c r="D31" s="90"/>
      <c r="E31" s="184" t="s">
        <v>1560</v>
      </c>
      <c r="F31" s="90" t="s">
        <v>1561</v>
      </c>
      <c r="G31" s="184"/>
      <c r="H31" s="185"/>
      <c r="I31" s="185"/>
      <c r="J31" s="185"/>
      <c r="K31" s="185"/>
      <c r="Q31" s="89"/>
      <c r="R31" s="89"/>
      <c r="S31" s="89"/>
      <c r="T31" s="89"/>
      <c r="U31" s="89"/>
      <c r="V31" s="89"/>
      <c r="W31" s="89"/>
      <c r="X31" s="89"/>
      <c r="Y31" s="89"/>
    </row>
    <row r="32" spans="1:25" s="186" customFormat="1">
      <c r="A32" s="90" t="s">
        <v>1552</v>
      </c>
      <c r="B32" s="90" t="s">
        <v>1554</v>
      </c>
      <c r="C32" s="90" t="s">
        <v>1562</v>
      </c>
      <c r="D32" s="90"/>
      <c r="E32" s="184" t="s">
        <v>1560</v>
      </c>
      <c r="F32" s="90" t="s">
        <v>1563</v>
      </c>
      <c r="G32" s="184"/>
      <c r="H32" s="185"/>
      <c r="I32" s="185"/>
      <c r="J32" s="185"/>
      <c r="K32" s="185"/>
      <c r="Q32" s="89"/>
      <c r="R32" s="89"/>
      <c r="S32" s="89"/>
      <c r="T32" s="89"/>
      <c r="U32" s="89"/>
      <c r="V32" s="89"/>
      <c r="W32" s="89"/>
      <c r="X32" s="89"/>
      <c r="Y32" s="89"/>
    </row>
    <row r="33" spans="1:25" s="186" customFormat="1">
      <c r="A33" s="90" t="s">
        <v>1552</v>
      </c>
      <c r="B33" s="90" t="s">
        <v>1554</v>
      </c>
      <c r="C33" s="90" t="s">
        <v>1564</v>
      </c>
      <c r="D33" s="90"/>
      <c r="E33" s="184" t="s">
        <v>1560</v>
      </c>
      <c r="F33" s="90" t="s">
        <v>1565</v>
      </c>
      <c r="G33" s="184"/>
      <c r="H33" s="185"/>
      <c r="I33" s="185"/>
      <c r="J33" s="185"/>
      <c r="K33" s="185"/>
      <c r="Q33" s="89"/>
      <c r="R33" s="89"/>
      <c r="S33" s="89"/>
      <c r="T33" s="89"/>
      <c r="U33" s="89"/>
      <c r="V33" s="89"/>
      <c r="W33" s="89"/>
      <c r="X33" s="89"/>
      <c r="Y33" s="89"/>
    </row>
    <row r="34" spans="1:25" s="186" customFormat="1">
      <c r="A34" s="90" t="s">
        <v>1522</v>
      </c>
      <c r="B34" s="90" t="s">
        <v>1566</v>
      </c>
      <c r="C34" s="90" t="s">
        <v>1567</v>
      </c>
      <c r="D34" s="90"/>
      <c r="E34" s="90"/>
      <c r="F34" s="90"/>
      <c r="G34" s="184"/>
      <c r="H34" s="185"/>
      <c r="I34" s="185"/>
      <c r="J34" s="185"/>
      <c r="K34" s="185"/>
      <c r="Q34" s="89"/>
      <c r="R34" s="89"/>
      <c r="S34" s="89"/>
      <c r="T34" s="89"/>
      <c r="U34" s="89"/>
      <c r="V34" s="89"/>
      <c r="W34" s="89"/>
      <c r="X34" s="89"/>
      <c r="Y34" s="89"/>
    </row>
    <row r="35" spans="1:25" s="186" customFormat="1">
      <c r="A35" s="90" t="s">
        <v>1522</v>
      </c>
      <c r="B35" s="90" t="s">
        <v>1566</v>
      </c>
      <c r="C35" s="90" t="s">
        <v>1568</v>
      </c>
      <c r="D35" s="90"/>
      <c r="E35" s="90"/>
      <c r="F35" s="90"/>
      <c r="G35" s="184"/>
      <c r="H35" s="185"/>
      <c r="I35" s="185"/>
      <c r="J35" s="185"/>
      <c r="K35" s="185"/>
      <c r="Q35" s="89"/>
      <c r="R35" s="89"/>
      <c r="S35" s="89"/>
      <c r="T35" s="89"/>
      <c r="U35" s="89"/>
      <c r="V35" s="89"/>
      <c r="W35" s="89"/>
      <c r="X35" s="89"/>
      <c r="Y35" s="89"/>
    </row>
    <row r="36" spans="1:25" s="186" customFormat="1">
      <c r="A36" s="90" t="s">
        <v>1522</v>
      </c>
      <c r="B36" s="90" t="s">
        <v>1566</v>
      </c>
      <c r="C36" s="90" t="s">
        <v>1569</v>
      </c>
      <c r="D36" s="90"/>
      <c r="E36" s="90"/>
      <c r="F36" s="90"/>
      <c r="G36" s="184"/>
      <c r="H36" s="185"/>
      <c r="I36" s="185"/>
      <c r="J36" s="185"/>
      <c r="K36" s="185"/>
      <c r="Q36" s="89"/>
      <c r="R36" s="89"/>
      <c r="S36" s="89"/>
      <c r="T36" s="89"/>
      <c r="U36" s="89"/>
      <c r="V36" s="89"/>
      <c r="W36" s="89"/>
      <c r="X36" s="89"/>
      <c r="Y36" s="89"/>
    </row>
    <row r="37" spans="1:25" s="186" customFormat="1">
      <c r="A37" s="90" t="s">
        <v>1522</v>
      </c>
      <c r="B37" s="90" t="s">
        <v>1566</v>
      </c>
      <c r="C37" s="90" t="s">
        <v>1570</v>
      </c>
      <c r="D37" s="90"/>
      <c r="E37" s="90"/>
      <c r="F37" s="90"/>
      <c r="G37" s="184"/>
      <c r="H37" s="185"/>
      <c r="I37" s="185"/>
      <c r="J37" s="185"/>
      <c r="K37" s="185"/>
      <c r="Q37" s="89"/>
      <c r="R37" s="89"/>
      <c r="S37" s="89"/>
      <c r="T37" s="89"/>
      <c r="U37" s="89"/>
      <c r="V37" s="89"/>
      <c r="W37" s="89"/>
      <c r="X37" s="89"/>
      <c r="Y37" s="89"/>
    </row>
    <row r="38" spans="1:25" s="186" customFormat="1">
      <c r="A38" s="90" t="s">
        <v>1522</v>
      </c>
      <c r="B38" s="90" t="s">
        <v>1566</v>
      </c>
      <c r="C38" s="90" t="s">
        <v>1571</v>
      </c>
      <c r="D38" s="90"/>
      <c r="E38" s="90"/>
      <c r="F38" s="90"/>
      <c r="G38" s="184"/>
      <c r="H38" s="185"/>
      <c r="I38" s="185"/>
      <c r="J38" s="185"/>
      <c r="K38" s="185"/>
      <c r="Q38" s="89"/>
      <c r="R38" s="89"/>
      <c r="S38" s="89"/>
      <c r="T38" s="89"/>
      <c r="U38" s="89"/>
      <c r="V38" s="89"/>
      <c r="W38" s="89"/>
      <c r="X38" s="89"/>
      <c r="Y38" s="89"/>
    </row>
    <row r="39" spans="1:25" s="186" customFormat="1">
      <c r="A39" s="90" t="s">
        <v>1522</v>
      </c>
      <c r="B39" s="90" t="s">
        <v>1566</v>
      </c>
      <c r="C39" s="90" t="s">
        <v>1572</v>
      </c>
      <c r="D39" s="90"/>
      <c r="E39" s="90"/>
      <c r="F39" s="90"/>
      <c r="G39" s="184"/>
      <c r="H39" s="185"/>
      <c r="I39" s="185"/>
      <c r="J39" s="185"/>
      <c r="K39" s="185"/>
      <c r="Q39" s="89"/>
      <c r="R39" s="89"/>
      <c r="S39" s="89"/>
      <c r="T39" s="89"/>
      <c r="U39" s="89"/>
      <c r="V39" s="89"/>
      <c r="W39" s="89"/>
      <c r="X39" s="89"/>
      <c r="Y39" s="89"/>
    </row>
    <row r="40" spans="1:25" s="186" customFormat="1">
      <c r="A40" s="90" t="s">
        <v>1522</v>
      </c>
      <c r="B40" s="90" t="s">
        <v>1566</v>
      </c>
      <c r="C40" s="90" t="s">
        <v>1573</v>
      </c>
      <c r="D40" s="90"/>
      <c r="E40" s="90"/>
      <c r="F40" s="90"/>
      <c r="G40" s="184"/>
      <c r="H40" s="185"/>
      <c r="I40" s="185"/>
      <c r="J40" s="185"/>
      <c r="K40" s="185"/>
      <c r="Q40" s="89"/>
      <c r="R40" s="89"/>
      <c r="S40" s="89"/>
      <c r="T40" s="89"/>
      <c r="U40" s="89"/>
      <c r="V40" s="89"/>
      <c r="W40" s="89"/>
      <c r="X40" s="89"/>
      <c r="Y40" s="89"/>
    </row>
    <row r="41" spans="1:25" s="186" customFormat="1">
      <c r="A41" s="90" t="s">
        <v>1535</v>
      </c>
      <c r="B41" s="90" t="s">
        <v>1574</v>
      </c>
      <c r="C41" s="90" t="s">
        <v>1575</v>
      </c>
      <c r="D41" s="90"/>
      <c r="E41" s="90"/>
      <c r="F41" s="90"/>
      <c r="G41" s="184"/>
      <c r="H41" s="185"/>
      <c r="I41" s="185"/>
      <c r="J41" s="185"/>
      <c r="K41" s="185"/>
      <c r="Q41" s="89"/>
      <c r="R41" s="89"/>
      <c r="S41" s="89"/>
      <c r="T41" s="89"/>
      <c r="U41" s="89"/>
      <c r="V41" s="89"/>
      <c r="W41" s="89"/>
      <c r="X41" s="89"/>
      <c r="Y41" s="89"/>
    </row>
    <row r="42" spans="1:25" s="186" customFormat="1">
      <c r="A42" s="90" t="s">
        <v>1535</v>
      </c>
      <c r="B42" s="90" t="s">
        <v>1574</v>
      </c>
      <c r="C42" s="90" t="s">
        <v>1576</v>
      </c>
      <c r="D42" s="90"/>
      <c r="E42" s="90"/>
      <c r="F42" s="90"/>
      <c r="G42" s="184"/>
      <c r="H42" s="185"/>
      <c r="I42" s="185"/>
      <c r="J42" s="185"/>
      <c r="K42" s="185"/>
      <c r="Q42" s="89"/>
      <c r="R42" s="89"/>
      <c r="S42" s="89"/>
      <c r="T42" s="89"/>
      <c r="U42" s="89"/>
      <c r="V42" s="89"/>
      <c r="W42" s="89"/>
      <c r="X42" s="89"/>
      <c r="Y42" s="89"/>
    </row>
    <row r="43" spans="1:25" s="186" customFormat="1">
      <c r="A43" s="90" t="s">
        <v>1547</v>
      </c>
      <c r="B43" s="90" t="s">
        <v>1577</v>
      </c>
      <c r="C43" s="90" t="s">
        <v>1578</v>
      </c>
      <c r="D43" s="90"/>
      <c r="E43" s="90"/>
      <c r="F43" s="90"/>
      <c r="G43" s="184"/>
      <c r="H43" s="185"/>
      <c r="I43" s="185"/>
      <c r="J43" s="185"/>
      <c r="K43" s="185"/>
      <c r="Q43" s="89"/>
      <c r="R43" s="89"/>
      <c r="S43" s="89"/>
      <c r="T43" s="89"/>
      <c r="U43" s="89"/>
      <c r="V43" s="89"/>
      <c r="W43" s="89"/>
      <c r="X43" s="89"/>
      <c r="Y43" s="89"/>
    </row>
    <row r="44" spans="1:25" s="186" customFormat="1">
      <c r="A44" s="90" t="s">
        <v>1547</v>
      </c>
      <c r="B44" s="90" t="s">
        <v>1577</v>
      </c>
      <c r="C44" s="90" t="s">
        <v>1579</v>
      </c>
      <c r="D44" s="90"/>
      <c r="E44" s="90"/>
      <c r="F44" s="90"/>
      <c r="G44" s="184"/>
      <c r="H44" s="185"/>
      <c r="I44" s="185"/>
      <c r="J44" s="185"/>
      <c r="K44" s="185"/>
      <c r="Q44" s="89"/>
      <c r="R44" s="89"/>
      <c r="S44" s="89"/>
      <c r="T44" s="89"/>
      <c r="U44" s="89"/>
      <c r="V44" s="89"/>
      <c r="W44" s="89"/>
      <c r="X44" s="89"/>
      <c r="Y44" s="89"/>
    </row>
    <row r="45" spans="1:25" s="186" customFormat="1">
      <c r="A45" s="90" t="s">
        <v>1547</v>
      </c>
      <c r="B45" s="90" t="s">
        <v>1577</v>
      </c>
      <c r="C45" s="90" t="s">
        <v>1580</v>
      </c>
      <c r="D45" s="90"/>
      <c r="E45" s="90"/>
      <c r="F45" s="90"/>
      <c r="G45" s="184"/>
      <c r="H45" s="185"/>
      <c r="I45" s="185"/>
      <c r="J45" s="185"/>
      <c r="K45" s="185"/>
      <c r="Q45" s="89"/>
      <c r="R45" s="89"/>
      <c r="S45" s="89"/>
      <c r="T45" s="89"/>
      <c r="U45" s="89"/>
      <c r="V45" s="89"/>
      <c r="W45" s="89"/>
      <c r="X45" s="89"/>
      <c r="Y45" s="89"/>
    </row>
    <row r="46" spans="1:25" s="186" customFormat="1">
      <c r="A46" s="90" t="s">
        <v>1547</v>
      </c>
      <c r="B46" s="90" t="s">
        <v>1577</v>
      </c>
      <c r="C46" s="90" t="s">
        <v>1581</v>
      </c>
      <c r="D46" s="90"/>
      <c r="E46" s="90"/>
      <c r="F46" s="90"/>
      <c r="G46" s="184"/>
      <c r="H46" s="185"/>
      <c r="I46" s="185"/>
      <c r="J46" s="185"/>
      <c r="K46" s="185"/>
      <c r="Q46" s="89"/>
      <c r="R46" s="89"/>
      <c r="S46" s="89"/>
      <c r="T46" s="89"/>
      <c r="U46" s="89"/>
      <c r="V46" s="89"/>
      <c r="W46" s="89"/>
      <c r="X46" s="89"/>
      <c r="Y46" s="89"/>
    </row>
    <row r="47" spans="1:25" s="186" customFormat="1">
      <c r="A47" s="90" t="s">
        <v>1547</v>
      </c>
      <c r="B47" s="90" t="s">
        <v>1577</v>
      </c>
      <c r="C47" s="90" t="s">
        <v>1582</v>
      </c>
      <c r="D47" s="90"/>
      <c r="E47" s="90"/>
      <c r="F47" s="90"/>
      <c r="G47" s="184"/>
      <c r="H47" s="185"/>
      <c r="I47" s="185"/>
      <c r="J47" s="185"/>
      <c r="K47" s="185"/>
      <c r="Q47" s="89"/>
      <c r="R47" s="89"/>
      <c r="S47" s="89"/>
      <c r="T47" s="89"/>
      <c r="U47" s="89"/>
      <c r="V47" s="89"/>
      <c r="W47" s="89"/>
      <c r="X47" s="89"/>
      <c r="Y47" s="89"/>
    </row>
    <row r="48" spans="1:25" s="186" customFormat="1">
      <c r="A48" s="90" t="s">
        <v>1547</v>
      </c>
      <c r="B48" s="90" t="s">
        <v>1577</v>
      </c>
      <c r="C48" s="90" t="s">
        <v>1583</v>
      </c>
      <c r="D48" s="90"/>
      <c r="E48" s="90"/>
      <c r="F48" s="90"/>
      <c r="G48" s="184"/>
      <c r="H48" s="185"/>
      <c r="I48" s="185"/>
      <c r="J48" s="185"/>
      <c r="K48" s="185"/>
      <c r="Q48" s="89"/>
      <c r="R48" s="89"/>
      <c r="S48" s="89"/>
      <c r="T48" s="89"/>
      <c r="U48" s="89"/>
      <c r="V48" s="89"/>
      <c r="W48" s="89"/>
      <c r="X48" s="89"/>
      <c r="Y48" s="89"/>
    </row>
    <row r="49" spans="1:25" s="186" customFormat="1">
      <c r="A49" s="90" t="s">
        <v>1515</v>
      </c>
      <c r="B49" s="90" t="s">
        <v>1584</v>
      </c>
      <c r="C49" s="90" t="s">
        <v>1585</v>
      </c>
      <c r="D49" s="90"/>
      <c r="E49" s="90"/>
      <c r="F49" s="90"/>
      <c r="G49" s="184"/>
      <c r="H49" s="185"/>
      <c r="I49" s="185"/>
      <c r="J49" s="185"/>
      <c r="K49" s="185"/>
      <c r="Q49" s="89"/>
      <c r="R49" s="89"/>
      <c r="S49" s="89"/>
      <c r="T49" s="89"/>
      <c r="U49" s="89"/>
      <c r="V49" s="89"/>
      <c r="W49" s="89"/>
      <c r="X49" s="89"/>
      <c r="Y49" s="89"/>
    </row>
    <row r="50" spans="1:25" s="186" customFormat="1">
      <c r="A50" s="90" t="s">
        <v>1515</v>
      </c>
      <c r="B50" s="90" t="s">
        <v>1584</v>
      </c>
      <c r="C50" s="90" t="s">
        <v>1586</v>
      </c>
      <c r="D50" s="90"/>
      <c r="E50" s="90"/>
      <c r="F50" s="90"/>
      <c r="G50" s="184"/>
      <c r="H50" s="185"/>
      <c r="I50" s="185"/>
      <c r="J50" s="185"/>
      <c r="K50" s="185"/>
      <c r="Q50" s="89"/>
      <c r="R50" s="89"/>
      <c r="S50" s="89"/>
      <c r="T50" s="89"/>
      <c r="U50" s="89"/>
      <c r="V50" s="89"/>
      <c r="W50" s="89"/>
      <c r="X50" s="89"/>
      <c r="Y50" s="89"/>
    </row>
    <row r="51" spans="1:25" s="186" customFormat="1">
      <c r="A51" s="90" t="s">
        <v>1515</v>
      </c>
      <c r="B51" s="90" t="s">
        <v>1584</v>
      </c>
      <c r="C51" s="90" t="s">
        <v>1587</v>
      </c>
      <c r="D51" s="90"/>
      <c r="E51" s="90"/>
      <c r="F51" s="90"/>
      <c r="G51" s="184"/>
      <c r="H51" s="185"/>
      <c r="I51" s="185"/>
      <c r="J51" s="185"/>
      <c r="K51" s="185"/>
      <c r="Q51" s="89"/>
      <c r="R51" s="89"/>
      <c r="S51" s="89"/>
      <c r="T51" s="89"/>
      <c r="U51" s="89"/>
      <c r="V51" s="89"/>
      <c r="W51" s="89"/>
      <c r="X51" s="89"/>
      <c r="Y51" s="89"/>
    </row>
    <row r="52" spans="1:25" s="186" customFormat="1">
      <c r="A52" s="90" t="s">
        <v>1515</v>
      </c>
      <c r="B52" s="90" t="s">
        <v>1584</v>
      </c>
      <c r="C52" s="90" t="s">
        <v>1588</v>
      </c>
      <c r="D52" s="90"/>
      <c r="E52" s="90"/>
      <c r="F52" s="90"/>
      <c r="G52" s="184"/>
      <c r="H52" s="185"/>
      <c r="I52" s="185"/>
      <c r="J52" s="185"/>
      <c r="K52" s="185"/>
      <c r="Q52" s="89"/>
      <c r="R52" s="89"/>
      <c r="S52" s="89"/>
      <c r="T52" s="89"/>
      <c r="U52" s="89"/>
      <c r="V52" s="89"/>
      <c r="W52" s="89"/>
      <c r="X52" s="89"/>
      <c r="Y52" s="89"/>
    </row>
    <row r="53" spans="1:25" s="186" customFormat="1">
      <c r="A53" s="90" t="s">
        <v>1537</v>
      </c>
      <c r="B53" s="90" t="s">
        <v>1589</v>
      </c>
      <c r="C53" s="90" t="s">
        <v>1590</v>
      </c>
      <c r="D53" s="90"/>
      <c r="E53" s="90"/>
      <c r="F53" s="90"/>
      <c r="G53" s="184"/>
      <c r="H53" s="185"/>
      <c r="I53" s="185"/>
      <c r="J53" s="185"/>
      <c r="K53" s="185"/>
      <c r="Q53" s="89"/>
      <c r="R53" s="89"/>
      <c r="S53" s="89"/>
      <c r="T53" s="89"/>
      <c r="U53" s="89"/>
      <c r="V53" s="89"/>
      <c r="W53" s="89"/>
      <c r="X53" s="89"/>
      <c r="Y53" s="89"/>
    </row>
    <row r="54" spans="1:25" s="186" customFormat="1">
      <c r="A54" s="90" t="s">
        <v>1537</v>
      </c>
      <c r="B54" s="90" t="s">
        <v>1589</v>
      </c>
      <c r="C54" s="90" t="s">
        <v>1591</v>
      </c>
      <c r="D54" s="90"/>
      <c r="E54" s="90"/>
      <c r="F54" s="90"/>
      <c r="G54" s="184"/>
      <c r="H54" s="185"/>
      <c r="I54" s="185"/>
      <c r="J54" s="185"/>
      <c r="K54" s="185"/>
      <c r="Q54" s="89"/>
      <c r="R54" s="89"/>
      <c r="S54" s="89"/>
      <c r="T54" s="89"/>
      <c r="U54" s="89"/>
      <c r="V54" s="89"/>
      <c r="W54" s="89"/>
      <c r="X54" s="89"/>
      <c r="Y54" s="89"/>
    </row>
    <row r="55" spans="1:25" s="186" customFormat="1">
      <c r="A55" s="90" t="s">
        <v>1537</v>
      </c>
      <c r="B55" s="90" t="s">
        <v>1589</v>
      </c>
      <c r="C55" s="90" t="s">
        <v>1592</v>
      </c>
      <c r="D55" s="90"/>
      <c r="E55" s="90"/>
      <c r="F55" s="90"/>
      <c r="G55" s="184"/>
      <c r="H55" s="185"/>
      <c r="I55" s="185"/>
      <c r="J55" s="185"/>
      <c r="K55" s="185"/>
      <c r="Q55" s="89"/>
      <c r="R55" s="89"/>
      <c r="S55" s="89"/>
      <c r="T55" s="89"/>
      <c r="U55" s="89"/>
      <c r="V55" s="89"/>
      <c r="W55" s="89"/>
      <c r="X55" s="89"/>
      <c r="Y55" s="89"/>
    </row>
    <row r="56" spans="1:25" s="186" customFormat="1">
      <c r="A56" s="90" t="s">
        <v>1524</v>
      </c>
      <c r="B56" s="90" t="s">
        <v>1593</v>
      </c>
      <c r="C56" s="90" t="s">
        <v>1594</v>
      </c>
      <c r="D56" s="90"/>
      <c r="E56" s="90"/>
      <c r="F56" s="90"/>
      <c r="G56" s="184"/>
      <c r="H56" s="185"/>
      <c r="I56" s="185"/>
      <c r="J56" s="185"/>
      <c r="K56" s="185"/>
      <c r="Q56" s="89"/>
      <c r="R56" s="89"/>
      <c r="S56" s="89"/>
      <c r="T56" s="89"/>
      <c r="U56" s="89"/>
      <c r="V56" s="89"/>
      <c r="W56" s="89"/>
      <c r="X56" s="89"/>
      <c r="Y56" s="89"/>
    </row>
    <row r="57" spans="1:25" s="186" customFormat="1">
      <c r="A57" s="90" t="s">
        <v>1524</v>
      </c>
      <c r="B57" s="90" t="s">
        <v>1593</v>
      </c>
      <c r="C57" s="90" t="s">
        <v>1595</v>
      </c>
      <c r="D57" s="90"/>
      <c r="E57" s="90"/>
      <c r="F57" s="90"/>
      <c r="G57" s="184"/>
      <c r="H57" s="185"/>
      <c r="I57" s="185"/>
      <c r="J57" s="185"/>
      <c r="K57" s="185"/>
      <c r="Q57" s="89"/>
      <c r="R57" s="89"/>
      <c r="S57" s="89"/>
      <c r="T57" s="89"/>
      <c r="U57" s="89"/>
      <c r="V57" s="89"/>
      <c r="W57" s="89"/>
      <c r="X57" s="89"/>
      <c r="Y57" s="89"/>
    </row>
    <row r="58" spans="1:25" s="186" customFormat="1">
      <c r="A58" s="90" t="s">
        <v>1524</v>
      </c>
      <c r="B58" s="90" t="s">
        <v>1593</v>
      </c>
      <c r="C58" s="90" t="s">
        <v>1596</v>
      </c>
      <c r="D58" s="90"/>
      <c r="E58" s="90"/>
      <c r="F58" s="90"/>
      <c r="G58" s="184"/>
      <c r="H58" s="185"/>
      <c r="I58" s="185"/>
      <c r="J58" s="185"/>
      <c r="K58" s="185"/>
      <c r="Q58" s="89"/>
      <c r="R58" s="89"/>
      <c r="S58" s="89"/>
      <c r="T58" s="89"/>
      <c r="U58" s="89"/>
      <c r="V58" s="89"/>
      <c r="W58" s="89"/>
      <c r="X58" s="89"/>
      <c r="Y58" s="89"/>
    </row>
    <row r="59" spans="1:25" s="186" customFormat="1">
      <c r="A59" s="90" t="s">
        <v>985</v>
      </c>
      <c r="B59" s="90" t="s">
        <v>1597</v>
      </c>
      <c r="C59" s="90" t="s">
        <v>1598</v>
      </c>
      <c r="D59" s="90"/>
      <c r="E59" s="90"/>
      <c r="F59" s="90"/>
      <c r="G59" s="184"/>
      <c r="H59" s="185"/>
      <c r="I59" s="185"/>
      <c r="J59" s="185"/>
      <c r="K59" s="185"/>
      <c r="Q59" s="89"/>
      <c r="R59" s="89"/>
      <c r="S59" s="89"/>
      <c r="T59" s="89"/>
      <c r="U59" s="89"/>
      <c r="V59" s="89"/>
      <c r="W59" s="89"/>
      <c r="X59" s="89"/>
      <c r="Y59" s="89"/>
    </row>
    <row r="60" spans="1:25" s="186" customFormat="1">
      <c r="A60" s="90" t="s">
        <v>985</v>
      </c>
      <c r="B60" s="90" t="s">
        <v>1597</v>
      </c>
      <c r="C60" s="90" t="s">
        <v>1599</v>
      </c>
      <c r="D60" s="90"/>
      <c r="E60" s="90"/>
      <c r="F60" s="90"/>
      <c r="G60" s="184"/>
      <c r="H60" s="185"/>
      <c r="I60" s="185"/>
      <c r="J60" s="185"/>
      <c r="K60" s="185"/>
      <c r="Q60" s="89"/>
      <c r="R60" s="89"/>
      <c r="S60" s="89"/>
      <c r="T60" s="89"/>
      <c r="U60" s="89"/>
      <c r="V60" s="89"/>
      <c r="W60" s="89"/>
      <c r="X60" s="89"/>
      <c r="Y60" s="89"/>
    </row>
    <row r="61" spans="1:25" s="186" customFormat="1">
      <c r="A61" s="90" t="s">
        <v>985</v>
      </c>
      <c r="B61" s="90" t="s">
        <v>1597</v>
      </c>
      <c r="C61" s="90" t="s">
        <v>986</v>
      </c>
      <c r="D61" s="90"/>
      <c r="E61" s="90"/>
      <c r="F61" s="90"/>
      <c r="G61" s="184"/>
      <c r="H61" s="185"/>
      <c r="I61" s="185"/>
      <c r="J61" s="185"/>
      <c r="K61" s="185"/>
      <c r="Q61" s="89"/>
      <c r="R61" s="89"/>
      <c r="S61" s="89"/>
      <c r="T61" s="89"/>
      <c r="U61" s="89"/>
      <c r="V61" s="89"/>
      <c r="W61" s="89"/>
      <c r="X61" s="89"/>
      <c r="Y61" s="89"/>
    </row>
    <row r="62" spans="1:25" s="186" customFormat="1">
      <c r="A62" s="90" t="s">
        <v>985</v>
      </c>
      <c r="B62" s="90" t="s">
        <v>1597</v>
      </c>
      <c r="C62" s="90" t="s">
        <v>1600</v>
      </c>
      <c r="D62" s="90"/>
      <c r="E62" s="90"/>
      <c r="F62" s="90"/>
      <c r="G62" s="184"/>
      <c r="H62" s="185"/>
      <c r="I62" s="185"/>
      <c r="J62" s="185"/>
      <c r="K62" s="185"/>
      <c r="Q62" s="89"/>
      <c r="R62" s="89"/>
      <c r="S62" s="89"/>
      <c r="T62" s="89"/>
      <c r="U62" s="89"/>
      <c r="V62" s="89"/>
      <c r="W62" s="89"/>
      <c r="X62" s="89"/>
      <c r="Y62" s="89"/>
    </row>
    <row r="63" spans="1:25" s="186" customFormat="1">
      <c r="A63" s="90" t="s">
        <v>985</v>
      </c>
      <c r="B63" s="90" t="s">
        <v>1597</v>
      </c>
      <c r="C63" s="90" t="s">
        <v>1601</v>
      </c>
      <c r="D63" s="90"/>
      <c r="E63" s="90"/>
      <c r="F63" s="90"/>
      <c r="G63" s="184"/>
      <c r="H63" s="185"/>
      <c r="I63" s="185"/>
      <c r="J63" s="185"/>
      <c r="K63" s="185"/>
      <c r="Q63" s="89"/>
      <c r="R63" s="89"/>
      <c r="S63" s="89"/>
      <c r="T63" s="89"/>
      <c r="U63" s="89"/>
      <c r="V63" s="89"/>
      <c r="W63" s="89"/>
      <c r="X63" s="89"/>
      <c r="Y63" s="89"/>
    </row>
    <row r="64" spans="1:25" s="186" customFormat="1">
      <c r="A64" s="90" t="s">
        <v>985</v>
      </c>
      <c r="B64" s="90" t="s">
        <v>1597</v>
      </c>
      <c r="C64" s="90" t="s">
        <v>1602</v>
      </c>
      <c r="D64" s="90"/>
      <c r="E64" s="90"/>
      <c r="F64" s="90"/>
      <c r="G64" s="184"/>
      <c r="H64" s="185"/>
      <c r="I64" s="185"/>
      <c r="J64" s="185"/>
      <c r="K64" s="185"/>
      <c r="Q64" s="89"/>
      <c r="R64" s="89"/>
      <c r="S64" s="89"/>
      <c r="T64" s="89"/>
      <c r="U64" s="89"/>
      <c r="V64" s="89"/>
      <c r="W64" s="89"/>
      <c r="X64" s="89"/>
      <c r="Y64" s="89"/>
    </row>
    <row r="65" spans="1:25" s="186" customFormat="1">
      <c r="A65" s="90" t="s">
        <v>1539</v>
      </c>
      <c r="B65" s="90" t="s">
        <v>1603</v>
      </c>
      <c r="C65" s="90" t="s">
        <v>1604</v>
      </c>
      <c r="D65" s="90"/>
      <c r="E65" s="90"/>
      <c r="F65" s="90"/>
      <c r="G65" s="184"/>
      <c r="H65" s="185"/>
      <c r="I65" s="185"/>
      <c r="J65" s="185"/>
      <c r="K65" s="185"/>
      <c r="Q65" s="89"/>
      <c r="R65" s="89"/>
      <c r="S65" s="89"/>
      <c r="T65" s="89"/>
      <c r="U65" s="89"/>
      <c r="V65" s="89"/>
      <c r="W65" s="89"/>
      <c r="X65" s="89"/>
      <c r="Y65" s="89"/>
    </row>
    <row r="66" spans="1:25" s="186" customFormat="1">
      <c r="A66" s="90" t="s">
        <v>1539</v>
      </c>
      <c r="B66" s="90" t="s">
        <v>1603</v>
      </c>
      <c r="C66" s="90" t="s">
        <v>1605</v>
      </c>
      <c r="D66" s="90"/>
      <c r="E66" s="90"/>
      <c r="F66" s="90"/>
      <c r="G66" s="184"/>
      <c r="H66" s="185"/>
      <c r="I66" s="185"/>
      <c r="J66" s="185"/>
      <c r="K66" s="185"/>
      <c r="Q66" s="89"/>
      <c r="R66" s="89"/>
      <c r="S66" s="89"/>
      <c r="T66" s="89"/>
      <c r="U66" s="89"/>
      <c r="V66" s="89"/>
      <c r="W66" s="89"/>
      <c r="X66" s="89"/>
      <c r="Y66" s="89"/>
    </row>
    <row r="67" spans="1:25" s="186" customFormat="1">
      <c r="A67" s="90" t="s">
        <v>1541</v>
      </c>
      <c r="B67" s="90" t="s">
        <v>1606</v>
      </c>
      <c r="C67" s="90" t="s">
        <v>1607</v>
      </c>
      <c r="D67" s="90"/>
      <c r="E67" s="90"/>
      <c r="F67" s="90"/>
      <c r="G67" s="184"/>
      <c r="H67" s="185"/>
      <c r="I67" s="185"/>
      <c r="J67" s="185"/>
      <c r="K67" s="185"/>
      <c r="Q67" s="89"/>
      <c r="R67" s="89"/>
      <c r="S67" s="89"/>
      <c r="T67" s="89"/>
      <c r="U67" s="89"/>
      <c r="V67" s="89"/>
      <c r="W67" s="89"/>
      <c r="X67" s="89"/>
      <c r="Y67" s="89"/>
    </row>
    <row r="68" spans="1:25" s="186" customFormat="1">
      <c r="A68" s="90" t="s">
        <v>1541</v>
      </c>
      <c r="B68" s="90" t="s">
        <v>1606</v>
      </c>
      <c r="C68" s="90" t="s">
        <v>1608</v>
      </c>
      <c r="D68" s="90"/>
      <c r="E68" s="90"/>
      <c r="F68" s="90"/>
      <c r="G68" s="184"/>
      <c r="H68" s="185"/>
      <c r="I68" s="185"/>
      <c r="J68" s="185"/>
      <c r="K68" s="185"/>
      <c r="Q68" s="89"/>
      <c r="R68" s="89"/>
      <c r="S68" s="89"/>
      <c r="T68" s="89"/>
      <c r="U68" s="89"/>
      <c r="V68" s="89"/>
      <c r="W68" s="89"/>
      <c r="X68" s="89"/>
      <c r="Y68" s="89"/>
    </row>
    <row r="69" spans="1:25" s="186" customFormat="1">
      <c r="A69" s="90" t="s">
        <v>1541</v>
      </c>
      <c r="B69" s="90" t="s">
        <v>1606</v>
      </c>
      <c r="C69" s="90" t="s">
        <v>1609</v>
      </c>
      <c r="D69" s="90"/>
      <c r="E69" s="90"/>
      <c r="F69" s="90"/>
      <c r="G69" s="184"/>
      <c r="H69" s="185"/>
      <c r="I69" s="185"/>
      <c r="J69" s="185"/>
      <c r="K69" s="185"/>
      <c r="Q69" s="89"/>
      <c r="R69" s="89"/>
      <c r="S69" s="89"/>
      <c r="T69" s="89"/>
      <c r="U69" s="89"/>
      <c r="V69" s="89"/>
      <c r="W69" s="89"/>
      <c r="X69" s="89"/>
      <c r="Y69" s="89"/>
    </row>
    <row r="70" spans="1:25" s="186" customFormat="1">
      <c r="A70" s="90" t="s">
        <v>1561</v>
      </c>
      <c r="B70" s="90" t="s">
        <v>1610</v>
      </c>
      <c r="C70" s="90" t="s">
        <v>1611</v>
      </c>
      <c r="D70" s="90"/>
      <c r="E70" s="90"/>
      <c r="F70" s="90"/>
      <c r="G70" s="184"/>
      <c r="H70" s="185"/>
      <c r="I70" s="185"/>
      <c r="J70" s="185"/>
      <c r="K70" s="185"/>
      <c r="Q70" s="89"/>
      <c r="R70" s="89"/>
      <c r="S70" s="89"/>
      <c r="T70" s="89"/>
      <c r="U70" s="89"/>
      <c r="V70" s="89"/>
      <c r="W70" s="89"/>
      <c r="X70" s="89"/>
      <c r="Y70" s="89"/>
    </row>
    <row r="71" spans="1:25" s="186" customFormat="1">
      <c r="A71" s="90" t="s">
        <v>1561</v>
      </c>
      <c r="B71" s="90" t="s">
        <v>1610</v>
      </c>
      <c r="C71" s="90" t="s">
        <v>1612</v>
      </c>
      <c r="D71" s="90"/>
      <c r="E71" s="90"/>
      <c r="F71" s="90"/>
      <c r="G71" s="184"/>
      <c r="H71" s="185"/>
      <c r="I71" s="185"/>
      <c r="J71" s="185"/>
      <c r="K71" s="185"/>
      <c r="Q71" s="89"/>
      <c r="R71" s="89"/>
      <c r="S71" s="89"/>
      <c r="T71" s="89"/>
      <c r="U71" s="89"/>
      <c r="V71" s="89"/>
      <c r="W71" s="89"/>
      <c r="X71" s="89"/>
      <c r="Y71" s="89"/>
    </row>
    <row r="72" spans="1:25" s="186" customFormat="1">
      <c r="A72" s="90" t="s">
        <v>1561</v>
      </c>
      <c r="B72" s="90" t="s">
        <v>1610</v>
      </c>
      <c r="C72" s="90" t="s">
        <v>1613</v>
      </c>
      <c r="D72" s="90"/>
      <c r="E72" s="90"/>
      <c r="F72" s="90"/>
      <c r="G72" s="184"/>
      <c r="H72" s="185"/>
      <c r="I72" s="185"/>
      <c r="J72" s="185"/>
      <c r="K72" s="185"/>
      <c r="Q72" s="89"/>
      <c r="R72" s="89"/>
      <c r="S72" s="89"/>
      <c r="T72" s="89"/>
      <c r="U72" s="89"/>
      <c r="V72" s="89"/>
      <c r="W72" s="89"/>
      <c r="X72" s="89"/>
      <c r="Y72" s="89"/>
    </row>
    <row r="73" spans="1:25" s="186" customFormat="1">
      <c r="A73" s="90" t="s">
        <v>1561</v>
      </c>
      <c r="B73" s="90" t="s">
        <v>1610</v>
      </c>
      <c r="C73" s="90" t="s">
        <v>1614</v>
      </c>
      <c r="D73" s="90"/>
      <c r="E73" s="90"/>
      <c r="F73" s="90"/>
      <c r="G73" s="184"/>
      <c r="H73" s="185"/>
      <c r="I73" s="185"/>
      <c r="J73" s="185"/>
      <c r="K73" s="185"/>
      <c r="Q73" s="89"/>
      <c r="R73" s="89"/>
      <c r="S73" s="89"/>
      <c r="T73" s="89"/>
      <c r="U73" s="89"/>
      <c r="V73" s="89"/>
      <c r="W73" s="89"/>
      <c r="X73" s="89"/>
      <c r="Y73" s="89"/>
    </row>
    <row r="74" spans="1:25" s="186" customFormat="1">
      <c r="A74" s="90" t="s">
        <v>1526</v>
      </c>
      <c r="B74" s="90" t="s">
        <v>1615</v>
      </c>
      <c r="C74" s="90" t="s">
        <v>1616</v>
      </c>
      <c r="D74" s="90"/>
      <c r="E74" s="90"/>
      <c r="F74" s="90"/>
      <c r="G74" s="184"/>
      <c r="H74" s="185"/>
      <c r="I74" s="185"/>
      <c r="J74" s="185"/>
      <c r="K74" s="185"/>
      <c r="Q74" s="89"/>
      <c r="R74" s="89"/>
      <c r="S74" s="89"/>
      <c r="T74" s="89"/>
      <c r="U74" s="89"/>
      <c r="V74" s="89"/>
      <c r="W74" s="89"/>
      <c r="X74" s="89"/>
      <c r="Y74" s="89"/>
    </row>
    <row r="75" spans="1:25" s="186" customFormat="1">
      <c r="A75" s="90" t="s">
        <v>1526</v>
      </c>
      <c r="B75" s="90" t="s">
        <v>1615</v>
      </c>
      <c r="C75" s="90" t="s">
        <v>1617</v>
      </c>
      <c r="D75" s="90"/>
      <c r="E75" s="90"/>
      <c r="F75" s="90"/>
      <c r="G75" s="184"/>
      <c r="H75" s="185"/>
      <c r="I75" s="185"/>
      <c r="J75" s="185"/>
      <c r="K75" s="185"/>
      <c r="Q75" s="89"/>
      <c r="R75" s="89"/>
      <c r="S75" s="89"/>
      <c r="T75" s="89"/>
      <c r="U75" s="89"/>
      <c r="V75" s="89"/>
      <c r="W75" s="89"/>
      <c r="X75" s="89"/>
      <c r="Y75" s="89"/>
    </row>
    <row r="76" spans="1:25" s="186" customFormat="1">
      <c r="A76" s="90" t="s">
        <v>1526</v>
      </c>
      <c r="B76" s="90" t="s">
        <v>1615</v>
      </c>
      <c r="C76" s="90" t="s">
        <v>1618</v>
      </c>
      <c r="D76" s="90"/>
      <c r="E76" s="90"/>
      <c r="F76" s="90"/>
      <c r="G76" s="184"/>
      <c r="H76" s="185"/>
      <c r="I76" s="185"/>
      <c r="J76" s="185"/>
      <c r="K76" s="185"/>
      <c r="Q76" s="89"/>
      <c r="R76" s="89"/>
      <c r="S76" s="89"/>
      <c r="T76" s="89"/>
      <c r="U76" s="89"/>
      <c r="V76" s="89"/>
      <c r="W76" s="89"/>
      <c r="X76" s="89"/>
      <c r="Y76" s="89"/>
    </row>
    <row r="77" spans="1:25" s="186" customFormat="1">
      <c r="A77" s="90" t="s">
        <v>1526</v>
      </c>
      <c r="B77" s="90" t="s">
        <v>1615</v>
      </c>
      <c r="C77" s="90" t="s">
        <v>1619</v>
      </c>
      <c r="D77" s="90"/>
      <c r="E77" s="90"/>
      <c r="F77" s="90"/>
      <c r="G77" s="184"/>
      <c r="H77" s="185"/>
      <c r="I77" s="185"/>
      <c r="J77" s="185"/>
      <c r="K77" s="185"/>
      <c r="Q77" s="89"/>
      <c r="R77" s="89"/>
      <c r="S77" s="89"/>
      <c r="T77" s="89"/>
      <c r="U77" s="89"/>
      <c r="V77" s="89"/>
      <c r="W77" s="89"/>
      <c r="X77" s="89"/>
      <c r="Y77" s="89"/>
    </row>
    <row r="78" spans="1:25" s="186" customFormat="1">
      <c r="A78" s="90" t="s">
        <v>1563</v>
      </c>
      <c r="B78" s="90" t="s">
        <v>1620</v>
      </c>
      <c r="C78" s="90" t="s">
        <v>1621</v>
      </c>
      <c r="D78" s="90"/>
      <c r="E78" s="90"/>
      <c r="F78" s="90"/>
      <c r="G78" s="184"/>
      <c r="H78" s="185"/>
      <c r="I78" s="185"/>
      <c r="J78" s="185"/>
      <c r="K78" s="185"/>
      <c r="Q78" s="89"/>
      <c r="R78" s="89"/>
      <c r="S78" s="89"/>
      <c r="T78" s="89"/>
      <c r="U78" s="89"/>
      <c r="V78" s="89"/>
      <c r="W78" s="89"/>
      <c r="X78" s="89"/>
      <c r="Y78" s="89"/>
    </row>
    <row r="79" spans="1:25" s="186" customFormat="1">
      <c r="A79" s="90" t="s">
        <v>1563</v>
      </c>
      <c r="B79" s="90" t="s">
        <v>1620</v>
      </c>
      <c r="C79" s="90" t="s">
        <v>1622</v>
      </c>
      <c r="D79" s="90"/>
      <c r="E79" s="90"/>
      <c r="F79" s="90"/>
      <c r="G79" s="184"/>
      <c r="H79" s="185"/>
      <c r="I79" s="185"/>
      <c r="J79" s="185"/>
      <c r="K79" s="185"/>
      <c r="Q79" s="89"/>
      <c r="R79" s="89"/>
      <c r="S79" s="89"/>
      <c r="T79" s="89"/>
      <c r="U79" s="89"/>
      <c r="V79" s="89"/>
      <c r="W79" s="89"/>
      <c r="X79" s="89"/>
      <c r="Y79" s="89"/>
    </row>
    <row r="80" spans="1:25" s="186" customFormat="1">
      <c r="A80" s="90" t="s">
        <v>1563</v>
      </c>
      <c r="B80" s="90" t="s">
        <v>1620</v>
      </c>
      <c r="C80" s="90" t="s">
        <v>1623</v>
      </c>
      <c r="D80" s="90"/>
      <c r="E80" s="90"/>
      <c r="F80" s="90"/>
      <c r="G80" s="184"/>
      <c r="H80" s="185"/>
      <c r="I80" s="185"/>
      <c r="J80" s="185"/>
      <c r="K80" s="185"/>
      <c r="Q80" s="89"/>
      <c r="R80" s="89"/>
      <c r="S80" s="89"/>
      <c r="T80" s="89"/>
      <c r="U80" s="89"/>
      <c r="V80" s="89"/>
      <c r="W80" s="89"/>
      <c r="X80" s="89"/>
      <c r="Y80" s="89"/>
    </row>
    <row r="81" spans="1:25" s="186" customFormat="1">
      <c r="A81" s="90" t="s">
        <v>1553</v>
      </c>
      <c r="B81" s="90" t="s">
        <v>1624</v>
      </c>
      <c r="C81" s="90" t="s">
        <v>1625</v>
      </c>
      <c r="D81" s="90"/>
      <c r="E81" s="90"/>
      <c r="F81" s="90"/>
      <c r="G81" s="184"/>
      <c r="H81" s="185"/>
      <c r="I81" s="185"/>
      <c r="J81" s="185"/>
      <c r="K81" s="185"/>
      <c r="Q81" s="89"/>
      <c r="R81" s="89"/>
      <c r="S81" s="89"/>
      <c r="T81" s="89"/>
      <c r="U81" s="89"/>
      <c r="V81" s="89"/>
      <c r="W81" s="89"/>
      <c r="X81" s="89"/>
      <c r="Y81" s="89"/>
    </row>
    <row r="82" spans="1:25" s="186" customFormat="1">
      <c r="A82" s="90" t="s">
        <v>1553</v>
      </c>
      <c r="B82" s="90" t="s">
        <v>1624</v>
      </c>
      <c r="C82" s="90" t="s">
        <v>1626</v>
      </c>
      <c r="D82" s="90"/>
      <c r="E82" s="90"/>
      <c r="F82" s="90"/>
      <c r="G82" s="184"/>
      <c r="H82" s="185"/>
      <c r="I82" s="185"/>
      <c r="J82" s="185"/>
      <c r="K82" s="185"/>
      <c r="Q82" s="89"/>
      <c r="R82" s="89"/>
      <c r="S82" s="89"/>
      <c r="T82" s="89"/>
      <c r="U82" s="89"/>
      <c r="V82" s="89"/>
      <c r="W82" s="89"/>
      <c r="X82" s="89"/>
      <c r="Y82" s="89"/>
    </row>
    <row r="83" spans="1:25" s="186" customFormat="1">
      <c r="A83" s="90" t="s">
        <v>1553</v>
      </c>
      <c r="B83" s="90" t="s">
        <v>1624</v>
      </c>
      <c r="C83" s="90" t="s">
        <v>1627</v>
      </c>
      <c r="D83" s="90"/>
      <c r="E83" s="90"/>
      <c r="F83" s="90"/>
      <c r="G83" s="184"/>
      <c r="H83" s="185"/>
      <c r="I83" s="185"/>
      <c r="J83" s="185"/>
      <c r="K83" s="185"/>
      <c r="Q83" s="89"/>
      <c r="R83" s="89"/>
      <c r="S83" s="89"/>
      <c r="T83" s="89"/>
      <c r="U83" s="89"/>
      <c r="V83" s="89"/>
      <c r="W83" s="89"/>
      <c r="X83" s="89"/>
      <c r="Y83" s="89"/>
    </row>
    <row r="84" spans="1:25" s="186" customFormat="1">
      <c r="A84" s="90" t="s">
        <v>1553</v>
      </c>
      <c r="B84" s="90" t="s">
        <v>1624</v>
      </c>
      <c r="C84" s="90" t="s">
        <v>1628</v>
      </c>
      <c r="D84" s="90"/>
      <c r="E84" s="90"/>
      <c r="F84" s="90"/>
      <c r="G84" s="184"/>
      <c r="H84" s="185"/>
      <c r="I84" s="185"/>
      <c r="J84" s="185"/>
      <c r="K84" s="185"/>
      <c r="Q84" s="89"/>
      <c r="R84" s="89"/>
      <c r="S84" s="89"/>
      <c r="T84" s="89"/>
      <c r="U84" s="89"/>
      <c r="V84" s="89"/>
      <c r="W84" s="89"/>
      <c r="X84" s="89"/>
      <c r="Y84" s="89"/>
    </row>
    <row r="85" spans="1:25" s="186" customFormat="1">
      <c r="A85" s="90" t="s">
        <v>1553</v>
      </c>
      <c r="B85" s="90" t="s">
        <v>1624</v>
      </c>
      <c r="C85" s="90" t="s">
        <v>1629</v>
      </c>
      <c r="D85" s="90"/>
      <c r="E85" s="90"/>
      <c r="F85" s="90"/>
      <c r="G85" s="184"/>
      <c r="H85" s="185"/>
      <c r="I85" s="185"/>
      <c r="J85" s="185"/>
      <c r="K85" s="185"/>
      <c r="Q85" s="89"/>
      <c r="R85" s="89"/>
      <c r="S85" s="89"/>
      <c r="T85" s="89"/>
      <c r="U85" s="89"/>
      <c r="V85" s="89"/>
      <c r="W85" s="89"/>
      <c r="X85" s="89"/>
      <c r="Y85" s="89"/>
    </row>
    <row r="86" spans="1:25" s="186" customFormat="1">
      <c r="A86" s="90" t="s">
        <v>1553</v>
      </c>
      <c r="B86" s="90" t="s">
        <v>1624</v>
      </c>
      <c r="C86" s="90" t="s">
        <v>1630</v>
      </c>
      <c r="D86" s="90"/>
      <c r="E86" s="90"/>
      <c r="F86" s="90"/>
      <c r="G86" s="184"/>
      <c r="H86" s="185"/>
      <c r="I86" s="185"/>
      <c r="J86" s="185"/>
      <c r="K86" s="185"/>
      <c r="Q86" s="89"/>
      <c r="R86" s="89"/>
      <c r="S86" s="89"/>
      <c r="T86" s="89"/>
      <c r="U86" s="89"/>
      <c r="V86" s="89"/>
      <c r="W86" s="89"/>
      <c r="X86" s="89"/>
      <c r="Y86" s="89"/>
    </row>
    <row r="87" spans="1:25" s="186" customFormat="1">
      <c r="A87" s="90" t="s">
        <v>1503</v>
      </c>
      <c r="B87" s="90" t="s">
        <v>1631</v>
      </c>
      <c r="C87" s="90" t="s">
        <v>1632</v>
      </c>
      <c r="D87" s="90"/>
      <c r="E87" s="90"/>
      <c r="F87" s="90"/>
      <c r="G87" s="184"/>
      <c r="H87" s="185"/>
      <c r="I87" s="185"/>
      <c r="J87" s="185"/>
      <c r="K87" s="185"/>
      <c r="Q87" s="89"/>
      <c r="R87" s="89"/>
      <c r="S87" s="89"/>
      <c r="T87" s="89"/>
      <c r="U87" s="89"/>
      <c r="V87" s="89"/>
      <c r="W87" s="89"/>
      <c r="X87" s="89"/>
      <c r="Y87" s="89"/>
    </row>
    <row r="88" spans="1:25" s="186" customFormat="1">
      <c r="A88" s="90" t="s">
        <v>1503</v>
      </c>
      <c r="B88" s="90" t="s">
        <v>1631</v>
      </c>
      <c r="C88" s="90" t="s">
        <v>1633</v>
      </c>
      <c r="D88" s="90"/>
      <c r="E88" s="90"/>
      <c r="F88" s="90"/>
      <c r="G88" s="184"/>
      <c r="H88" s="185"/>
      <c r="I88" s="185"/>
      <c r="J88" s="185"/>
      <c r="K88" s="185"/>
      <c r="Q88" s="89"/>
      <c r="R88" s="89"/>
      <c r="S88" s="89"/>
      <c r="T88" s="89"/>
      <c r="U88" s="89"/>
      <c r="V88" s="89"/>
      <c r="W88" s="89"/>
      <c r="X88" s="89"/>
      <c r="Y88" s="89"/>
    </row>
    <row r="89" spans="1:25" s="186" customFormat="1">
      <c r="A89" s="90" t="s">
        <v>1503</v>
      </c>
      <c r="B89" s="90" t="s">
        <v>1631</v>
      </c>
      <c r="C89" s="90" t="s">
        <v>1634</v>
      </c>
      <c r="D89" s="90"/>
      <c r="E89" s="90"/>
      <c r="F89" s="90"/>
      <c r="G89" s="184"/>
      <c r="H89" s="185"/>
      <c r="I89" s="185"/>
      <c r="J89" s="185"/>
      <c r="K89" s="185"/>
      <c r="Q89" s="89"/>
      <c r="R89" s="89"/>
      <c r="S89" s="89"/>
      <c r="T89" s="89"/>
      <c r="U89" s="89"/>
      <c r="V89" s="89"/>
      <c r="W89" s="89"/>
      <c r="X89" s="89"/>
      <c r="Y89" s="89"/>
    </row>
    <row r="90" spans="1:25" s="186" customFormat="1">
      <c r="A90" s="90" t="s">
        <v>1503</v>
      </c>
      <c r="B90" s="90" t="s">
        <v>1631</v>
      </c>
      <c r="C90" s="90" t="s">
        <v>1635</v>
      </c>
      <c r="D90" s="90"/>
      <c r="E90" s="90"/>
      <c r="F90" s="90"/>
      <c r="G90" s="184"/>
      <c r="H90" s="185"/>
      <c r="I90" s="185"/>
      <c r="J90" s="185"/>
      <c r="K90" s="185"/>
      <c r="Q90" s="89"/>
      <c r="R90" s="89"/>
      <c r="S90" s="89"/>
      <c r="T90" s="89"/>
      <c r="U90" s="89"/>
      <c r="V90" s="89"/>
      <c r="W90" s="89"/>
      <c r="X90" s="89"/>
      <c r="Y90" s="89"/>
    </row>
    <row r="91" spans="1:25" s="186" customFormat="1">
      <c r="A91" s="90" t="s">
        <v>1503</v>
      </c>
      <c r="B91" s="90" t="s">
        <v>1631</v>
      </c>
      <c r="C91" s="90" t="s">
        <v>1636</v>
      </c>
      <c r="D91" s="90"/>
      <c r="E91" s="90"/>
      <c r="F91" s="90"/>
      <c r="G91" s="184"/>
      <c r="H91" s="185"/>
      <c r="I91" s="185"/>
      <c r="J91" s="185"/>
      <c r="K91" s="185"/>
      <c r="Q91" s="89"/>
      <c r="R91" s="89"/>
      <c r="S91" s="89"/>
      <c r="T91" s="89"/>
      <c r="U91" s="89"/>
      <c r="V91" s="89"/>
      <c r="W91" s="89"/>
      <c r="X91" s="89"/>
      <c r="Y91" s="89"/>
    </row>
    <row r="92" spans="1:25" s="186" customFormat="1">
      <c r="A92" s="90" t="s">
        <v>988</v>
      </c>
      <c r="B92" s="90" t="s">
        <v>1637</v>
      </c>
      <c r="C92" s="90" t="s">
        <v>989</v>
      </c>
      <c r="D92" s="90"/>
      <c r="E92" s="90"/>
      <c r="F92" s="90"/>
      <c r="G92" s="184"/>
      <c r="H92" s="185"/>
      <c r="I92" s="185"/>
      <c r="J92" s="185"/>
      <c r="K92" s="185"/>
      <c r="Q92" s="89"/>
      <c r="R92" s="89"/>
      <c r="S92" s="89"/>
      <c r="T92" s="89"/>
      <c r="U92" s="89"/>
      <c r="V92" s="89"/>
      <c r="W92" s="89"/>
      <c r="X92" s="89"/>
      <c r="Y92" s="89"/>
    </row>
    <row r="93" spans="1:25" s="186" customFormat="1">
      <c r="A93" s="90" t="s">
        <v>988</v>
      </c>
      <c r="B93" s="90" t="s">
        <v>1637</v>
      </c>
      <c r="C93" s="90" t="s">
        <v>1003</v>
      </c>
      <c r="D93" s="90"/>
      <c r="E93" s="90"/>
      <c r="F93" s="90"/>
      <c r="G93" s="184"/>
      <c r="H93" s="185"/>
      <c r="I93" s="185"/>
      <c r="J93" s="185"/>
      <c r="K93" s="185"/>
      <c r="Q93" s="89"/>
      <c r="R93" s="89"/>
      <c r="S93" s="89"/>
      <c r="T93" s="89"/>
      <c r="U93" s="89"/>
      <c r="V93" s="89"/>
      <c r="W93" s="89"/>
      <c r="X93" s="89"/>
      <c r="Y93" s="89"/>
    </row>
    <row r="94" spans="1:25" s="186" customFormat="1">
      <c r="A94" s="90" t="s">
        <v>1508</v>
      </c>
      <c r="B94" s="90" t="s">
        <v>1638</v>
      </c>
      <c r="C94" s="90" t="s">
        <v>1639</v>
      </c>
      <c r="D94" s="90"/>
      <c r="E94" s="90"/>
      <c r="F94" s="90"/>
      <c r="G94" s="184"/>
      <c r="H94" s="185"/>
      <c r="I94" s="185"/>
      <c r="J94" s="185"/>
      <c r="K94" s="185"/>
      <c r="Q94" s="89"/>
      <c r="R94" s="89"/>
      <c r="S94" s="89"/>
      <c r="T94" s="89"/>
      <c r="U94" s="89"/>
      <c r="V94" s="89"/>
      <c r="W94" s="89"/>
      <c r="X94" s="89"/>
      <c r="Y94" s="89"/>
    </row>
    <row r="95" spans="1:25" s="186" customFormat="1">
      <c r="A95" s="90" t="s">
        <v>1508</v>
      </c>
      <c r="B95" s="90" t="s">
        <v>1638</v>
      </c>
      <c r="C95" s="90" t="s">
        <v>1640</v>
      </c>
      <c r="D95" s="90"/>
      <c r="E95" s="90"/>
      <c r="F95" s="90"/>
      <c r="G95" s="184"/>
      <c r="H95" s="185"/>
      <c r="I95" s="185"/>
      <c r="J95" s="185"/>
      <c r="K95" s="185"/>
      <c r="Q95" s="89"/>
      <c r="R95" s="89"/>
      <c r="S95" s="89"/>
      <c r="T95" s="89"/>
      <c r="U95" s="89"/>
      <c r="V95" s="89"/>
      <c r="W95" s="89"/>
      <c r="X95" s="89"/>
      <c r="Y95" s="89"/>
    </row>
    <row r="96" spans="1:25" s="186" customFormat="1">
      <c r="A96" s="90" t="s">
        <v>1517</v>
      </c>
      <c r="B96" s="90" t="s">
        <v>1641</v>
      </c>
      <c r="C96" s="90" t="s">
        <v>1642</v>
      </c>
      <c r="D96" s="90"/>
      <c r="E96" s="90"/>
      <c r="F96" s="90"/>
      <c r="G96" s="184"/>
      <c r="H96" s="185"/>
      <c r="I96" s="185"/>
      <c r="J96" s="185"/>
      <c r="K96" s="185"/>
      <c r="Q96" s="89"/>
      <c r="R96" s="89"/>
      <c r="S96" s="89"/>
      <c r="T96" s="89"/>
      <c r="U96" s="89"/>
      <c r="V96" s="89"/>
      <c r="W96" s="89"/>
      <c r="X96" s="89"/>
      <c r="Y96" s="89"/>
    </row>
    <row r="97" spans="1:25" s="186" customFormat="1">
      <c r="A97" s="90" t="s">
        <v>1517</v>
      </c>
      <c r="B97" s="90" t="s">
        <v>1641</v>
      </c>
      <c r="C97" s="90" t="s">
        <v>1643</v>
      </c>
      <c r="D97" s="90"/>
      <c r="E97" s="90"/>
      <c r="F97" s="90"/>
      <c r="G97" s="184"/>
      <c r="H97" s="185"/>
      <c r="I97" s="185"/>
      <c r="J97" s="185"/>
      <c r="K97" s="185"/>
      <c r="Q97" s="89"/>
      <c r="R97" s="89"/>
      <c r="S97" s="89"/>
      <c r="T97" s="89"/>
      <c r="U97" s="89"/>
      <c r="V97" s="89"/>
      <c r="W97" s="89"/>
      <c r="X97" s="89"/>
      <c r="Y97" s="89"/>
    </row>
    <row r="98" spans="1:25" s="186" customFormat="1">
      <c r="A98" s="90" t="s">
        <v>1517</v>
      </c>
      <c r="B98" s="90" t="s">
        <v>1641</v>
      </c>
      <c r="C98" s="90" t="s">
        <v>1644</v>
      </c>
      <c r="D98" s="90"/>
      <c r="E98" s="90"/>
      <c r="F98" s="90"/>
      <c r="G98" s="184"/>
      <c r="H98" s="185"/>
      <c r="I98" s="185"/>
      <c r="J98" s="185"/>
      <c r="K98" s="185"/>
      <c r="Q98" s="89"/>
      <c r="R98" s="89"/>
      <c r="S98" s="89"/>
      <c r="T98" s="89"/>
      <c r="U98" s="89"/>
      <c r="V98" s="89"/>
      <c r="W98" s="89"/>
      <c r="X98" s="89"/>
      <c r="Y98" s="89"/>
    </row>
    <row r="99" spans="1:25" s="186" customFormat="1">
      <c r="A99" s="90" t="s">
        <v>1517</v>
      </c>
      <c r="B99" s="90" t="s">
        <v>1641</v>
      </c>
      <c r="C99" s="90" t="s">
        <v>1645</v>
      </c>
      <c r="D99" s="90"/>
      <c r="E99" s="90"/>
      <c r="F99" s="90"/>
      <c r="G99" s="184"/>
      <c r="H99" s="185"/>
      <c r="I99" s="185"/>
      <c r="J99" s="185"/>
      <c r="K99" s="185"/>
      <c r="Q99" s="89"/>
      <c r="R99" s="89"/>
      <c r="S99" s="89"/>
      <c r="T99" s="89"/>
      <c r="U99" s="89"/>
      <c r="V99" s="89"/>
      <c r="W99" s="89"/>
      <c r="X99" s="89"/>
      <c r="Y99" s="89"/>
    </row>
    <row r="100" spans="1:25" s="186" customFormat="1">
      <c r="A100" s="90" t="s">
        <v>1517</v>
      </c>
      <c r="B100" s="90" t="s">
        <v>1641</v>
      </c>
      <c r="C100" s="90" t="s">
        <v>1646</v>
      </c>
      <c r="D100" s="90"/>
      <c r="E100" s="90"/>
      <c r="F100" s="90"/>
      <c r="G100" s="184"/>
      <c r="H100" s="185"/>
      <c r="I100" s="185"/>
      <c r="J100" s="185"/>
      <c r="K100" s="185"/>
      <c r="Q100" s="89"/>
      <c r="R100" s="89"/>
      <c r="S100" s="89"/>
      <c r="T100" s="89"/>
      <c r="U100" s="89"/>
      <c r="V100" s="89"/>
      <c r="W100" s="89"/>
      <c r="X100" s="89"/>
      <c r="Y100" s="89"/>
    </row>
    <row r="101" spans="1:25" s="186" customFormat="1">
      <c r="A101" s="90" t="s">
        <v>1517</v>
      </c>
      <c r="B101" s="90" t="s">
        <v>1641</v>
      </c>
      <c r="C101" s="90" t="s">
        <v>1647</v>
      </c>
      <c r="D101" s="90"/>
      <c r="E101" s="90"/>
      <c r="F101" s="90"/>
      <c r="G101" s="184"/>
      <c r="H101" s="185"/>
      <c r="I101" s="185"/>
      <c r="J101" s="185"/>
      <c r="K101" s="185"/>
      <c r="Q101" s="89"/>
      <c r="R101" s="89"/>
      <c r="S101" s="89"/>
      <c r="T101" s="89"/>
      <c r="U101" s="89"/>
      <c r="V101" s="89"/>
      <c r="W101" s="89"/>
      <c r="X101" s="89"/>
      <c r="Y101" s="89"/>
    </row>
    <row r="102" spans="1:25" s="186" customFormat="1">
      <c r="A102" s="90" t="s">
        <v>1517</v>
      </c>
      <c r="B102" s="90" t="s">
        <v>1641</v>
      </c>
      <c r="C102" s="90" t="s">
        <v>1648</v>
      </c>
      <c r="D102" s="90"/>
      <c r="E102" s="90"/>
      <c r="F102" s="90"/>
      <c r="G102" s="184"/>
      <c r="H102" s="185"/>
      <c r="I102" s="185"/>
      <c r="J102" s="185"/>
      <c r="K102" s="185"/>
      <c r="Q102" s="89"/>
      <c r="R102" s="89"/>
      <c r="S102" s="89"/>
      <c r="T102" s="89"/>
      <c r="U102" s="89"/>
      <c r="V102" s="89"/>
      <c r="W102" s="89"/>
      <c r="X102" s="89"/>
      <c r="Y102" s="89"/>
    </row>
    <row r="103" spans="1:25" s="186" customFormat="1">
      <c r="A103" s="90" t="s">
        <v>1517</v>
      </c>
      <c r="B103" s="90" t="s">
        <v>1641</v>
      </c>
      <c r="C103" s="90" t="s">
        <v>1649</v>
      </c>
      <c r="D103" s="90"/>
      <c r="E103" s="90"/>
      <c r="F103" s="90"/>
      <c r="G103" s="184"/>
      <c r="H103" s="185"/>
      <c r="I103" s="185"/>
      <c r="J103" s="185"/>
      <c r="K103" s="185"/>
      <c r="Q103" s="89"/>
      <c r="R103" s="89"/>
      <c r="S103" s="89"/>
      <c r="T103" s="89"/>
      <c r="U103" s="89"/>
      <c r="V103" s="89"/>
      <c r="W103" s="89"/>
      <c r="X103" s="89"/>
      <c r="Y103" s="89"/>
    </row>
    <row r="104" spans="1:25" s="186" customFormat="1">
      <c r="A104" s="90" t="s">
        <v>1517</v>
      </c>
      <c r="B104" s="90" t="s">
        <v>1641</v>
      </c>
      <c r="C104" s="90" t="s">
        <v>1650</v>
      </c>
      <c r="D104" s="90"/>
      <c r="E104" s="90"/>
      <c r="F104" s="90"/>
      <c r="G104" s="184"/>
      <c r="H104" s="185"/>
      <c r="I104" s="185"/>
      <c r="J104" s="185"/>
      <c r="K104" s="185"/>
      <c r="Q104" s="89"/>
      <c r="R104" s="89"/>
      <c r="S104" s="89"/>
      <c r="T104" s="89"/>
      <c r="U104" s="89"/>
      <c r="V104" s="89"/>
      <c r="W104" s="89"/>
      <c r="X104" s="89"/>
      <c r="Y104" s="89"/>
    </row>
    <row r="105" spans="1:25" s="186" customFormat="1">
      <c r="A105" s="90" t="s">
        <v>1528</v>
      </c>
      <c r="B105" s="90" t="s">
        <v>1651</v>
      </c>
      <c r="C105" s="90" t="s">
        <v>1652</v>
      </c>
      <c r="D105" s="90"/>
      <c r="E105" s="90"/>
      <c r="F105" s="90"/>
      <c r="G105" s="184"/>
      <c r="H105" s="185"/>
      <c r="I105" s="185"/>
      <c r="J105" s="185"/>
      <c r="K105" s="185"/>
      <c r="Q105" s="89"/>
      <c r="R105" s="89"/>
      <c r="S105" s="89"/>
      <c r="T105" s="89"/>
      <c r="U105" s="89"/>
      <c r="V105" s="89"/>
      <c r="W105" s="89"/>
      <c r="X105" s="89"/>
      <c r="Y105" s="89"/>
    </row>
    <row r="106" spans="1:25" s="186" customFormat="1">
      <c r="A106" s="90" t="s">
        <v>1528</v>
      </c>
      <c r="B106" s="90" t="s">
        <v>1651</v>
      </c>
      <c r="C106" s="90" t="s">
        <v>1653</v>
      </c>
      <c r="D106" s="90"/>
      <c r="E106" s="90"/>
      <c r="F106" s="90"/>
      <c r="G106" s="184"/>
      <c r="H106" s="185"/>
      <c r="I106" s="185"/>
      <c r="J106" s="185"/>
      <c r="K106" s="185"/>
      <c r="Q106" s="89"/>
      <c r="R106" s="89"/>
      <c r="S106" s="89"/>
      <c r="T106" s="89"/>
      <c r="U106" s="89"/>
      <c r="V106" s="89"/>
      <c r="W106" s="89"/>
      <c r="X106" s="89"/>
      <c r="Y106" s="89"/>
    </row>
    <row r="107" spans="1:25" s="186" customFormat="1">
      <c r="A107" s="90" t="s">
        <v>1528</v>
      </c>
      <c r="B107" s="90" t="s">
        <v>1651</v>
      </c>
      <c r="C107" s="90" t="s">
        <v>1654</v>
      </c>
      <c r="D107" s="90"/>
      <c r="E107" s="90"/>
      <c r="F107" s="90"/>
      <c r="G107" s="184"/>
      <c r="H107" s="185"/>
      <c r="I107" s="185"/>
      <c r="J107" s="185"/>
      <c r="K107" s="185"/>
      <c r="Q107" s="89"/>
      <c r="R107" s="89"/>
      <c r="S107" s="89"/>
      <c r="T107" s="89"/>
      <c r="U107" s="89"/>
      <c r="V107" s="89"/>
      <c r="W107" s="89"/>
      <c r="X107" s="89"/>
      <c r="Y107" s="89"/>
    </row>
    <row r="108" spans="1:25" s="186" customFormat="1">
      <c r="A108" s="90" t="s">
        <v>1510</v>
      </c>
      <c r="B108" s="90" t="s">
        <v>1655</v>
      </c>
      <c r="C108" s="90" t="s">
        <v>1656</v>
      </c>
      <c r="D108" s="90"/>
      <c r="E108" s="90"/>
      <c r="F108" s="90"/>
      <c r="G108" s="184"/>
      <c r="H108" s="185"/>
      <c r="I108" s="185"/>
      <c r="J108" s="185"/>
      <c r="K108" s="185"/>
      <c r="Q108" s="89"/>
      <c r="R108" s="89"/>
      <c r="S108" s="89"/>
      <c r="T108" s="89"/>
      <c r="U108" s="89"/>
      <c r="V108" s="89"/>
      <c r="W108" s="89"/>
      <c r="X108" s="89"/>
      <c r="Y108" s="89"/>
    </row>
    <row r="109" spans="1:25" s="186" customFormat="1">
      <c r="A109" s="90" t="s">
        <v>1510</v>
      </c>
      <c r="B109" s="90" t="s">
        <v>1655</v>
      </c>
      <c r="C109" s="90" t="s">
        <v>1657</v>
      </c>
      <c r="D109" s="90"/>
      <c r="E109" s="90"/>
      <c r="F109" s="90"/>
      <c r="G109" s="184"/>
      <c r="H109" s="185"/>
      <c r="I109" s="185"/>
      <c r="J109" s="185"/>
      <c r="K109" s="185"/>
      <c r="Q109" s="89"/>
      <c r="R109" s="89"/>
      <c r="S109" s="89"/>
      <c r="T109" s="89"/>
      <c r="U109" s="89"/>
      <c r="V109" s="89"/>
      <c r="W109" s="89"/>
      <c r="X109" s="89"/>
      <c r="Y109" s="89"/>
    </row>
    <row r="110" spans="1:25" s="186" customFormat="1">
      <c r="A110" s="90" t="s">
        <v>1510</v>
      </c>
      <c r="B110" s="90" t="s">
        <v>1655</v>
      </c>
      <c r="C110" s="90" t="s">
        <v>1658</v>
      </c>
      <c r="D110" s="90"/>
      <c r="E110" s="90"/>
      <c r="F110" s="90"/>
      <c r="G110" s="184"/>
      <c r="H110" s="185"/>
      <c r="I110" s="185"/>
      <c r="J110" s="185"/>
      <c r="K110" s="185"/>
      <c r="Q110" s="89"/>
      <c r="R110" s="89"/>
      <c r="S110" s="89"/>
      <c r="T110" s="89"/>
      <c r="U110" s="89"/>
      <c r="V110" s="89"/>
      <c r="W110" s="89"/>
      <c r="X110" s="89"/>
      <c r="Y110" s="89"/>
    </row>
    <row r="111" spans="1:25" s="186" customFormat="1">
      <c r="A111" s="90" t="s">
        <v>1510</v>
      </c>
      <c r="B111" s="90" t="s">
        <v>1655</v>
      </c>
      <c r="C111" s="90" t="s">
        <v>1659</v>
      </c>
      <c r="D111" s="90"/>
      <c r="E111" s="90"/>
      <c r="F111" s="90"/>
      <c r="G111" s="184"/>
      <c r="H111" s="185"/>
      <c r="I111" s="185"/>
      <c r="J111" s="185"/>
      <c r="K111" s="185"/>
      <c r="Q111" s="89"/>
      <c r="R111" s="89"/>
      <c r="S111" s="89"/>
      <c r="T111" s="89"/>
      <c r="U111" s="89"/>
      <c r="V111" s="89"/>
      <c r="W111" s="89"/>
      <c r="X111" s="89"/>
      <c r="Y111" s="89"/>
    </row>
    <row r="112" spans="1:25" s="186" customFormat="1">
      <c r="A112" s="90" t="s">
        <v>1510</v>
      </c>
      <c r="B112" s="90" t="s">
        <v>1655</v>
      </c>
      <c r="C112" s="90" t="s">
        <v>1660</v>
      </c>
      <c r="D112" s="90"/>
      <c r="E112" s="90"/>
      <c r="F112" s="90"/>
      <c r="G112" s="184"/>
      <c r="H112" s="185"/>
      <c r="I112" s="185"/>
      <c r="J112" s="185"/>
      <c r="K112" s="185"/>
      <c r="Q112" s="89"/>
      <c r="R112" s="89"/>
      <c r="S112" s="89"/>
      <c r="T112" s="89"/>
      <c r="U112" s="89"/>
      <c r="V112" s="89"/>
      <c r="W112" s="89"/>
      <c r="X112" s="89"/>
      <c r="Y112" s="89"/>
    </row>
    <row r="113" spans="1:25" s="186" customFormat="1">
      <c r="A113" s="90" t="s">
        <v>1510</v>
      </c>
      <c r="B113" s="90" t="s">
        <v>1655</v>
      </c>
      <c r="C113" s="90" t="s">
        <v>1661</v>
      </c>
      <c r="D113" s="90"/>
      <c r="E113" s="90"/>
      <c r="F113" s="90"/>
      <c r="G113" s="184"/>
      <c r="H113" s="185"/>
      <c r="I113" s="185"/>
      <c r="J113" s="185"/>
      <c r="K113" s="185"/>
      <c r="Q113" s="89"/>
      <c r="R113" s="89"/>
      <c r="S113" s="89"/>
      <c r="T113" s="89"/>
      <c r="U113" s="89"/>
      <c r="V113" s="89"/>
      <c r="W113" s="89"/>
      <c r="X113" s="89"/>
      <c r="Y113" s="89"/>
    </row>
    <row r="114" spans="1:25" s="186" customFormat="1">
      <c r="A114" s="90" t="s">
        <v>1510</v>
      </c>
      <c r="B114" s="90" t="s">
        <v>1655</v>
      </c>
      <c r="C114" s="90" t="s">
        <v>1662</v>
      </c>
      <c r="D114" s="90"/>
      <c r="E114" s="90"/>
      <c r="F114" s="90"/>
      <c r="G114" s="184"/>
      <c r="H114" s="185"/>
      <c r="I114" s="185"/>
      <c r="J114" s="185"/>
      <c r="K114" s="185"/>
      <c r="Q114" s="89"/>
      <c r="R114" s="89"/>
      <c r="S114" s="89"/>
      <c r="T114" s="89"/>
      <c r="U114" s="89"/>
      <c r="V114" s="89"/>
      <c r="W114" s="89"/>
      <c r="X114" s="89"/>
      <c r="Y114" s="89"/>
    </row>
    <row r="115" spans="1:25" s="186" customFormat="1">
      <c r="A115" s="90" t="s">
        <v>1510</v>
      </c>
      <c r="B115" s="90" t="s">
        <v>1655</v>
      </c>
      <c r="C115" s="90" t="s">
        <v>1663</v>
      </c>
      <c r="D115" s="90"/>
      <c r="E115" s="90"/>
      <c r="F115" s="90"/>
      <c r="G115" s="184"/>
      <c r="H115" s="185"/>
      <c r="I115" s="185"/>
      <c r="J115" s="185"/>
      <c r="K115" s="185"/>
      <c r="Q115" s="89"/>
      <c r="R115" s="89"/>
      <c r="S115" s="89"/>
      <c r="T115" s="89"/>
      <c r="U115" s="89"/>
      <c r="V115" s="89"/>
      <c r="W115" s="89"/>
      <c r="X115" s="89"/>
      <c r="Y115" s="89"/>
    </row>
    <row r="116" spans="1:25" s="186" customFormat="1">
      <c r="A116" s="90" t="s">
        <v>1512</v>
      </c>
      <c r="B116" s="90" t="s">
        <v>1664</v>
      </c>
      <c r="C116" s="90" t="s">
        <v>1665</v>
      </c>
      <c r="D116" s="90"/>
      <c r="E116" s="90"/>
      <c r="F116" s="90"/>
      <c r="G116" s="184"/>
      <c r="H116" s="185"/>
      <c r="I116" s="185"/>
      <c r="J116" s="185"/>
      <c r="K116" s="185"/>
      <c r="Q116" s="89"/>
      <c r="R116" s="89"/>
      <c r="S116" s="89"/>
      <c r="T116" s="89"/>
      <c r="U116" s="89"/>
      <c r="V116" s="89"/>
      <c r="W116" s="89"/>
      <c r="X116" s="89"/>
      <c r="Y116" s="89"/>
    </row>
    <row r="117" spans="1:25" s="186" customFormat="1">
      <c r="A117" s="90" t="s">
        <v>1512</v>
      </c>
      <c r="B117" s="90" t="s">
        <v>1664</v>
      </c>
      <c r="C117" s="90" t="s">
        <v>1666</v>
      </c>
      <c r="D117" s="90"/>
      <c r="E117" s="90"/>
      <c r="F117" s="90"/>
      <c r="G117" s="184"/>
      <c r="H117" s="185"/>
      <c r="I117" s="185"/>
      <c r="J117" s="185"/>
      <c r="K117" s="185"/>
      <c r="Q117" s="89"/>
      <c r="R117" s="89"/>
      <c r="S117" s="89"/>
      <c r="T117" s="89"/>
      <c r="U117" s="89"/>
      <c r="V117" s="89"/>
      <c r="W117" s="89"/>
      <c r="X117" s="89"/>
      <c r="Y117" s="89"/>
    </row>
    <row r="118" spans="1:25" s="186" customFormat="1">
      <c r="A118" s="90" t="s">
        <v>1512</v>
      </c>
      <c r="B118" s="90" t="s">
        <v>1664</v>
      </c>
      <c r="C118" s="90" t="s">
        <v>1667</v>
      </c>
      <c r="D118" s="90"/>
      <c r="E118" s="90"/>
      <c r="F118" s="90"/>
      <c r="G118" s="184"/>
      <c r="H118" s="185"/>
      <c r="I118" s="185"/>
      <c r="J118" s="185"/>
      <c r="K118" s="185"/>
      <c r="Q118" s="89"/>
      <c r="R118" s="89"/>
      <c r="S118" s="89"/>
      <c r="T118" s="89"/>
      <c r="U118" s="89"/>
      <c r="V118" s="89"/>
      <c r="W118" s="89"/>
      <c r="X118" s="89"/>
      <c r="Y118" s="89"/>
    </row>
    <row r="119" spans="1:25" s="186" customFormat="1">
      <c r="A119" s="90" t="s">
        <v>1549</v>
      </c>
      <c r="B119" s="90" t="s">
        <v>1668</v>
      </c>
      <c r="C119" s="90" t="s">
        <v>1669</v>
      </c>
      <c r="D119" s="90"/>
      <c r="E119" s="90"/>
      <c r="F119" s="90"/>
      <c r="G119" s="184"/>
      <c r="H119" s="185"/>
      <c r="I119" s="185"/>
      <c r="J119" s="185"/>
      <c r="K119" s="185"/>
      <c r="Q119" s="89"/>
      <c r="R119" s="89"/>
      <c r="S119" s="89"/>
      <c r="T119" s="89"/>
      <c r="U119" s="89"/>
      <c r="V119" s="89"/>
      <c r="W119" s="89"/>
      <c r="X119" s="89"/>
      <c r="Y119" s="89"/>
    </row>
    <row r="120" spans="1:25" s="186" customFormat="1">
      <c r="A120" s="90" t="s">
        <v>1549</v>
      </c>
      <c r="B120" s="90" t="s">
        <v>1668</v>
      </c>
      <c r="C120" s="90" t="s">
        <v>1670</v>
      </c>
      <c r="D120" s="90"/>
      <c r="E120" s="90"/>
      <c r="F120" s="90"/>
      <c r="G120" s="184"/>
      <c r="H120" s="185"/>
      <c r="I120" s="185"/>
      <c r="J120" s="185"/>
      <c r="K120" s="185"/>
      <c r="Q120" s="89"/>
      <c r="R120" s="89"/>
      <c r="S120" s="89"/>
      <c r="T120" s="89"/>
      <c r="U120" s="89"/>
      <c r="V120" s="89"/>
      <c r="W120" s="89"/>
      <c r="X120" s="89"/>
      <c r="Y120" s="89"/>
    </row>
    <row r="121" spans="1:25" s="186" customFormat="1">
      <c r="A121" s="90" t="s">
        <v>1549</v>
      </c>
      <c r="B121" s="90" t="s">
        <v>1668</v>
      </c>
      <c r="C121" s="90" t="s">
        <v>1671</v>
      </c>
      <c r="D121" s="90"/>
      <c r="E121" s="90"/>
      <c r="F121" s="90"/>
      <c r="G121" s="184"/>
      <c r="H121" s="185"/>
      <c r="I121" s="185"/>
      <c r="J121" s="185"/>
      <c r="K121" s="185"/>
      <c r="Q121" s="89"/>
      <c r="R121" s="89"/>
      <c r="S121" s="89"/>
      <c r="T121" s="89"/>
      <c r="U121" s="89"/>
      <c r="V121" s="89"/>
      <c r="W121" s="89"/>
      <c r="X121" s="89"/>
      <c r="Y121" s="89"/>
    </row>
    <row r="122" spans="1:25" s="186" customFormat="1">
      <c r="A122" s="90" t="s">
        <v>1549</v>
      </c>
      <c r="B122" s="90" t="s">
        <v>1668</v>
      </c>
      <c r="C122" s="90" t="s">
        <v>1672</v>
      </c>
      <c r="D122" s="90"/>
      <c r="E122" s="90"/>
      <c r="F122" s="90"/>
      <c r="G122" s="184"/>
      <c r="H122" s="185"/>
      <c r="I122" s="185"/>
      <c r="J122" s="185"/>
      <c r="K122" s="185"/>
      <c r="Q122" s="89"/>
      <c r="R122" s="89"/>
      <c r="S122" s="89"/>
      <c r="T122" s="89"/>
      <c r="U122" s="89"/>
      <c r="V122" s="89"/>
      <c r="W122" s="89"/>
      <c r="X122" s="89"/>
      <c r="Y122" s="89"/>
    </row>
    <row r="123" spans="1:25" s="186" customFormat="1">
      <c r="A123" s="90" t="s">
        <v>1549</v>
      </c>
      <c r="B123" s="90" t="s">
        <v>1668</v>
      </c>
      <c r="C123" s="90" t="s">
        <v>1673</v>
      </c>
      <c r="D123" s="90"/>
      <c r="E123" s="90"/>
      <c r="F123" s="90"/>
      <c r="G123" s="184"/>
      <c r="H123" s="185"/>
      <c r="I123" s="185"/>
      <c r="J123" s="185"/>
      <c r="K123" s="185"/>
      <c r="Q123" s="89"/>
      <c r="R123" s="89"/>
      <c r="S123" s="89"/>
      <c r="T123" s="89"/>
      <c r="U123" s="89"/>
      <c r="V123" s="89"/>
      <c r="W123" s="89"/>
      <c r="X123" s="89"/>
      <c r="Y123" s="89"/>
    </row>
    <row r="124" spans="1:25" s="186" customFormat="1">
      <c r="A124" s="90" t="s">
        <v>1549</v>
      </c>
      <c r="B124" s="90" t="s">
        <v>1668</v>
      </c>
      <c r="C124" s="90" t="s">
        <v>1674</v>
      </c>
      <c r="D124" s="90"/>
      <c r="E124" s="90"/>
      <c r="F124" s="90"/>
      <c r="G124" s="184"/>
      <c r="H124" s="185"/>
      <c r="I124" s="185"/>
      <c r="J124" s="185"/>
      <c r="K124" s="185"/>
      <c r="Q124" s="89"/>
      <c r="R124" s="89"/>
      <c r="S124" s="89"/>
      <c r="T124" s="89"/>
      <c r="U124" s="89"/>
      <c r="V124" s="89"/>
      <c r="W124" s="89"/>
      <c r="X124" s="89"/>
      <c r="Y124" s="89"/>
    </row>
    <row r="125" spans="1:25" s="186" customFormat="1">
      <c r="A125" s="90" t="s">
        <v>1543</v>
      </c>
      <c r="B125" s="90" t="s">
        <v>1675</v>
      </c>
      <c r="C125" s="90" t="s">
        <v>1676</v>
      </c>
      <c r="D125" s="90"/>
      <c r="E125" s="90"/>
      <c r="F125" s="90"/>
      <c r="G125" s="184"/>
      <c r="H125" s="185"/>
      <c r="I125" s="185"/>
      <c r="J125" s="185"/>
      <c r="K125" s="185"/>
      <c r="Q125" s="89"/>
      <c r="R125" s="89"/>
      <c r="S125" s="89"/>
      <c r="T125" s="89"/>
      <c r="U125" s="89"/>
      <c r="V125" s="89"/>
      <c r="W125" s="89"/>
      <c r="X125" s="89"/>
      <c r="Y125" s="89"/>
    </row>
    <row r="126" spans="1:25" s="186" customFormat="1">
      <c r="A126" s="90" t="s">
        <v>1543</v>
      </c>
      <c r="B126" s="90" t="s">
        <v>1675</v>
      </c>
      <c r="C126" s="90" t="s">
        <v>1677</v>
      </c>
      <c r="D126" s="90"/>
      <c r="E126" s="90"/>
      <c r="F126" s="90"/>
      <c r="G126" s="184"/>
      <c r="H126" s="185"/>
      <c r="I126" s="185"/>
      <c r="J126" s="185"/>
      <c r="K126" s="185"/>
      <c r="Q126" s="89"/>
      <c r="R126" s="89"/>
      <c r="S126" s="89"/>
      <c r="T126" s="89"/>
      <c r="U126" s="89"/>
      <c r="V126" s="89"/>
      <c r="W126" s="89"/>
      <c r="X126" s="89"/>
      <c r="Y126" s="89"/>
    </row>
    <row r="127" spans="1:25" s="186" customFormat="1">
      <c r="A127" s="90" t="s">
        <v>1543</v>
      </c>
      <c r="B127" s="90" t="s">
        <v>1675</v>
      </c>
      <c r="C127" s="90" t="s">
        <v>1678</v>
      </c>
      <c r="D127" s="90"/>
      <c r="E127" s="90"/>
      <c r="F127" s="90"/>
      <c r="G127" s="184"/>
      <c r="H127" s="185"/>
      <c r="I127" s="185"/>
      <c r="J127" s="185"/>
      <c r="K127" s="185"/>
      <c r="Q127" s="89"/>
      <c r="R127" s="89"/>
      <c r="S127" s="89"/>
      <c r="T127" s="89"/>
      <c r="U127" s="89"/>
      <c r="V127" s="89"/>
      <c r="W127" s="89"/>
      <c r="X127" s="89"/>
      <c r="Y127" s="89"/>
    </row>
    <row r="128" spans="1:25" s="186" customFormat="1">
      <c r="A128" s="90" t="s">
        <v>1543</v>
      </c>
      <c r="B128" s="90" t="s">
        <v>1675</v>
      </c>
      <c r="C128" s="90" t="s">
        <v>1679</v>
      </c>
      <c r="D128" s="90"/>
      <c r="E128" s="90"/>
      <c r="F128" s="90"/>
      <c r="G128" s="184"/>
      <c r="H128" s="185"/>
      <c r="I128" s="185"/>
      <c r="J128" s="185"/>
      <c r="K128" s="185"/>
      <c r="Q128" s="89"/>
      <c r="R128" s="89"/>
      <c r="S128" s="89"/>
      <c r="T128" s="89"/>
      <c r="U128" s="89"/>
      <c r="V128" s="89"/>
      <c r="W128" s="89"/>
      <c r="X128" s="89"/>
      <c r="Y128" s="89"/>
    </row>
    <row r="129" spans="1:25" s="186" customFormat="1">
      <c r="A129" s="90" t="s">
        <v>1543</v>
      </c>
      <c r="B129" s="90" t="s">
        <v>1675</v>
      </c>
      <c r="C129" s="90" t="s">
        <v>1680</v>
      </c>
      <c r="D129" s="90"/>
      <c r="E129" s="90"/>
      <c r="F129" s="90"/>
      <c r="G129" s="184"/>
      <c r="H129" s="185"/>
      <c r="I129" s="185"/>
      <c r="J129" s="185"/>
      <c r="K129" s="185"/>
      <c r="Q129" s="89"/>
      <c r="R129" s="89"/>
      <c r="S129" s="89"/>
      <c r="T129" s="89"/>
      <c r="U129" s="89"/>
      <c r="V129" s="89"/>
      <c r="W129" s="89"/>
      <c r="X129" s="89"/>
      <c r="Y129" s="89"/>
    </row>
    <row r="130" spans="1:25" s="186" customFormat="1">
      <c r="A130" s="90" t="s">
        <v>1543</v>
      </c>
      <c r="B130" s="90" t="s">
        <v>1675</v>
      </c>
      <c r="C130" s="90" t="s">
        <v>1681</v>
      </c>
      <c r="D130" s="90"/>
      <c r="E130" s="90"/>
      <c r="F130" s="90"/>
      <c r="G130" s="184"/>
      <c r="H130" s="185"/>
      <c r="I130" s="185"/>
      <c r="J130" s="185"/>
      <c r="K130" s="185"/>
      <c r="Q130" s="89"/>
      <c r="R130" s="89"/>
      <c r="S130" s="89"/>
      <c r="T130" s="89"/>
      <c r="U130" s="89"/>
      <c r="V130" s="89"/>
      <c r="W130" s="89"/>
      <c r="X130" s="89"/>
      <c r="Y130" s="89"/>
    </row>
    <row r="131" spans="1:25" s="186" customFormat="1">
      <c r="A131" s="90" t="s">
        <v>1565</v>
      </c>
      <c r="B131" s="90" t="s">
        <v>1682</v>
      </c>
      <c r="C131" s="90" t="s">
        <v>1683</v>
      </c>
      <c r="D131" s="90"/>
      <c r="E131" s="90"/>
      <c r="F131" s="90"/>
      <c r="G131" s="184"/>
      <c r="H131" s="185"/>
      <c r="I131" s="185"/>
      <c r="J131" s="185"/>
      <c r="K131" s="185"/>
      <c r="Q131" s="89"/>
      <c r="R131" s="89"/>
      <c r="S131" s="89"/>
      <c r="T131" s="89"/>
      <c r="U131" s="89"/>
      <c r="V131" s="89"/>
      <c r="W131" s="89"/>
      <c r="X131" s="89"/>
      <c r="Y131" s="89"/>
    </row>
    <row r="132" spans="1:25" s="186" customFormat="1">
      <c r="A132" s="90" t="s">
        <v>1565</v>
      </c>
      <c r="B132" s="90" t="s">
        <v>1682</v>
      </c>
      <c r="C132" s="90" t="s">
        <v>1684</v>
      </c>
      <c r="D132" s="90"/>
      <c r="E132" s="90"/>
      <c r="F132" s="90"/>
      <c r="G132" s="184"/>
      <c r="H132" s="185"/>
      <c r="I132" s="185"/>
      <c r="J132" s="185"/>
      <c r="K132" s="185"/>
      <c r="Q132" s="89"/>
      <c r="R132" s="89"/>
      <c r="S132" s="89"/>
      <c r="T132" s="89"/>
      <c r="U132" s="89"/>
      <c r="V132" s="89"/>
      <c r="W132" s="89"/>
      <c r="X132" s="89"/>
      <c r="Y132" s="89"/>
    </row>
    <row r="133" spans="1:25" s="186" customFormat="1">
      <c r="A133" s="90" t="s">
        <v>1565</v>
      </c>
      <c r="B133" s="90" t="s">
        <v>1682</v>
      </c>
      <c r="C133" s="90" t="s">
        <v>1685</v>
      </c>
      <c r="D133" s="90"/>
      <c r="E133" s="90"/>
      <c r="F133" s="90"/>
      <c r="G133" s="184"/>
      <c r="H133" s="185"/>
      <c r="I133" s="185"/>
      <c r="J133" s="185"/>
      <c r="K133" s="185"/>
      <c r="Q133" s="89"/>
      <c r="R133" s="89"/>
      <c r="S133" s="89"/>
      <c r="T133" s="89"/>
      <c r="U133" s="89"/>
      <c r="V133" s="89"/>
      <c r="W133" s="89"/>
      <c r="X133" s="89"/>
      <c r="Y133" s="89"/>
    </row>
    <row r="134" spans="1:25" s="186" customFormat="1">
      <c r="A134" s="90" t="s">
        <v>1565</v>
      </c>
      <c r="B134" s="90" t="s">
        <v>1682</v>
      </c>
      <c r="C134" s="90" t="s">
        <v>1686</v>
      </c>
      <c r="D134" s="90"/>
      <c r="E134" s="90"/>
      <c r="F134" s="90"/>
      <c r="G134" s="184"/>
      <c r="H134" s="185"/>
      <c r="I134" s="185"/>
      <c r="J134" s="185"/>
      <c r="K134" s="185"/>
      <c r="Q134" s="89"/>
      <c r="R134" s="89"/>
      <c r="S134" s="89"/>
      <c r="T134" s="89"/>
      <c r="U134" s="89"/>
      <c r="V134" s="89"/>
      <c r="W134" s="89"/>
      <c r="X134" s="89"/>
      <c r="Y134" s="89"/>
    </row>
    <row r="135" spans="1:25" s="186" customFormat="1">
      <c r="A135" s="90" t="s">
        <v>1519</v>
      </c>
      <c r="B135" s="90" t="s">
        <v>1687</v>
      </c>
      <c r="C135" s="90" t="s">
        <v>1688</v>
      </c>
      <c r="D135" s="90"/>
      <c r="E135" s="90"/>
      <c r="F135" s="90"/>
      <c r="G135" s="184"/>
      <c r="H135" s="185"/>
      <c r="I135" s="185"/>
      <c r="J135" s="185"/>
      <c r="K135" s="185"/>
      <c r="Q135" s="89"/>
      <c r="R135" s="89"/>
      <c r="S135" s="89"/>
      <c r="T135" s="89"/>
      <c r="U135" s="89"/>
      <c r="V135" s="89"/>
      <c r="W135" s="89"/>
      <c r="X135" s="89"/>
      <c r="Y135" s="89"/>
    </row>
    <row r="136" spans="1:25" s="186" customFormat="1">
      <c r="A136" s="90" t="s">
        <v>1519</v>
      </c>
      <c r="B136" s="90" t="s">
        <v>1687</v>
      </c>
      <c r="C136" s="90" t="s">
        <v>1689</v>
      </c>
      <c r="D136" s="90"/>
      <c r="E136" s="90"/>
      <c r="F136" s="90"/>
      <c r="G136" s="184"/>
      <c r="H136" s="185"/>
      <c r="I136" s="185"/>
      <c r="J136" s="185"/>
      <c r="K136" s="185"/>
      <c r="Q136" s="89"/>
      <c r="R136" s="89"/>
      <c r="S136" s="89"/>
      <c r="T136" s="89"/>
      <c r="U136" s="89"/>
      <c r="V136" s="89"/>
      <c r="W136" s="89"/>
      <c r="X136" s="89"/>
      <c r="Y136" s="89"/>
    </row>
    <row r="137" spans="1:25" s="186" customFormat="1">
      <c r="A137" s="90" t="s">
        <v>1519</v>
      </c>
      <c r="B137" s="90" t="s">
        <v>1687</v>
      </c>
      <c r="C137" s="90" t="s">
        <v>1690</v>
      </c>
      <c r="D137" s="90"/>
      <c r="E137" s="90"/>
      <c r="F137" s="90"/>
      <c r="G137" s="184"/>
      <c r="H137" s="185"/>
      <c r="I137" s="185"/>
      <c r="J137" s="185"/>
      <c r="K137" s="185"/>
      <c r="Q137" s="89"/>
      <c r="R137" s="89"/>
      <c r="S137" s="89"/>
      <c r="T137" s="89"/>
      <c r="U137" s="89"/>
      <c r="V137" s="89"/>
      <c r="W137" s="89"/>
      <c r="X137" s="89"/>
      <c r="Y137" s="89"/>
    </row>
    <row r="138" spans="1:25" s="186" customFormat="1">
      <c r="A138" s="90" t="s">
        <v>1519</v>
      </c>
      <c r="B138" s="90" t="s">
        <v>1687</v>
      </c>
      <c r="C138" s="90" t="s">
        <v>1691</v>
      </c>
      <c r="D138" s="90"/>
      <c r="E138" s="90"/>
      <c r="F138" s="90"/>
      <c r="G138" s="184"/>
      <c r="H138" s="185"/>
      <c r="I138" s="185"/>
      <c r="J138" s="185"/>
      <c r="K138" s="185"/>
      <c r="Q138" s="89"/>
      <c r="R138" s="89"/>
      <c r="S138" s="89"/>
      <c r="T138" s="89"/>
      <c r="U138" s="89"/>
      <c r="V138" s="89"/>
      <c r="W138" s="89"/>
      <c r="X138" s="89"/>
      <c r="Y138" s="89"/>
    </row>
    <row r="139" spans="1:25" s="186" customFormat="1">
      <c r="A139" s="90" t="s">
        <v>1519</v>
      </c>
      <c r="B139" s="90" t="s">
        <v>1687</v>
      </c>
      <c r="C139" s="90" t="s">
        <v>1692</v>
      </c>
      <c r="D139" s="90"/>
      <c r="E139" s="90"/>
      <c r="F139" s="90"/>
      <c r="G139" s="184"/>
      <c r="H139" s="185"/>
      <c r="I139" s="185"/>
      <c r="J139" s="185"/>
      <c r="K139" s="185"/>
      <c r="Q139" s="89"/>
      <c r="R139" s="89"/>
      <c r="S139" s="89"/>
      <c r="T139" s="89"/>
      <c r="U139" s="89"/>
      <c r="V139" s="89"/>
      <c r="W139" s="89"/>
      <c r="X139" s="89"/>
      <c r="Y139" s="89"/>
    </row>
    <row r="140" spans="1:25" s="186" customFormat="1">
      <c r="A140" s="90" t="s">
        <v>1519</v>
      </c>
      <c r="B140" s="90" t="s">
        <v>1687</v>
      </c>
      <c r="C140" s="90" t="s">
        <v>1693</v>
      </c>
      <c r="D140" s="90"/>
      <c r="E140" s="90"/>
      <c r="F140" s="90"/>
      <c r="G140" s="184"/>
      <c r="H140" s="185"/>
      <c r="I140" s="185"/>
      <c r="J140" s="185"/>
      <c r="K140" s="185"/>
      <c r="Q140" s="89"/>
      <c r="R140" s="89"/>
      <c r="S140" s="89"/>
      <c r="T140" s="89"/>
      <c r="U140" s="89"/>
      <c r="V140" s="89"/>
      <c r="W140" s="89"/>
      <c r="X140" s="89"/>
      <c r="Y140" s="89"/>
    </row>
    <row r="141" spans="1:25" s="186" customFormat="1">
      <c r="A141" s="90" t="s">
        <v>1519</v>
      </c>
      <c r="B141" s="90" t="s">
        <v>1687</v>
      </c>
      <c r="C141" s="90" t="s">
        <v>1694</v>
      </c>
      <c r="D141" s="90"/>
      <c r="E141" s="90"/>
      <c r="F141" s="90"/>
      <c r="G141" s="184"/>
      <c r="H141" s="185"/>
      <c r="I141" s="185"/>
      <c r="J141" s="185"/>
      <c r="K141" s="185"/>
      <c r="Q141" s="89"/>
      <c r="R141" s="89"/>
      <c r="S141" s="89"/>
      <c r="T141" s="89"/>
      <c r="U141" s="89"/>
      <c r="V141" s="89"/>
      <c r="W141" s="89"/>
      <c r="X141" s="89"/>
      <c r="Y141" s="89"/>
    </row>
    <row r="142" spans="1:25" s="186" customFormat="1">
      <c r="A142" s="90" t="s">
        <v>1519</v>
      </c>
      <c r="B142" s="90" t="s">
        <v>1687</v>
      </c>
      <c r="C142" s="90" t="s">
        <v>1695</v>
      </c>
      <c r="D142" s="90"/>
      <c r="E142" s="90"/>
      <c r="F142" s="90"/>
      <c r="G142" s="184"/>
      <c r="H142" s="185"/>
      <c r="I142" s="185"/>
      <c r="J142" s="185"/>
      <c r="K142" s="185"/>
      <c r="Q142" s="89"/>
      <c r="R142" s="89"/>
      <c r="S142" s="89"/>
      <c r="T142" s="89"/>
      <c r="U142" s="89"/>
      <c r="V142" s="89"/>
      <c r="W142" s="89"/>
      <c r="X142" s="89"/>
      <c r="Y142" s="89"/>
    </row>
    <row r="143" spans="1:25" s="186" customFormat="1">
      <c r="A143" s="90" t="s">
        <v>1519</v>
      </c>
      <c r="B143" s="90" t="s">
        <v>1687</v>
      </c>
      <c r="C143" s="90" t="s">
        <v>1696</v>
      </c>
      <c r="D143" s="90"/>
      <c r="E143" s="90"/>
      <c r="F143" s="90"/>
      <c r="G143" s="184"/>
      <c r="H143" s="185"/>
      <c r="I143" s="185"/>
      <c r="J143" s="185"/>
      <c r="K143" s="185"/>
      <c r="Q143" s="89"/>
      <c r="R143" s="89"/>
      <c r="S143" s="89"/>
      <c r="T143" s="89"/>
      <c r="U143" s="89"/>
      <c r="V143" s="89"/>
      <c r="W143" s="89"/>
      <c r="X143" s="89"/>
      <c r="Y143" s="89"/>
    </row>
    <row r="144" spans="1:25" s="186" customFormat="1">
      <c r="A144" s="90" t="s">
        <v>1556</v>
      </c>
      <c r="B144" s="90" t="s">
        <v>1697</v>
      </c>
      <c r="C144" s="90" t="s">
        <v>1698</v>
      </c>
      <c r="D144" s="90"/>
      <c r="E144" s="90"/>
      <c r="F144" s="90"/>
      <c r="G144" s="184"/>
      <c r="H144" s="185"/>
      <c r="I144" s="185"/>
      <c r="J144" s="185"/>
      <c r="K144" s="185"/>
      <c r="Q144" s="89"/>
      <c r="R144" s="89"/>
      <c r="S144" s="89"/>
      <c r="T144" s="89"/>
      <c r="U144" s="89"/>
      <c r="V144" s="89"/>
      <c r="W144" s="89"/>
      <c r="X144" s="89"/>
      <c r="Y144" s="89"/>
    </row>
    <row r="145" spans="1:25" s="186" customFormat="1">
      <c r="A145" s="90" t="s">
        <v>1556</v>
      </c>
      <c r="B145" s="90" t="s">
        <v>1697</v>
      </c>
      <c r="C145" s="90" t="s">
        <v>1699</v>
      </c>
      <c r="D145" s="90"/>
      <c r="E145" s="90"/>
      <c r="F145" s="90"/>
      <c r="G145" s="184"/>
      <c r="H145" s="185"/>
      <c r="I145" s="185"/>
      <c r="J145" s="185"/>
      <c r="K145" s="185"/>
      <c r="Q145" s="89"/>
      <c r="R145" s="89"/>
      <c r="S145" s="89"/>
      <c r="T145" s="89"/>
      <c r="U145" s="89"/>
      <c r="V145" s="89"/>
      <c r="W145" s="89"/>
      <c r="X145" s="89"/>
      <c r="Y145" s="89"/>
    </row>
    <row r="146" spans="1:25" s="186" customFormat="1">
      <c r="A146" s="90" t="s">
        <v>1556</v>
      </c>
      <c r="B146" s="90" t="s">
        <v>1697</v>
      </c>
      <c r="C146" s="90" t="s">
        <v>1700</v>
      </c>
      <c r="D146" s="90"/>
      <c r="E146" s="90"/>
      <c r="F146" s="90"/>
      <c r="G146" s="184"/>
      <c r="H146" s="185"/>
      <c r="I146" s="185"/>
      <c r="J146" s="185"/>
      <c r="K146" s="185"/>
      <c r="Q146" s="89"/>
      <c r="R146" s="89"/>
      <c r="S146" s="89"/>
      <c r="T146" s="89"/>
      <c r="U146" s="89"/>
      <c r="V146" s="89"/>
      <c r="W146" s="89"/>
      <c r="X146" s="89"/>
      <c r="Y146" s="89"/>
    </row>
    <row r="147" spans="1:25" s="186" customFormat="1">
      <c r="A147" s="90" t="s">
        <v>1505</v>
      </c>
      <c r="B147" s="90" t="s">
        <v>1701</v>
      </c>
      <c r="C147" s="90" t="s">
        <v>1702</v>
      </c>
      <c r="D147" s="90"/>
      <c r="E147" s="90"/>
      <c r="F147" s="90"/>
      <c r="G147" s="184"/>
      <c r="H147" s="185"/>
      <c r="I147" s="185"/>
      <c r="J147" s="185"/>
      <c r="K147" s="185"/>
      <c r="Q147" s="89"/>
      <c r="R147" s="89"/>
      <c r="S147" s="89"/>
      <c r="T147" s="89"/>
      <c r="U147" s="89"/>
      <c r="V147" s="89"/>
      <c r="W147" s="89"/>
      <c r="X147" s="89"/>
      <c r="Y147" s="89"/>
    </row>
    <row r="148" spans="1:25" s="186" customFormat="1">
      <c r="A148" s="90" t="s">
        <v>1505</v>
      </c>
      <c r="B148" s="90" t="s">
        <v>1701</v>
      </c>
      <c r="C148" s="90" t="s">
        <v>1703</v>
      </c>
      <c r="D148" s="90"/>
      <c r="E148" s="90"/>
      <c r="F148" s="90"/>
      <c r="G148" s="184"/>
      <c r="H148" s="185"/>
      <c r="I148" s="185"/>
      <c r="J148" s="185"/>
      <c r="K148" s="185"/>
      <c r="Q148" s="89"/>
      <c r="R148" s="89"/>
      <c r="S148" s="89"/>
      <c r="T148" s="89"/>
      <c r="U148" s="89"/>
      <c r="V148" s="89"/>
      <c r="W148" s="89"/>
      <c r="X148" s="89"/>
      <c r="Y148" s="89"/>
    </row>
    <row r="149" spans="1:25" s="186" customFormat="1">
      <c r="A149" s="90" t="s">
        <v>1505</v>
      </c>
      <c r="B149" s="90" t="s">
        <v>1701</v>
      </c>
      <c r="C149" s="90" t="s">
        <v>1704</v>
      </c>
      <c r="D149" s="90"/>
      <c r="E149" s="90"/>
      <c r="F149" s="90"/>
      <c r="G149" s="184"/>
      <c r="H149" s="185"/>
      <c r="I149" s="185"/>
      <c r="J149" s="185"/>
      <c r="K149" s="185"/>
      <c r="Q149" s="89"/>
      <c r="R149" s="89"/>
      <c r="S149" s="89"/>
      <c r="T149" s="89"/>
      <c r="U149" s="89"/>
      <c r="V149" s="89"/>
      <c r="W149" s="89"/>
      <c r="X149" s="89"/>
      <c r="Y149" s="89"/>
    </row>
    <row r="150" spans="1:25" s="186" customFormat="1">
      <c r="A150" s="90" t="s">
        <v>1505</v>
      </c>
      <c r="B150" s="90" t="s">
        <v>1701</v>
      </c>
      <c r="C150" s="90" t="s">
        <v>1705</v>
      </c>
      <c r="D150" s="90"/>
      <c r="E150" s="90"/>
      <c r="F150" s="90"/>
      <c r="G150" s="184"/>
      <c r="H150" s="185"/>
      <c r="I150" s="185"/>
      <c r="J150" s="185"/>
      <c r="K150" s="185"/>
      <c r="Q150" s="89"/>
      <c r="R150" s="89"/>
      <c r="S150" s="89"/>
      <c r="T150" s="89"/>
      <c r="U150" s="89"/>
      <c r="V150" s="89"/>
      <c r="W150" s="89"/>
      <c r="X150" s="89"/>
      <c r="Y150" s="89"/>
    </row>
    <row r="151" spans="1:25" s="186" customFormat="1">
      <c r="A151" s="90" t="s">
        <v>1505</v>
      </c>
      <c r="B151" s="90" t="s">
        <v>1701</v>
      </c>
      <c r="C151" s="90" t="s">
        <v>1706</v>
      </c>
      <c r="D151" s="90"/>
      <c r="E151" s="90"/>
      <c r="F151" s="90"/>
      <c r="G151" s="184"/>
      <c r="H151" s="185"/>
      <c r="I151" s="185"/>
      <c r="J151" s="185"/>
      <c r="K151" s="185"/>
      <c r="Q151" s="89"/>
      <c r="R151" s="89"/>
      <c r="S151" s="89"/>
      <c r="T151" s="89"/>
      <c r="U151" s="89"/>
      <c r="V151" s="89"/>
      <c r="W151" s="89"/>
      <c r="X151" s="89"/>
      <c r="Y151" s="89"/>
    </row>
    <row r="152" spans="1:25" s="186" customFormat="1">
      <c r="A152" s="90" t="s">
        <v>1505</v>
      </c>
      <c r="B152" s="90" t="s">
        <v>1701</v>
      </c>
      <c r="C152" s="90" t="s">
        <v>1707</v>
      </c>
      <c r="D152" s="90"/>
      <c r="E152" s="90"/>
      <c r="F152" s="90"/>
      <c r="G152" s="184"/>
      <c r="H152" s="185"/>
      <c r="I152" s="185"/>
      <c r="J152" s="185"/>
      <c r="K152" s="185"/>
      <c r="Q152" s="89"/>
      <c r="R152" s="89"/>
      <c r="S152" s="89"/>
      <c r="T152" s="89"/>
      <c r="U152" s="89"/>
      <c r="V152" s="89"/>
      <c r="W152" s="89"/>
      <c r="X152" s="89"/>
      <c r="Y152" s="89"/>
    </row>
    <row r="153" spans="1:25" s="186" customFormat="1">
      <c r="A153" s="90" t="s">
        <v>1505</v>
      </c>
      <c r="B153" s="90" t="s">
        <v>1701</v>
      </c>
      <c r="C153" s="90" t="s">
        <v>1708</v>
      </c>
      <c r="D153" s="90"/>
      <c r="E153" s="90"/>
      <c r="F153" s="90"/>
      <c r="G153" s="184"/>
      <c r="H153" s="185"/>
      <c r="I153" s="185"/>
      <c r="J153" s="185"/>
      <c r="K153" s="185"/>
      <c r="Q153" s="89"/>
      <c r="R153" s="89"/>
      <c r="S153" s="89"/>
      <c r="T153" s="89"/>
      <c r="U153" s="89"/>
      <c r="V153" s="89"/>
      <c r="W153" s="89"/>
      <c r="X153" s="89"/>
      <c r="Y153" s="89"/>
    </row>
    <row r="154" spans="1:25" s="186" customFormat="1">
      <c r="A154" s="90" t="s">
        <v>1558</v>
      </c>
      <c r="B154" s="90" t="s">
        <v>1709</v>
      </c>
      <c r="C154" s="90" t="s">
        <v>1710</v>
      </c>
      <c r="D154" s="90"/>
      <c r="E154" s="90"/>
      <c r="F154" s="90"/>
      <c r="G154" s="184"/>
      <c r="H154" s="185"/>
      <c r="I154" s="185"/>
      <c r="J154" s="185"/>
      <c r="K154" s="185"/>
      <c r="Q154" s="89"/>
      <c r="R154" s="89"/>
      <c r="S154" s="89"/>
      <c r="T154" s="89"/>
      <c r="U154" s="89"/>
      <c r="V154" s="89"/>
      <c r="W154" s="89"/>
      <c r="X154" s="89"/>
      <c r="Y154" s="89"/>
    </row>
    <row r="155" spans="1:25" s="186" customFormat="1">
      <c r="A155" s="90" t="s">
        <v>1558</v>
      </c>
      <c r="B155" s="90" t="s">
        <v>1709</v>
      </c>
      <c r="C155" s="90" t="s">
        <v>1711</v>
      </c>
      <c r="D155" s="90"/>
      <c r="E155" s="90"/>
      <c r="F155" s="90"/>
      <c r="G155" s="184"/>
      <c r="H155" s="185"/>
      <c r="I155" s="185"/>
      <c r="J155" s="185"/>
      <c r="K155" s="185"/>
      <c r="Q155" s="89"/>
      <c r="R155" s="89"/>
      <c r="S155" s="89"/>
      <c r="T155" s="89"/>
      <c r="U155" s="89"/>
      <c r="V155" s="89"/>
      <c r="W155" s="89"/>
      <c r="X155" s="89"/>
      <c r="Y155" s="89"/>
    </row>
    <row r="156" spans="1:25" s="186" customFormat="1">
      <c r="A156" s="90" t="s">
        <v>1558</v>
      </c>
      <c r="B156" s="90" t="s">
        <v>1709</v>
      </c>
      <c r="C156" s="90" t="s">
        <v>1712</v>
      </c>
      <c r="D156" s="90"/>
      <c r="E156" s="90"/>
      <c r="F156" s="90"/>
      <c r="G156" s="184"/>
      <c r="H156" s="185"/>
      <c r="I156" s="185"/>
      <c r="J156" s="185"/>
      <c r="K156" s="185"/>
      <c r="Q156" s="89"/>
      <c r="R156" s="89"/>
      <c r="S156" s="89"/>
      <c r="T156" s="89"/>
      <c r="U156" s="89"/>
      <c r="V156" s="89"/>
      <c r="W156" s="89"/>
      <c r="X156" s="89"/>
      <c r="Y156" s="89"/>
    </row>
    <row r="157" spans="1:25" s="186" customFormat="1">
      <c r="A157" s="185"/>
      <c r="B157" s="185"/>
      <c r="C157" s="185"/>
      <c r="D157" s="185"/>
      <c r="E157" s="185"/>
      <c r="F157" s="185"/>
      <c r="G157" s="185"/>
      <c r="H157" s="185"/>
      <c r="I157" s="185"/>
      <c r="J157" s="185"/>
      <c r="K157" s="185"/>
      <c r="Q157" s="89"/>
      <c r="R157" s="89"/>
      <c r="S157" s="89"/>
      <c r="T157" s="89"/>
      <c r="U157" s="89"/>
      <c r="V157" s="89"/>
      <c r="W157" s="89"/>
      <c r="X157" s="89"/>
      <c r="Y157" s="89"/>
    </row>
    <row r="158" spans="1:25" s="186" customFormat="1">
      <c r="A158" s="185"/>
      <c r="B158" s="185"/>
      <c r="C158" s="185"/>
      <c r="D158" s="185"/>
      <c r="E158" s="185"/>
      <c r="F158" s="185"/>
      <c r="G158" s="185"/>
      <c r="H158" s="185"/>
      <c r="I158" s="185"/>
      <c r="J158" s="185"/>
      <c r="K158" s="185"/>
      <c r="Q158" s="89"/>
      <c r="R158" s="89"/>
      <c r="S158" s="89"/>
      <c r="T158" s="89"/>
      <c r="U158" s="89"/>
      <c r="V158" s="89"/>
      <c r="W158" s="89"/>
      <c r="X158" s="89"/>
      <c r="Y158" s="89"/>
    </row>
    <row r="159" spans="1:25" s="186" customFormat="1">
      <c r="A159" s="185"/>
      <c r="B159" s="185"/>
      <c r="C159" s="185"/>
      <c r="D159" s="185"/>
      <c r="E159" s="185"/>
      <c r="F159" s="185"/>
      <c r="G159" s="185"/>
      <c r="H159" s="185"/>
      <c r="I159" s="185"/>
      <c r="J159" s="185"/>
      <c r="K159" s="185"/>
      <c r="Q159" s="89"/>
      <c r="R159" s="89"/>
      <c r="S159" s="89"/>
      <c r="T159" s="89"/>
      <c r="U159" s="89"/>
      <c r="V159" s="89"/>
      <c r="W159" s="89"/>
      <c r="X159" s="89"/>
      <c r="Y159" s="89"/>
    </row>
    <row r="160" spans="1:25" s="186" customFormat="1">
      <c r="A160" s="185"/>
      <c r="B160" s="185"/>
      <c r="C160" s="185"/>
      <c r="D160" s="185"/>
      <c r="E160" s="185"/>
      <c r="F160" s="185"/>
      <c r="G160" s="185"/>
      <c r="H160" s="185"/>
      <c r="I160" s="185"/>
      <c r="J160" s="185"/>
      <c r="K160" s="185"/>
      <c r="Q160" s="89"/>
      <c r="R160" s="89"/>
      <c r="S160" s="89"/>
      <c r="T160" s="89"/>
      <c r="U160" s="89"/>
      <c r="V160" s="89"/>
      <c r="W160" s="89"/>
      <c r="X160" s="89"/>
      <c r="Y160" s="89"/>
    </row>
    <row r="161" spans="1:25" s="186" customFormat="1">
      <c r="A161" s="185"/>
      <c r="B161" s="185"/>
      <c r="C161" s="185"/>
      <c r="D161" s="185"/>
      <c r="E161" s="185"/>
      <c r="F161" s="185"/>
      <c r="G161" s="185"/>
      <c r="H161" s="185"/>
      <c r="I161" s="185"/>
      <c r="J161" s="185"/>
      <c r="K161" s="185"/>
      <c r="Q161" s="89"/>
      <c r="R161" s="89"/>
      <c r="S161" s="89"/>
      <c r="T161" s="89"/>
      <c r="U161" s="89"/>
      <c r="V161" s="89"/>
      <c r="W161" s="89"/>
      <c r="X161" s="89"/>
      <c r="Y161" s="89"/>
    </row>
    <row r="162" spans="1:25" s="186" customFormat="1">
      <c r="A162" s="185"/>
      <c r="B162" s="185"/>
      <c r="C162" s="185"/>
      <c r="D162" s="185"/>
      <c r="E162" s="185"/>
      <c r="F162" s="185"/>
      <c r="G162" s="185"/>
      <c r="H162" s="185"/>
      <c r="I162" s="185"/>
      <c r="J162" s="185"/>
      <c r="K162" s="185"/>
      <c r="Q162" s="89"/>
      <c r="R162" s="89"/>
      <c r="S162" s="89"/>
      <c r="T162" s="89"/>
      <c r="U162" s="89"/>
      <c r="V162" s="89"/>
      <c r="W162" s="89"/>
      <c r="X162" s="89"/>
      <c r="Y162" s="89"/>
    </row>
    <row r="163" spans="1:25" s="186" customFormat="1">
      <c r="A163" s="185"/>
      <c r="B163" s="185"/>
      <c r="C163" s="185"/>
      <c r="D163" s="185"/>
      <c r="E163" s="185"/>
      <c r="F163" s="185"/>
      <c r="G163" s="185"/>
      <c r="H163" s="185"/>
      <c r="I163" s="185"/>
      <c r="J163" s="185"/>
      <c r="K163" s="185"/>
      <c r="Q163" s="89"/>
      <c r="R163" s="89"/>
      <c r="S163" s="89"/>
      <c r="T163" s="89"/>
      <c r="U163" s="89"/>
      <c r="V163" s="89"/>
      <c r="W163" s="89"/>
      <c r="X163" s="89"/>
      <c r="Y163" s="89"/>
    </row>
    <row r="164" spans="1:25" s="186" customFormat="1">
      <c r="A164" s="185"/>
      <c r="B164" s="185"/>
      <c r="C164" s="185"/>
      <c r="D164" s="185"/>
      <c r="E164" s="185"/>
      <c r="F164" s="185"/>
      <c r="G164" s="185"/>
      <c r="H164" s="185"/>
      <c r="I164" s="185"/>
      <c r="J164" s="185"/>
      <c r="K164" s="185"/>
      <c r="Q164" s="89"/>
      <c r="R164" s="89"/>
      <c r="S164" s="89"/>
      <c r="T164" s="89"/>
      <c r="U164" s="89"/>
      <c r="V164" s="89"/>
      <c r="W164" s="89"/>
      <c r="X164" s="89"/>
      <c r="Y164" s="89"/>
    </row>
    <row r="165" spans="1:25" s="186" customFormat="1">
      <c r="A165" s="185"/>
      <c r="B165" s="185"/>
      <c r="C165" s="185"/>
      <c r="D165" s="185"/>
      <c r="E165" s="185"/>
      <c r="F165" s="185"/>
      <c r="G165" s="185"/>
      <c r="H165" s="185"/>
      <c r="I165" s="185"/>
      <c r="J165" s="185"/>
      <c r="K165" s="185"/>
      <c r="Q165" s="89"/>
      <c r="R165" s="89"/>
      <c r="S165" s="89"/>
      <c r="T165" s="89"/>
      <c r="U165" s="89"/>
      <c r="V165" s="89"/>
      <c r="W165" s="89"/>
      <c r="X165" s="89"/>
      <c r="Y165" s="89"/>
    </row>
    <row r="166" spans="1:25" s="186" customFormat="1">
      <c r="A166" s="185"/>
      <c r="B166" s="185"/>
      <c r="C166" s="185"/>
      <c r="D166" s="185"/>
      <c r="E166" s="185"/>
      <c r="F166" s="185"/>
      <c r="G166" s="185"/>
      <c r="H166" s="185"/>
      <c r="I166" s="185"/>
      <c r="J166" s="185"/>
      <c r="K166" s="185"/>
      <c r="Q166" s="89"/>
      <c r="R166" s="89"/>
      <c r="S166" s="89"/>
      <c r="T166" s="89"/>
      <c r="U166" s="89"/>
      <c r="V166" s="89"/>
      <c r="W166" s="89"/>
      <c r="X166" s="89"/>
      <c r="Y166" s="89"/>
    </row>
    <row r="167" spans="1:25" s="186" customFormat="1">
      <c r="A167" s="185"/>
      <c r="B167" s="185"/>
      <c r="C167" s="185"/>
      <c r="D167" s="185"/>
      <c r="E167" s="185"/>
      <c r="F167" s="185"/>
      <c r="G167" s="185"/>
      <c r="H167" s="185"/>
      <c r="I167" s="185"/>
      <c r="J167" s="185"/>
      <c r="K167" s="185"/>
      <c r="Q167" s="89"/>
      <c r="R167" s="89"/>
      <c r="S167" s="89"/>
      <c r="T167" s="89"/>
      <c r="U167" s="89"/>
      <c r="V167" s="89"/>
      <c r="W167" s="89"/>
      <c r="X167" s="89"/>
      <c r="Y167" s="89"/>
    </row>
    <row r="168" spans="1:25" s="186" customFormat="1">
      <c r="A168" s="185"/>
      <c r="B168" s="185"/>
      <c r="C168" s="185"/>
      <c r="D168" s="185"/>
      <c r="E168" s="185"/>
      <c r="F168" s="185"/>
      <c r="G168" s="185"/>
      <c r="H168" s="185"/>
      <c r="I168" s="185"/>
      <c r="J168" s="185"/>
      <c r="K168" s="185"/>
      <c r="Q168" s="89"/>
      <c r="R168" s="89"/>
      <c r="S168" s="89"/>
      <c r="T168" s="89"/>
      <c r="U168" s="89"/>
      <c r="V168" s="89"/>
      <c r="W168" s="89"/>
      <c r="X168" s="89"/>
      <c r="Y168" s="89"/>
    </row>
    <row r="169" spans="1:25" s="186" customFormat="1">
      <c r="A169" s="185"/>
      <c r="B169" s="185"/>
      <c r="C169" s="185"/>
      <c r="D169" s="185"/>
      <c r="E169" s="185"/>
      <c r="F169" s="185"/>
      <c r="G169" s="185"/>
      <c r="H169" s="185"/>
      <c r="I169" s="185"/>
      <c r="J169" s="185"/>
      <c r="K169" s="185"/>
      <c r="Q169" s="89"/>
      <c r="R169" s="89"/>
      <c r="S169" s="89"/>
      <c r="T169" s="89"/>
      <c r="U169" s="89"/>
      <c r="V169" s="89"/>
      <c r="W169" s="89"/>
      <c r="X169" s="89"/>
      <c r="Y169" s="89"/>
    </row>
    <row r="170" spans="1:25" s="186" customFormat="1">
      <c r="A170" s="185"/>
      <c r="B170" s="185"/>
      <c r="C170" s="185"/>
      <c r="D170" s="185"/>
      <c r="E170" s="185"/>
      <c r="F170" s="185"/>
      <c r="G170" s="185"/>
      <c r="H170" s="185"/>
      <c r="I170" s="185"/>
      <c r="J170" s="185"/>
      <c r="K170" s="185"/>
      <c r="Q170" s="89"/>
      <c r="R170" s="89"/>
      <c r="S170" s="89"/>
      <c r="T170" s="89"/>
      <c r="U170" s="89"/>
      <c r="V170" s="89"/>
      <c r="W170" s="89"/>
      <c r="X170" s="89"/>
      <c r="Y170" s="89"/>
    </row>
    <row r="171" spans="1:25" s="186" customFormat="1">
      <c r="A171" s="185"/>
      <c r="B171" s="185"/>
      <c r="C171" s="185"/>
      <c r="D171" s="185"/>
      <c r="E171" s="185"/>
      <c r="F171" s="185"/>
      <c r="G171" s="185"/>
      <c r="H171" s="185"/>
      <c r="I171" s="185"/>
      <c r="J171" s="185"/>
      <c r="K171" s="185"/>
      <c r="Q171" s="89"/>
      <c r="R171" s="89"/>
      <c r="S171" s="89"/>
      <c r="T171" s="89"/>
      <c r="U171" s="89"/>
      <c r="V171" s="89"/>
      <c r="W171" s="89"/>
      <c r="X171" s="89"/>
      <c r="Y171" s="89"/>
    </row>
    <row r="172" spans="1:25" s="186" customFormat="1">
      <c r="A172" s="185"/>
      <c r="B172" s="185"/>
      <c r="C172" s="185"/>
      <c r="D172" s="185"/>
      <c r="E172" s="185"/>
      <c r="F172" s="185"/>
      <c r="G172" s="185"/>
      <c r="H172" s="185"/>
      <c r="I172" s="185"/>
      <c r="J172" s="185"/>
      <c r="K172" s="185"/>
      <c r="Q172" s="89"/>
      <c r="R172" s="89"/>
      <c r="S172" s="89"/>
      <c r="T172" s="89"/>
      <c r="U172" s="89"/>
      <c r="V172" s="89"/>
      <c r="W172" s="89"/>
      <c r="X172" s="89"/>
      <c r="Y172" s="89"/>
    </row>
    <row r="173" spans="1:25" s="186" customFormat="1">
      <c r="A173" s="185"/>
      <c r="B173" s="185"/>
      <c r="C173" s="185"/>
      <c r="D173" s="185"/>
      <c r="E173" s="185"/>
      <c r="F173" s="185"/>
      <c r="G173" s="185"/>
      <c r="H173" s="185"/>
      <c r="I173" s="185"/>
      <c r="J173" s="185"/>
      <c r="K173" s="185"/>
      <c r="Q173" s="89"/>
      <c r="R173" s="89"/>
      <c r="S173" s="89"/>
      <c r="T173" s="89"/>
      <c r="U173" s="89"/>
      <c r="V173" s="89"/>
      <c r="W173" s="89"/>
      <c r="X173" s="89"/>
      <c r="Y173" s="89"/>
    </row>
    <row r="174" spans="1:25" s="186" customFormat="1">
      <c r="A174" s="185"/>
      <c r="B174" s="185"/>
      <c r="C174" s="185"/>
      <c r="D174" s="185"/>
      <c r="E174" s="185"/>
      <c r="F174" s="185"/>
      <c r="G174" s="185"/>
      <c r="H174" s="185"/>
      <c r="I174" s="185"/>
      <c r="J174" s="185"/>
      <c r="K174" s="185"/>
      <c r="Q174" s="89"/>
      <c r="R174" s="89"/>
      <c r="S174" s="89"/>
      <c r="T174" s="89"/>
      <c r="U174" s="89"/>
      <c r="V174" s="89"/>
      <c r="W174" s="89"/>
      <c r="X174" s="89"/>
      <c r="Y174" s="89"/>
    </row>
    <row r="175" spans="1:25" s="186" customFormat="1">
      <c r="A175" s="185"/>
      <c r="B175" s="185"/>
      <c r="C175" s="185"/>
      <c r="D175" s="185"/>
      <c r="E175" s="185"/>
      <c r="F175" s="185"/>
      <c r="G175" s="185"/>
      <c r="H175" s="185"/>
      <c r="I175" s="185"/>
      <c r="J175" s="185"/>
      <c r="K175" s="185"/>
      <c r="Q175" s="89"/>
      <c r="R175" s="89"/>
      <c r="S175" s="89"/>
      <c r="T175" s="89"/>
      <c r="U175" s="89"/>
      <c r="V175" s="89"/>
      <c r="W175" s="89"/>
      <c r="X175" s="89"/>
      <c r="Y175" s="89"/>
    </row>
    <row r="176" spans="1:25" s="186" customFormat="1">
      <c r="A176" s="185"/>
      <c r="B176" s="185"/>
      <c r="C176" s="185"/>
      <c r="D176" s="185"/>
      <c r="E176" s="185"/>
      <c r="F176" s="185"/>
      <c r="G176" s="185"/>
      <c r="H176" s="185"/>
      <c r="I176" s="185"/>
      <c r="J176" s="185"/>
      <c r="K176" s="185"/>
      <c r="Q176" s="89"/>
      <c r="R176" s="89"/>
      <c r="S176" s="89"/>
      <c r="T176" s="89"/>
      <c r="U176" s="89"/>
      <c r="V176" s="89"/>
      <c r="W176" s="89"/>
      <c r="X176" s="89"/>
      <c r="Y176" s="89"/>
    </row>
    <row r="177" spans="1:25" s="186" customFormat="1">
      <c r="A177" s="185"/>
      <c r="B177" s="185"/>
      <c r="C177" s="185"/>
      <c r="D177" s="185"/>
      <c r="E177" s="185"/>
      <c r="F177" s="185"/>
      <c r="G177" s="185"/>
      <c r="H177" s="185"/>
      <c r="I177" s="185"/>
      <c r="J177" s="185"/>
      <c r="K177" s="185"/>
      <c r="Q177" s="89"/>
      <c r="R177" s="89"/>
      <c r="S177" s="89"/>
      <c r="T177" s="89"/>
      <c r="U177" s="89"/>
      <c r="V177" s="89"/>
      <c r="W177" s="89"/>
      <c r="X177" s="89"/>
      <c r="Y177" s="89"/>
    </row>
    <row r="178" spans="1:25" s="186" customFormat="1">
      <c r="A178" s="185"/>
      <c r="B178" s="185"/>
      <c r="C178" s="185"/>
      <c r="D178" s="185"/>
      <c r="E178" s="185"/>
      <c r="F178" s="185"/>
      <c r="G178" s="185"/>
      <c r="H178" s="185"/>
      <c r="I178" s="185"/>
      <c r="J178" s="185"/>
      <c r="K178" s="185"/>
      <c r="Q178" s="89"/>
      <c r="R178" s="89"/>
      <c r="S178" s="89"/>
      <c r="T178" s="89"/>
      <c r="U178" s="89"/>
      <c r="V178" s="89"/>
      <c r="W178" s="89"/>
      <c r="X178" s="89"/>
      <c r="Y178" s="89"/>
    </row>
    <row r="179" spans="1:25" s="186" customFormat="1">
      <c r="A179" s="185"/>
      <c r="B179" s="185"/>
      <c r="C179" s="185"/>
      <c r="D179" s="185"/>
      <c r="E179" s="185"/>
      <c r="F179" s="185"/>
      <c r="G179" s="185"/>
      <c r="H179" s="185"/>
      <c r="I179" s="185"/>
      <c r="J179" s="185"/>
      <c r="K179" s="185"/>
      <c r="Q179" s="89"/>
      <c r="R179" s="89"/>
      <c r="S179" s="89"/>
      <c r="T179" s="89"/>
      <c r="U179" s="89"/>
      <c r="V179" s="89"/>
      <c r="W179" s="89"/>
      <c r="X179" s="89"/>
      <c r="Y179" s="89"/>
    </row>
    <row r="180" spans="1:25" s="186" customFormat="1">
      <c r="A180" s="185"/>
      <c r="B180" s="185"/>
      <c r="C180" s="185"/>
      <c r="D180" s="185"/>
      <c r="E180" s="185"/>
      <c r="F180" s="185"/>
      <c r="G180" s="185"/>
      <c r="H180" s="185"/>
      <c r="I180" s="185"/>
      <c r="J180" s="185"/>
      <c r="K180" s="185"/>
      <c r="Q180" s="89"/>
      <c r="R180" s="89"/>
      <c r="S180" s="89"/>
      <c r="T180" s="89"/>
      <c r="U180" s="89"/>
      <c r="V180" s="89"/>
      <c r="W180" s="89"/>
      <c r="X180" s="89"/>
      <c r="Y180" s="89"/>
    </row>
    <row r="181" spans="1:25" s="186" customFormat="1">
      <c r="A181" s="185"/>
      <c r="B181" s="185"/>
      <c r="C181" s="185"/>
      <c r="D181" s="185"/>
      <c r="E181" s="185"/>
      <c r="F181" s="185"/>
      <c r="G181" s="185"/>
      <c r="H181" s="185"/>
      <c r="I181" s="185"/>
      <c r="J181" s="185"/>
      <c r="K181" s="185"/>
      <c r="Q181" s="89"/>
      <c r="R181" s="89"/>
      <c r="S181" s="89"/>
      <c r="T181" s="89"/>
      <c r="U181" s="89"/>
      <c r="V181" s="89"/>
      <c r="W181" s="89"/>
      <c r="X181" s="89"/>
      <c r="Y181" s="89"/>
    </row>
    <row r="182" spans="1:25" s="186" customFormat="1">
      <c r="A182" s="185"/>
      <c r="B182" s="185"/>
      <c r="C182" s="185"/>
      <c r="D182" s="185"/>
      <c r="E182" s="185"/>
      <c r="F182" s="185"/>
      <c r="G182" s="185"/>
      <c r="H182" s="185"/>
      <c r="I182" s="185"/>
      <c r="J182" s="185"/>
      <c r="K182" s="185"/>
      <c r="Q182" s="89"/>
      <c r="R182" s="89"/>
      <c r="S182" s="89"/>
      <c r="T182" s="89"/>
      <c r="U182" s="89"/>
      <c r="V182" s="89"/>
      <c r="W182" s="89"/>
      <c r="X182" s="89"/>
      <c r="Y182" s="89"/>
    </row>
    <row r="183" spans="1:25" s="186" customFormat="1">
      <c r="A183" s="185"/>
      <c r="B183" s="185"/>
      <c r="C183" s="185"/>
      <c r="D183" s="185"/>
      <c r="E183" s="185"/>
      <c r="F183" s="185"/>
      <c r="G183" s="185"/>
      <c r="H183" s="185"/>
      <c r="I183" s="185"/>
      <c r="J183" s="185"/>
      <c r="K183" s="185"/>
      <c r="Q183" s="89"/>
      <c r="R183" s="89"/>
      <c r="S183" s="89"/>
      <c r="T183" s="89"/>
      <c r="U183" s="89"/>
      <c r="V183" s="89"/>
      <c r="W183" s="89"/>
      <c r="X183" s="89"/>
      <c r="Y183" s="89"/>
    </row>
    <row r="184" spans="1:25" s="186" customFormat="1">
      <c r="A184" s="185"/>
      <c r="B184" s="185"/>
      <c r="C184" s="185"/>
      <c r="D184" s="185"/>
      <c r="E184" s="185"/>
      <c r="F184" s="185"/>
      <c r="G184" s="185"/>
      <c r="H184" s="185"/>
      <c r="I184" s="185"/>
      <c r="J184" s="185"/>
      <c r="K184" s="185"/>
      <c r="Q184" s="89"/>
      <c r="R184" s="89"/>
      <c r="S184" s="89"/>
      <c r="T184" s="89"/>
      <c r="U184" s="89"/>
      <c r="V184" s="89"/>
      <c r="W184" s="89"/>
      <c r="X184" s="89"/>
      <c r="Y184" s="89"/>
    </row>
    <row r="185" spans="1:25" s="186" customFormat="1">
      <c r="A185" s="185"/>
      <c r="B185" s="185"/>
      <c r="C185" s="185"/>
      <c r="D185" s="185"/>
      <c r="E185" s="185"/>
      <c r="F185" s="185"/>
      <c r="G185" s="185"/>
      <c r="H185" s="185"/>
      <c r="I185" s="185"/>
      <c r="J185" s="185"/>
      <c r="K185" s="185"/>
      <c r="Q185" s="89"/>
      <c r="R185" s="89"/>
      <c r="S185" s="89"/>
      <c r="T185" s="89"/>
      <c r="U185" s="89"/>
      <c r="V185" s="89"/>
      <c r="W185" s="89"/>
      <c r="X185" s="89"/>
      <c r="Y185" s="89"/>
    </row>
    <row r="186" spans="1:25" s="186" customFormat="1">
      <c r="A186" s="185"/>
      <c r="B186" s="185"/>
      <c r="C186" s="185"/>
      <c r="D186" s="185"/>
      <c r="E186" s="185"/>
      <c r="F186" s="185"/>
      <c r="G186" s="185"/>
      <c r="H186" s="185"/>
      <c r="I186" s="185"/>
      <c r="J186" s="185"/>
      <c r="K186" s="185"/>
      <c r="Q186" s="89"/>
      <c r="R186" s="89"/>
      <c r="S186" s="89"/>
      <c r="T186" s="89"/>
      <c r="U186" s="89"/>
      <c r="V186" s="89"/>
      <c r="W186" s="89"/>
      <c r="X186" s="89"/>
      <c r="Y186" s="89"/>
    </row>
    <row r="187" spans="1:25" s="186" customFormat="1">
      <c r="A187" s="185"/>
      <c r="B187" s="185"/>
      <c r="C187" s="185"/>
      <c r="D187" s="185"/>
      <c r="E187" s="185"/>
      <c r="F187" s="185"/>
      <c r="G187" s="185"/>
      <c r="H187" s="185"/>
      <c r="I187" s="185"/>
      <c r="J187" s="185"/>
      <c r="K187" s="185"/>
      <c r="Q187" s="89"/>
      <c r="R187" s="89"/>
      <c r="S187" s="89"/>
      <c r="T187" s="89"/>
      <c r="U187" s="89"/>
      <c r="V187" s="89"/>
      <c r="W187" s="89"/>
      <c r="X187" s="89"/>
      <c r="Y187" s="89"/>
    </row>
    <row r="188" spans="1:25" s="186" customFormat="1">
      <c r="A188" s="185"/>
      <c r="B188" s="185"/>
      <c r="C188" s="185"/>
      <c r="D188" s="185"/>
      <c r="E188" s="185"/>
      <c r="F188" s="185"/>
      <c r="G188" s="185"/>
      <c r="H188" s="185"/>
      <c r="I188" s="185"/>
      <c r="J188" s="185"/>
      <c r="K188" s="185"/>
      <c r="Q188" s="89"/>
      <c r="R188" s="89"/>
      <c r="S188" s="89"/>
      <c r="T188" s="89"/>
      <c r="U188" s="89"/>
      <c r="V188" s="89"/>
      <c r="W188" s="89"/>
      <c r="X188" s="89"/>
      <c r="Y188" s="89"/>
    </row>
    <row r="189" spans="1:25" s="186" customFormat="1">
      <c r="A189" s="185"/>
      <c r="B189" s="185"/>
      <c r="C189" s="185"/>
      <c r="D189" s="185"/>
      <c r="E189" s="185"/>
      <c r="F189" s="185"/>
      <c r="G189" s="185"/>
      <c r="H189" s="185"/>
      <c r="I189" s="185"/>
      <c r="J189" s="185"/>
      <c r="K189" s="185"/>
      <c r="Q189" s="89"/>
      <c r="R189" s="89"/>
      <c r="S189" s="89"/>
      <c r="T189" s="89"/>
      <c r="U189" s="89"/>
      <c r="V189" s="89"/>
      <c r="W189" s="89"/>
      <c r="X189" s="89"/>
      <c r="Y189" s="89"/>
    </row>
    <row r="190" spans="1:25" s="186" customFormat="1">
      <c r="A190" s="185"/>
      <c r="B190" s="185"/>
      <c r="C190" s="185"/>
      <c r="D190" s="185"/>
      <c r="E190" s="185"/>
      <c r="F190" s="185"/>
      <c r="G190" s="185"/>
      <c r="H190" s="185"/>
      <c r="I190" s="185"/>
      <c r="J190" s="185"/>
      <c r="K190" s="185"/>
      <c r="Q190" s="89"/>
      <c r="R190" s="89"/>
      <c r="S190" s="89"/>
      <c r="T190" s="89"/>
      <c r="U190" s="89"/>
      <c r="V190" s="89"/>
      <c r="W190" s="89"/>
      <c r="X190" s="89"/>
      <c r="Y190" s="89"/>
    </row>
    <row r="191" spans="1:25" s="186" customFormat="1">
      <c r="A191" s="185"/>
      <c r="B191" s="185"/>
      <c r="C191" s="185"/>
      <c r="D191" s="185"/>
      <c r="E191" s="185"/>
      <c r="F191" s="185"/>
      <c r="G191" s="185"/>
      <c r="H191" s="185"/>
      <c r="I191" s="185"/>
      <c r="J191" s="185"/>
      <c r="K191" s="185"/>
      <c r="Q191" s="89"/>
      <c r="R191" s="89"/>
      <c r="S191" s="89"/>
      <c r="T191" s="89"/>
      <c r="U191" s="89"/>
      <c r="V191" s="89"/>
      <c r="W191" s="89"/>
      <c r="X191" s="89"/>
      <c r="Y191" s="89"/>
    </row>
    <row r="192" spans="1:25" s="186" customFormat="1">
      <c r="A192" s="185"/>
      <c r="B192" s="185"/>
      <c r="C192" s="185"/>
      <c r="D192" s="185"/>
      <c r="E192" s="185"/>
      <c r="F192" s="185"/>
      <c r="G192" s="185"/>
      <c r="H192" s="185"/>
      <c r="I192" s="185"/>
      <c r="J192" s="185"/>
      <c r="K192" s="185"/>
      <c r="Q192" s="89"/>
      <c r="R192" s="89"/>
      <c r="S192" s="89"/>
      <c r="T192" s="89"/>
      <c r="U192" s="89"/>
      <c r="V192" s="89"/>
      <c r="W192" s="89"/>
      <c r="X192" s="89"/>
      <c r="Y192" s="89"/>
    </row>
    <row r="193" spans="1:25" s="186" customFormat="1">
      <c r="A193" s="185"/>
      <c r="B193" s="185"/>
      <c r="C193" s="185"/>
      <c r="D193" s="185"/>
      <c r="E193" s="185"/>
      <c r="F193" s="185"/>
      <c r="G193" s="185"/>
      <c r="H193" s="185"/>
      <c r="I193" s="185"/>
      <c r="J193" s="185"/>
      <c r="K193" s="185"/>
      <c r="Q193" s="89"/>
      <c r="R193" s="89"/>
      <c r="S193" s="89"/>
      <c r="T193" s="89"/>
      <c r="U193" s="89"/>
      <c r="V193" s="89"/>
      <c r="W193" s="89"/>
      <c r="X193" s="89"/>
      <c r="Y193" s="89"/>
    </row>
    <row r="194" spans="1:25" s="186" customFormat="1">
      <c r="A194" s="185"/>
      <c r="B194" s="185"/>
      <c r="C194" s="185"/>
      <c r="D194" s="185"/>
      <c r="E194" s="185"/>
      <c r="F194" s="185"/>
      <c r="G194" s="185"/>
      <c r="H194" s="185"/>
      <c r="I194" s="185"/>
      <c r="J194" s="185"/>
      <c r="K194" s="185"/>
      <c r="Q194" s="89"/>
      <c r="R194" s="89"/>
      <c r="S194" s="89"/>
      <c r="T194" s="89"/>
      <c r="U194" s="89"/>
      <c r="V194" s="89"/>
      <c r="W194" s="89"/>
      <c r="X194" s="89"/>
      <c r="Y194" s="89"/>
    </row>
    <row r="195" spans="1:25" s="186" customFormat="1">
      <c r="A195" s="185"/>
      <c r="B195" s="185"/>
      <c r="C195" s="185"/>
      <c r="D195" s="185"/>
      <c r="E195" s="185"/>
      <c r="F195" s="185"/>
      <c r="G195" s="185"/>
      <c r="H195" s="185"/>
      <c r="I195" s="185"/>
      <c r="J195" s="185"/>
      <c r="K195" s="185"/>
      <c r="Q195" s="89"/>
      <c r="R195" s="89"/>
      <c r="S195" s="89"/>
      <c r="T195" s="89"/>
      <c r="U195" s="89"/>
      <c r="V195" s="89"/>
      <c r="W195" s="89"/>
      <c r="X195" s="89"/>
      <c r="Y195" s="89"/>
    </row>
    <row r="196" spans="1:25" s="186" customFormat="1">
      <c r="A196" s="185"/>
      <c r="B196" s="185"/>
      <c r="C196" s="185"/>
      <c r="D196" s="185"/>
      <c r="E196" s="185"/>
      <c r="F196" s="185"/>
      <c r="G196" s="185"/>
      <c r="H196" s="185"/>
      <c r="I196" s="185"/>
      <c r="J196" s="185"/>
      <c r="K196" s="185"/>
      <c r="Q196" s="89"/>
      <c r="R196" s="89"/>
      <c r="S196" s="89"/>
      <c r="T196" s="89"/>
      <c r="U196" s="89"/>
      <c r="V196" s="89"/>
      <c r="W196" s="89"/>
      <c r="X196" s="89"/>
      <c r="Y196" s="89"/>
    </row>
    <row r="197" spans="1:25" s="186" customFormat="1">
      <c r="A197" s="185"/>
      <c r="B197" s="185"/>
      <c r="C197" s="185"/>
      <c r="D197" s="185"/>
      <c r="E197" s="185"/>
      <c r="F197" s="185"/>
      <c r="G197" s="185"/>
      <c r="H197" s="185"/>
      <c r="I197" s="185"/>
      <c r="J197" s="185"/>
      <c r="K197" s="185"/>
      <c r="Q197" s="89"/>
      <c r="R197" s="89"/>
      <c r="S197" s="89"/>
      <c r="T197" s="89"/>
      <c r="U197" s="89"/>
      <c r="V197" s="89"/>
      <c r="W197" s="89"/>
      <c r="X197" s="89"/>
      <c r="Y197" s="89"/>
    </row>
  </sheetData>
  <pageMargins left="1.0629921259842521" right="0.11811023622047245" top="0.94488188976377963" bottom="0.15748031496062992" header="0" footer="0"/>
  <pageSetup scale="7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F528"/>
  <sheetViews>
    <sheetView topLeftCell="A6" zoomScaleNormal="100" workbookViewId="0">
      <selection activeCell="C24" sqref="C24"/>
    </sheetView>
  </sheetViews>
  <sheetFormatPr baseColWidth="10" defaultColWidth="9.140625" defaultRowHeight="12.75"/>
  <cols>
    <col min="1" max="1" width="30.7109375" style="165" customWidth="1"/>
    <col min="2" max="2" width="30.140625" style="165" customWidth="1"/>
    <col min="3" max="3" width="52.85546875" style="166" customWidth="1"/>
    <col min="4" max="4" width="17.140625" style="167" customWidth="1"/>
    <col min="5" max="5" width="15.42578125" style="166" customWidth="1"/>
    <col min="6" max="6" width="25.7109375" style="166" customWidth="1"/>
    <col min="7" max="16384" width="9.140625" style="151"/>
  </cols>
  <sheetData>
    <row r="1" spans="1:6" s="149" customFormat="1">
      <c r="A1" s="513" t="s">
        <v>1713</v>
      </c>
      <c r="B1" s="514" t="s">
        <v>891</v>
      </c>
      <c r="C1" s="515" t="s">
        <v>884</v>
      </c>
      <c r="D1" s="515" t="s">
        <v>885</v>
      </c>
      <c r="E1" s="516" t="s">
        <v>887</v>
      </c>
      <c r="F1" s="517" t="s">
        <v>1714</v>
      </c>
    </row>
    <row r="2" spans="1:6" ht="20.100000000000001" customHeight="1">
      <c r="A2" s="549" t="s">
        <v>1271</v>
      </c>
      <c r="B2" s="550" t="s">
        <v>1715</v>
      </c>
      <c r="C2" s="472" t="s">
        <v>1716</v>
      </c>
      <c r="D2" s="473" t="s">
        <v>1717</v>
      </c>
      <c r="E2" s="474">
        <v>944</v>
      </c>
      <c r="F2" s="480" t="s">
        <v>1718</v>
      </c>
    </row>
    <row r="3" spans="1:6">
      <c r="A3" s="549" t="s">
        <v>1271</v>
      </c>
      <c r="B3" s="550" t="s">
        <v>1715</v>
      </c>
      <c r="C3" s="472" t="s">
        <v>1719</v>
      </c>
      <c r="D3" s="473" t="s">
        <v>1717</v>
      </c>
      <c r="E3" s="474">
        <v>590</v>
      </c>
      <c r="F3" s="480" t="s">
        <v>1718</v>
      </c>
    </row>
    <row r="4" spans="1:6" ht="24">
      <c r="A4" s="551" t="s">
        <v>892</v>
      </c>
      <c r="B4" s="552" t="s">
        <v>1720</v>
      </c>
      <c r="C4" s="552" t="s">
        <v>1721</v>
      </c>
      <c r="D4" s="553" t="s">
        <v>1717</v>
      </c>
      <c r="E4" s="554">
        <v>5000.5</v>
      </c>
      <c r="F4" s="481" t="s">
        <v>1722</v>
      </c>
    </row>
    <row r="5" spans="1:6" ht="24">
      <c r="A5" s="551" t="s">
        <v>892</v>
      </c>
      <c r="B5" s="552" t="s">
        <v>1720</v>
      </c>
      <c r="C5" s="552" t="s">
        <v>940</v>
      </c>
      <c r="D5" s="553" t="s">
        <v>1717</v>
      </c>
      <c r="E5" s="554">
        <v>10133.5</v>
      </c>
      <c r="F5" s="481" t="s">
        <v>1722</v>
      </c>
    </row>
    <row r="6" spans="1:6" ht="24">
      <c r="A6" s="551" t="s">
        <v>892</v>
      </c>
      <c r="B6" s="552" t="s">
        <v>1720</v>
      </c>
      <c r="C6" s="552" t="s">
        <v>908</v>
      </c>
      <c r="D6" s="553" t="s">
        <v>1717</v>
      </c>
      <c r="E6" s="554">
        <v>25488</v>
      </c>
      <c r="F6" s="481" t="s">
        <v>1722</v>
      </c>
    </row>
    <row r="7" spans="1:6" ht="24">
      <c r="A7" s="551" t="s">
        <v>892</v>
      </c>
      <c r="B7" s="552" t="s">
        <v>1720</v>
      </c>
      <c r="C7" s="552" t="s">
        <v>931</v>
      </c>
      <c r="D7" s="553" t="s">
        <v>1717</v>
      </c>
      <c r="E7" s="554">
        <v>61419</v>
      </c>
      <c r="F7" s="481" t="s">
        <v>1722</v>
      </c>
    </row>
    <row r="8" spans="1:6" ht="21.95" customHeight="1">
      <c r="A8" s="551" t="s">
        <v>892</v>
      </c>
      <c r="B8" s="552" t="s">
        <v>1720</v>
      </c>
      <c r="C8" s="552" t="s">
        <v>1723</v>
      </c>
      <c r="D8" s="553" t="s">
        <v>1717</v>
      </c>
      <c r="E8" s="554">
        <v>33435.300000000003</v>
      </c>
      <c r="F8" s="481" t="s">
        <v>1722</v>
      </c>
    </row>
    <row r="9" spans="1:6" ht="17.100000000000001" customHeight="1">
      <c r="A9" s="551" t="s">
        <v>892</v>
      </c>
      <c r="B9" s="552" t="s">
        <v>1720</v>
      </c>
      <c r="C9" s="552" t="s">
        <v>925</v>
      </c>
      <c r="D9" s="553" t="s">
        <v>1717</v>
      </c>
      <c r="E9" s="554">
        <v>9410.5</v>
      </c>
      <c r="F9" s="481" t="s">
        <v>1722</v>
      </c>
    </row>
    <row r="10" spans="1:6" ht="18.95" customHeight="1">
      <c r="A10" s="551" t="s">
        <v>892</v>
      </c>
      <c r="B10" s="552" t="s">
        <v>1720</v>
      </c>
      <c r="C10" s="552" t="s">
        <v>923</v>
      </c>
      <c r="D10" s="553" t="s">
        <v>1717</v>
      </c>
      <c r="E10" s="554">
        <v>5929.5</v>
      </c>
      <c r="F10" s="481" t="s">
        <v>1722</v>
      </c>
    </row>
    <row r="11" spans="1:6" ht="17.100000000000001" customHeight="1">
      <c r="A11" s="551" t="s">
        <v>892</v>
      </c>
      <c r="B11" s="552" t="s">
        <v>1720</v>
      </c>
      <c r="C11" s="552" t="s">
        <v>924</v>
      </c>
      <c r="D11" s="553" t="s">
        <v>1717</v>
      </c>
      <c r="E11" s="554">
        <v>65844</v>
      </c>
      <c r="F11" s="481" t="s">
        <v>1722</v>
      </c>
    </row>
    <row r="12" spans="1:6" ht="18" customHeight="1">
      <c r="A12" s="551" t="s">
        <v>892</v>
      </c>
      <c r="B12" s="552" t="s">
        <v>1720</v>
      </c>
      <c r="C12" s="552" t="s">
        <v>921</v>
      </c>
      <c r="D12" s="553" t="s">
        <v>1717</v>
      </c>
      <c r="E12" s="554">
        <v>29393.8</v>
      </c>
      <c r="F12" s="481" t="s">
        <v>1722</v>
      </c>
    </row>
    <row r="13" spans="1:6" ht="18" customHeight="1">
      <c r="A13" s="551" t="s">
        <v>892</v>
      </c>
      <c r="B13" s="552" t="s">
        <v>1720</v>
      </c>
      <c r="C13" s="552" t="s">
        <v>938</v>
      </c>
      <c r="D13" s="553" t="s">
        <v>1717</v>
      </c>
      <c r="E13" s="554">
        <v>27193.1</v>
      </c>
      <c r="F13" s="481" t="s">
        <v>1722</v>
      </c>
    </row>
    <row r="14" spans="1:6" ht="24">
      <c r="A14" s="551" t="s">
        <v>892</v>
      </c>
      <c r="B14" s="552" t="s">
        <v>1720</v>
      </c>
      <c r="C14" s="552" t="s">
        <v>929</v>
      </c>
      <c r="D14" s="553" t="s">
        <v>1717</v>
      </c>
      <c r="E14" s="554">
        <v>50380.1</v>
      </c>
      <c r="F14" s="481" t="s">
        <v>1722</v>
      </c>
    </row>
    <row r="15" spans="1:6" ht="24">
      <c r="A15" s="551" t="s">
        <v>892</v>
      </c>
      <c r="B15" s="552" t="s">
        <v>1720</v>
      </c>
      <c r="C15" s="552" t="s">
        <v>1724</v>
      </c>
      <c r="D15" s="553" t="s">
        <v>1717</v>
      </c>
      <c r="E15" s="554">
        <v>29323</v>
      </c>
      <c r="F15" s="481" t="s">
        <v>1722</v>
      </c>
    </row>
    <row r="16" spans="1:6" ht="24">
      <c r="A16" s="551" t="s">
        <v>892</v>
      </c>
      <c r="B16" s="552" t="s">
        <v>1720</v>
      </c>
      <c r="C16" s="552" t="s">
        <v>1725</v>
      </c>
      <c r="D16" s="553" t="s">
        <v>1717</v>
      </c>
      <c r="E16" s="554">
        <v>32833.5</v>
      </c>
      <c r="F16" s="481" t="s">
        <v>1722</v>
      </c>
    </row>
    <row r="17" spans="1:6" ht="24">
      <c r="A17" s="551" t="s">
        <v>892</v>
      </c>
      <c r="B17" s="552" t="s">
        <v>1720</v>
      </c>
      <c r="C17" s="552" t="s">
        <v>941</v>
      </c>
      <c r="D17" s="553" t="s">
        <v>1717</v>
      </c>
      <c r="E17" s="554">
        <v>12537.5</v>
      </c>
      <c r="F17" s="481" t="s">
        <v>1722</v>
      </c>
    </row>
    <row r="18" spans="1:6" ht="24">
      <c r="A18" s="551" t="s">
        <v>892</v>
      </c>
      <c r="B18" s="552" t="s">
        <v>1720</v>
      </c>
      <c r="C18" s="552" t="s">
        <v>907</v>
      </c>
      <c r="D18" s="553" t="s">
        <v>1717</v>
      </c>
      <c r="E18" s="554">
        <v>12626</v>
      </c>
      <c r="F18" s="481" t="s">
        <v>1722</v>
      </c>
    </row>
    <row r="19" spans="1:6" ht="24">
      <c r="A19" s="551" t="s">
        <v>892</v>
      </c>
      <c r="B19" s="552" t="s">
        <v>1720</v>
      </c>
      <c r="C19" s="552" t="s">
        <v>1726</v>
      </c>
      <c r="D19" s="553" t="s">
        <v>1717</v>
      </c>
      <c r="E19" s="554">
        <v>95892.7</v>
      </c>
      <c r="F19" s="481" t="s">
        <v>1722</v>
      </c>
    </row>
    <row r="20" spans="1:6" ht="22.5" customHeight="1">
      <c r="A20" s="551" t="s">
        <v>892</v>
      </c>
      <c r="B20" s="552" t="s">
        <v>1720</v>
      </c>
      <c r="C20" s="552" t="s">
        <v>893</v>
      </c>
      <c r="D20" s="553" t="s">
        <v>1717</v>
      </c>
      <c r="E20" s="554">
        <v>19706</v>
      </c>
      <c r="F20" s="481" t="s">
        <v>1722</v>
      </c>
    </row>
    <row r="21" spans="1:6" ht="22.5" customHeight="1">
      <c r="A21" s="551" t="s">
        <v>892</v>
      </c>
      <c r="B21" s="552" t="s">
        <v>1720</v>
      </c>
      <c r="C21" s="552" t="s">
        <v>1727</v>
      </c>
      <c r="D21" s="553" t="s">
        <v>1717</v>
      </c>
      <c r="E21" s="554">
        <v>30975</v>
      </c>
      <c r="F21" s="481" t="s">
        <v>1722</v>
      </c>
    </row>
    <row r="22" spans="1:6">
      <c r="A22" s="551" t="s">
        <v>892</v>
      </c>
      <c r="B22" s="552" t="s">
        <v>1720</v>
      </c>
      <c r="C22" s="552" t="s">
        <v>965</v>
      </c>
      <c r="D22" s="553" t="s">
        <v>1717</v>
      </c>
      <c r="E22" s="554">
        <v>15251.5</v>
      </c>
      <c r="F22" s="481" t="s">
        <v>1722</v>
      </c>
    </row>
    <row r="23" spans="1:6">
      <c r="A23" s="551" t="s">
        <v>892</v>
      </c>
      <c r="B23" s="552" t="s">
        <v>1720</v>
      </c>
      <c r="C23" s="552" t="s">
        <v>943</v>
      </c>
      <c r="D23" s="553" t="s">
        <v>1717</v>
      </c>
      <c r="E23" s="554">
        <v>24225.4</v>
      </c>
      <c r="F23" s="481" t="s">
        <v>1722</v>
      </c>
    </row>
    <row r="24" spans="1:6" ht="22.5" customHeight="1">
      <c r="A24" s="555" t="s">
        <v>950</v>
      </c>
      <c r="B24" s="556" t="s">
        <v>1728</v>
      </c>
      <c r="C24" s="557" t="s">
        <v>1729</v>
      </c>
      <c r="D24" s="558" t="s">
        <v>1730</v>
      </c>
      <c r="E24" s="559">
        <v>1003</v>
      </c>
      <c r="F24" s="482" t="s">
        <v>1731</v>
      </c>
    </row>
    <row r="25" spans="1:6">
      <c r="A25" s="555" t="s">
        <v>950</v>
      </c>
      <c r="B25" s="556" t="s">
        <v>1728</v>
      </c>
      <c r="C25" s="557" t="s">
        <v>1732</v>
      </c>
      <c r="D25" s="558" t="s">
        <v>1730</v>
      </c>
      <c r="E25" s="559">
        <v>1003</v>
      </c>
      <c r="F25" s="482" t="s">
        <v>1731</v>
      </c>
    </row>
    <row r="26" spans="1:6" ht="24" customHeight="1">
      <c r="A26" s="555" t="s">
        <v>950</v>
      </c>
      <c r="B26" s="556" t="s">
        <v>1728</v>
      </c>
      <c r="C26" s="557" t="s">
        <v>1733</v>
      </c>
      <c r="D26" s="558" t="s">
        <v>1730</v>
      </c>
      <c r="E26" s="559">
        <v>3009</v>
      </c>
      <c r="F26" s="482" t="s">
        <v>1731</v>
      </c>
    </row>
    <row r="27" spans="1:6">
      <c r="A27" s="555" t="s">
        <v>950</v>
      </c>
      <c r="B27" s="556" t="s">
        <v>1728</v>
      </c>
      <c r="C27" s="557" t="s">
        <v>1734</v>
      </c>
      <c r="D27" s="558" t="s">
        <v>1730</v>
      </c>
      <c r="E27" s="559">
        <v>1882.1</v>
      </c>
      <c r="F27" s="482" t="s">
        <v>1731</v>
      </c>
    </row>
    <row r="28" spans="1:6">
      <c r="A28" s="555" t="s">
        <v>950</v>
      </c>
      <c r="B28" s="556" t="s">
        <v>1728</v>
      </c>
      <c r="C28" s="557" t="s">
        <v>1735</v>
      </c>
      <c r="D28" s="558" t="s">
        <v>1717</v>
      </c>
      <c r="E28" s="559">
        <v>83.78</v>
      </c>
      <c r="F28" s="482" t="s">
        <v>1731</v>
      </c>
    </row>
    <row r="29" spans="1:6">
      <c r="A29" s="555" t="s">
        <v>950</v>
      </c>
      <c r="B29" s="556" t="s">
        <v>1728</v>
      </c>
      <c r="C29" s="557" t="s">
        <v>1736</v>
      </c>
      <c r="D29" s="558" t="s">
        <v>1717</v>
      </c>
      <c r="E29" s="559">
        <v>192.34</v>
      </c>
      <c r="F29" s="482" t="s">
        <v>1731</v>
      </c>
    </row>
    <row r="30" spans="1:6">
      <c r="A30" s="555" t="s">
        <v>950</v>
      </c>
      <c r="B30" s="556" t="s">
        <v>1728</v>
      </c>
      <c r="C30" s="557" t="s">
        <v>951</v>
      </c>
      <c r="D30" s="558" t="s">
        <v>1717</v>
      </c>
      <c r="E30" s="559">
        <v>421.26</v>
      </c>
      <c r="F30" s="482" t="s">
        <v>1731</v>
      </c>
    </row>
    <row r="31" spans="1:6">
      <c r="A31" s="560" t="s">
        <v>1032</v>
      </c>
      <c r="B31" s="561" t="s">
        <v>1737</v>
      </c>
      <c r="C31" s="562" t="s">
        <v>1738</v>
      </c>
      <c r="D31" s="563" t="s">
        <v>1717</v>
      </c>
      <c r="E31" s="564">
        <v>6500</v>
      </c>
      <c r="F31" s="483" t="s">
        <v>1052</v>
      </c>
    </row>
    <row r="32" spans="1:6">
      <c r="A32" s="560" t="s">
        <v>1032</v>
      </c>
      <c r="B32" s="561" t="s">
        <v>1737</v>
      </c>
      <c r="C32" s="562" t="s">
        <v>1739</v>
      </c>
      <c r="D32" s="563" t="s">
        <v>1717</v>
      </c>
      <c r="E32" s="564">
        <v>7265.26</v>
      </c>
      <c r="F32" s="483" t="s">
        <v>1052</v>
      </c>
    </row>
    <row r="33" spans="1:6">
      <c r="A33" s="560" t="s">
        <v>1032</v>
      </c>
      <c r="B33" s="561" t="s">
        <v>1737</v>
      </c>
      <c r="C33" s="562" t="s">
        <v>1740</v>
      </c>
      <c r="D33" s="563" t="s">
        <v>1717</v>
      </c>
      <c r="E33" s="564">
        <v>4675.2539999999999</v>
      </c>
      <c r="F33" s="483" t="s">
        <v>1052</v>
      </c>
    </row>
    <row r="34" spans="1:6">
      <c r="A34" s="560" t="s">
        <v>1032</v>
      </c>
      <c r="B34" s="561" t="s">
        <v>1737</v>
      </c>
      <c r="C34" s="562" t="s">
        <v>1741</v>
      </c>
      <c r="D34" s="563" t="s">
        <v>1717</v>
      </c>
      <c r="E34" s="564">
        <v>16785.5</v>
      </c>
      <c r="F34" s="483" t="s">
        <v>1052</v>
      </c>
    </row>
    <row r="35" spans="1:6">
      <c r="A35" s="560" t="s">
        <v>1032</v>
      </c>
      <c r="B35" s="561" t="s">
        <v>1737</v>
      </c>
      <c r="C35" s="562" t="s">
        <v>1742</v>
      </c>
      <c r="D35" s="563" t="s">
        <v>1717</v>
      </c>
      <c r="E35" s="564">
        <v>15163</v>
      </c>
      <c r="F35" s="483" t="s">
        <v>1052</v>
      </c>
    </row>
    <row r="36" spans="1:6" ht="24">
      <c r="A36" s="565" t="s">
        <v>1353</v>
      </c>
      <c r="B36" s="566" t="s">
        <v>1743</v>
      </c>
      <c r="C36" s="567" t="s">
        <v>1744</v>
      </c>
      <c r="D36" s="568" t="s">
        <v>1717</v>
      </c>
      <c r="E36" s="569">
        <v>2330.5</v>
      </c>
      <c r="F36" s="484" t="s">
        <v>1745</v>
      </c>
    </row>
    <row r="37" spans="1:6" ht="24">
      <c r="A37" s="565" t="s">
        <v>1353</v>
      </c>
      <c r="B37" s="566" t="s">
        <v>1743</v>
      </c>
      <c r="C37" s="567" t="s">
        <v>1746</v>
      </c>
      <c r="D37" s="568"/>
      <c r="E37" s="569">
        <v>1150</v>
      </c>
      <c r="F37" s="484" t="s">
        <v>1745</v>
      </c>
    </row>
    <row r="38" spans="1:6" ht="24">
      <c r="A38" s="565" t="s">
        <v>1353</v>
      </c>
      <c r="B38" s="566" t="s">
        <v>1743</v>
      </c>
      <c r="C38" s="567" t="s">
        <v>1747</v>
      </c>
      <c r="D38" s="568" t="s">
        <v>1717</v>
      </c>
      <c r="E38" s="569">
        <v>2330.5</v>
      </c>
      <c r="F38" s="484" t="s">
        <v>1745</v>
      </c>
    </row>
    <row r="39" spans="1:6" ht="24">
      <c r="A39" s="565" t="s">
        <v>1353</v>
      </c>
      <c r="B39" s="566" t="s">
        <v>1743</v>
      </c>
      <c r="C39" s="567" t="s">
        <v>1748</v>
      </c>
      <c r="D39" s="568" t="s">
        <v>1717</v>
      </c>
      <c r="E39" s="569">
        <v>3009</v>
      </c>
      <c r="F39" s="484" t="s">
        <v>1745</v>
      </c>
    </row>
    <row r="40" spans="1:6" ht="24">
      <c r="A40" s="565" t="s">
        <v>1353</v>
      </c>
      <c r="B40" s="566" t="s">
        <v>1743</v>
      </c>
      <c r="C40" s="567" t="s">
        <v>1749</v>
      </c>
      <c r="D40" s="568" t="s">
        <v>1717</v>
      </c>
      <c r="E40" s="569">
        <v>1150.5</v>
      </c>
      <c r="F40" s="484" t="s">
        <v>1745</v>
      </c>
    </row>
    <row r="41" spans="1:6" ht="24">
      <c r="A41" s="565" t="s">
        <v>1353</v>
      </c>
      <c r="B41" s="566" t="s">
        <v>1743</v>
      </c>
      <c r="C41" s="567" t="s">
        <v>1750</v>
      </c>
      <c r="D41" s="568" t="s">
        <v>1717</v>
      </c>
      <c r="E41" s="569">
        <v>1150.5</v>
      </c>
      <c r="F41" s="484" t="s">
        <v>1745</v>
      </c>
    </row>
    <row r="42" spans="1:6" ht="24">
      <c r="A42" s="565" t="s">
        <v>1353</v>
      </c>
      <c r="B42" s="566" t="s">
        <v>1743</v>
      </c>
      <c r="C42" s="567" t="s">
        <v>1751</v>
      </c>
      <c r="D42" s="568" t="s">
        <v>1717</v>
      </c>
      <c r="E42" s="569">
        <v>1947</v>
      </c>
      <c r="F42" s="484" t="s">
        <v>1745</v>
      </c>
    </row>
    <row r="43" spans="1:6" ht="22.5" customHeight="1">
      <c r="A43" s="565" t="s">
        <v>1353</v>
      </c>
      <c r="B43" s="566" t="s">
        <v>1743</v>
      </c>
      <c r="C43" s="567" t="s">
        <v>1752</v>
      </c>
      <c r="D43" s="568" t="s">
        <v>1717</v>
      </c>
      <c r="E43" s="569">
        <v>2212.5</v>
      </c>
      <c r="F43" s="484" t="s">
        <v>1745</v>
      </c>
    </row>
    <row r="44" spans="1:6" ht="18.95" customHeight="1">
      <c r="A44" s="570" t="s">
        <v>1753</v>
      </c>
      <c r="B44" s="571" t="s">
        <v>1754</v>
      </c>
      <c r="C44" s="475" t="s">
        <v>1755</v>
      </c>
      <c r="D44" s="572" t="s">
        <v>1717</v>
      </c>
      <c r="E44" s="573">
        <v>11210</v>
      </c>
      <c r="F44" s="485" t="s">
        <v>1035</v>
      </c>
    </row>
    <row r="45" spans="1:6" ht="17.100000000000001" customHeight="1">
      <c r="A45" s="570" t="s">
        <v>1753</v>
      </c>
      <c r="B45" s="571" t="s">
        <v>1754</v>
      </c>
      <c r="C45" s="475" t="s">
        <v>1756</v>
      </c>
      <c r="D45" s="572" t="s">
        <v>1717</v>
      </c>
      <c r="E45" s="573">
        <v>15692.82</v>
      </c>
      <c r="F45" s="485" t="s">
        <v>1035</v>
      </c>
    </row>
    <row r="46" spans="1:6">
      <c r="A46" s="570" t="s">
        <v>1753</v>
      </c>
      <c r="B46" s="571" t="s">
        <v>1754</v>
      </c>
      <c r="C46" s="475" t="s">
        <v>1757</v>
      </c>
      <c r="D46" s="572" t="s">
        <v>1717</v>
      </c>
      <c r="E46" s="573">
        <v>342200</v>
      </c>
      <c r="F46" s="485" t="s">
        <v>1035</v>
      </c>
    </row>
    <row r="47" spans="1:6" ht="21" customHeight="1">
      <c r="A47" s="570" t="s">
        <v>1753</v>
      </c>
      <c r="B47" s="571" t="s">
        <v>1754</v>
      </c>
      <c r="C47" s="475" t="s">
        <v>1758</v>
      </c>
      <c r="D47" s="572" t="s">
        <v>1717</v>
      </c>
      <c r="E47" s="573">
        <v>6254</v>
      </c>
      <c r="F47" s="485" t="s">
        <v>1035</v>
      </c>
    </row>
    <row r="48" spans="1:6" ht="14.1" customHeight="1">
      <c r="A48" s="570" t="s">
        <v>1753</v>
      </c>
      <c r="B48" s="571" t="s">
        <v>1754</v>
      </c>
      <c r="C48" s="475" t="s">
        <v>1759</v>
      </c>
      <c r="D48" s="572" t="s">
        <v>1717</v>
      </c>
      <c r="E48" s="573">
        <v>531000</v>
      </c>
      <c r="F48" s="485" t="s">
        <v>1035</v>
      </c>
    </row>
    <row r="49" spans="1:6" ht="24">
      <c r="A49" s="570" t="s">
        <v>1753</v>
      </c>
      <c r="B49" s="571" t="s">
        <v>1754</v>
      </c>
      <c r="C49" s="475" t="s">
        <v>1760</v>
      </c>
      <c r="D49" s="572" t="s">
        <v>1717</v>
      </c>
      <c r="E49" s="573">
        <v>49794.525000000001</v>
      </c>
      <c r="F49" s="485" t="s">
        <v>1035</v>
      </c>
    </row>
    <row r="50" spans="1:6">
      <c r="A50" s="570" t="s">
        <v>1753</v>
      </c>
      <c r="B50" s="571" t="s">
        <v>1754</v>
      </c>
      <c r="C50" s="475" t="s">
        <v>1761</v>
      </c>
      <c r="D50" s="572" t="s">
        <v>1717</v>
      </c>
      <c r="E50" s="573">
        <v>275000</v>
      </c>
      <c r="F50" s="485" t="s">
        <v>1035</v>
      </c>
    </row>
    <row r="51" spans="1:6">
      <c r="A51" s="570" t="s">
        <v>1753</v>
      </c>
      <c r="B51" s="571" t="s">
        <v>1754</v>
      </c>
      <c r="C51" s="475" t="s">
        <v>1762</v>
      </c>
      <c r="D51" s="572" t="s">
        <v>1717</v>
      </c>
      <c r="E51" s="573">
        <v>8407.5</v>
      </c>
      <c r="F51" s="485" t="s">
        <v>1035</v>
      </c>
    </row>
    <row r="52" spans="1:6" ht="15.95" customHeight="1">
      <c r="A52" s="570" t="s">
        <v>1753</v>
      </c>
      <c r="B52" s="571" t="s">
        <v>1754</v>
      </c>
      <c r="C52" s="475" t="s">
        <v>1763</v>
      </c>
      <c r="D52" s="572" t="s">
        <v>1717</v>
      </c>
      <c r="E52" s="573">
        <v>96885.151100000003</v>
      </c>
      <c r="F52" s="485" t="s">
        <v>1035</v>
      </c>
    </row>
    <row r="53" spans="1:6" ht="15" customHeight="1">
      <c r="A53" s="570" t="s">
        <v>1753</v>
      </c>
      <c r="B53" s="571" t="s">
        <v>1754</v>
      </c>
      <c r="C53" s="475" t="s">
        <v>1764</v>
      </c>
      <c r="D53" s="572" t="s">
        <v>1717</v>
      </c>
      <c r="E53" s="573">
        <v>250160</v>
      </c>
      <c r="F53" s="485" t="s">
        <v>1035</v>
      </c>
    </row>
    <row r="54" spans="1:6">
      <c r="A54" s="570" t="s">
        <v>1753</v>
      </c>
      <c r="B54" s="571" t="s">
        <v>1754</v>
      </c>
      <c r="C54" s="475" t="s">
        <v>1765</v>
      </c>
      <c r="D54" s="572" t="s">
        <v>1717</v>
      </c>
      <c r="E54" s="573">
        <v>2950</v>
      </c>
      <c r="F54" s="485" t="s">
        <v>1035</v>
      </c>
    </row>
    <row r="55" spans="1:6" ht="14.1" customHeight="1">
      <c r="A55" s="570" t="s">
        <v>1753</v>
      </c>
      <c r="B55" s="571" t="s">
        <v>1754</v>
      </c>
      <c r="C55" s="475" t="s">
        <v>1766</v>
      </c>
      <c r="D55" s="572" t="s">
        <v>1717</v>
      </c>
      <c r="E55" s="573">
        <v>226560</v>
      </c>
      <c r="F55" s="485" t="s">
        <v>1035</v>
      </c>
    </row>
    <row r="56" spans="1:6" ht="30.75" customHeight="1">
      <c r="A56" s="570" t="s">
        <v>1753</v>
      </c>
      <c r="B56" s="571" t="s">
        <v>1754</v>
      </c>
      <c r="C56" s="475" t="s">
        <v>1767</v>
      </c>
      <c r="D56" s="572" t="s">
        <v>1717</v>
      </c>
      <c r="E56" s="573">
        <v>501500</v>
      </c>
      <c r="F56" s="485" t="s">
        <v>1035</v>
      </c>
    </row>
    <row r="57" spans="1:6" ht="15" customHeight="1">
      <c r="A57" s="570" t="s">
        <v>1753</v>
      </c>
      <c r="B57" s="571" t="s">
        <v>1754</v>
      </c>
      <c r="C57" s="475" t="s">
        <v>1768</v>
      </c>
      <c r="D57" s="572" t="s">
        <v>1717</v>
      </c>
      <c r="E57" s="573">
        <v>41300</v>
      </c>
      <c r="F57" s="485" t="s">
        <v>1035</v>
      </c>
    </row>
    <row r="58" spans="1:6" ht="24" customHeight="1">
      <c r="A58" s="570" t="s">
        <v>1753</v>
      </c>
      <c r="B58" s="571" t="s">
        <v>1754</v>
      </c>
      <c r="C58" s="475" t="s">
        <v>1769</v>
      </c>
      <c r="D58" s="572" t="s">
        <v>1717</v>
      </c>
      <c r="E58" s="573">
        <v>49560</v>
      </c>
      <c r="F58" s="485" t="s">
        <v>1035</v>
      </c>
    </row>
    <row r="59" spans="1:6" ht="14.1" customHeight="1">
      <c r="A59" s="570" t="s">
        <v>1753</v>
      </c>
      <c r="B59" s="571" t="s">
        <v>1754</v>
      </c>
      <c r="C59" s="475" t="s">
        <v>1770</v>
      </c>
      <c r="D59" s="572" t="s">
        <v>1717</v>
      </c>
      <c r="E59" s="573">
        <v>188800</v>
      </c>
      <c r="F59" s="485" t="s">
        <v>1035</v>
      </c>
    </row>
    <row r="60" spans="1:6" ht="15" customHeight="1">
      <c r="A60" s="570" t="s">
        <v>1753</v>
      </c>
      <c r="B60" s="571" t="s">
        <v>1754</v>
      </c>
      <c r="C60" s="475" t="s">
        <v>1771</v>
      </c>
      <c r="D60" s="572" t="s">
        <v>1717</v>
      </c>
      <c r="E60" s="573">
        <v>27140</v>
      </c>
      <c r="F60" s="485" t="s">
        <v>1035</v>
      </c>
    </row>
    <row r="61" spans="1:6" ht="15.95" customHeight="1">
      <c r="A61" s="570" t="s">
        <v>1753</v>
      </c>
      <c r="B61" s="571" t="s">
        <v>1754</v>
      </c>
      <c r="C61" s="475" t="s">
        <v>1772</v>
      </c>
      <c r="D61" s="572" t="s">
        <v>1717</v>
      </c>
      <c r="E61" s="573">
        <v>49219.1806</v>
      </c>
      <c r="F61" s="485" t="s">
        <v>1035</v>
      </c>
    </row>
    <row r="62" spans="1:6" ht="18.95" customHeight="1">
      <c r="A62" s="570" t="s">
        <v>1753</v>
      </c>
      <c r="B62" s="571" t="s">
        <v>1754</v>
      </c>
      <c r="C62" s="475" t="s">
        <v>1773</v>
      </c>
      <c r="D62" s="572" t="s">
        <v>1717</v>
      </c>
      <c r="E62" s="573">
        <v>26137.0707</v>
      </c>
      <c r="F62" s="485" t="s">
        <v>1035</v>
      </c>
    </row>
    <row r="63" spans="1:6" ht="20.100000000000001" customHeight="1">
      <c r="A63" s="570" t="s">
        <v>1753</v>
      </c>
      <c r="B63" s="571" t="s">
        <v>1754</v>
      </c>
      <c r="C63" s="475" t="s">
        <v>1774</v>
      </c>
      <c r="D63" s="572" t="s">
        <v>1717</v>
      </c>
      <c r="E63" s="573">
        <v>105563.74400000001</v>
      </c>
      <c r="F63" s="485" t="s">
        <v>1035</v>
      </c>
    </row>
    <row r="64" spans="1:6" ht="18.95" customHeight="1">
      <c r="A64" s="570" t="s">
        <v>1753</v>
      </c>
      <c r="B64" s="571" t="s">
        <v>1754</v>
      </c>
      <c r="C64" s="475" t="s">
        <v>1775</v>
      </c>
      <c r="D64" s="572" t="s">
        <v>1717</v>
      </c>
      <c r="E64" s="573">
        <v>6490</v>
      </c>
      <c r="F64" s="485" t="s">
        <v>1035</v>
      </c>
    </row>
    <row r="65" spans="1:6" ht="15" customHeight="1">
      <c r="A65" s="570" t="s">
        <v>1753</v>
      </c>
      <c r="B65" s="571" t="s">
        <v>1754</v>
      </c>
      <c r="C65" s="475" t="s">
        <v>1776</v>
      </c>
      <c r="D65" s="572" t="s">
        <v>1717</v>
      </c>
      <c r="E65" s="573">
        <v>30335.3338</v>
      </c>
      <c r="F65" s="485" t="s">
        <v>1035</v>
      </c>
    </row>
    <row r="66" spans="1:6" ht="24">
      <c r="A66" s="570" t="s">
        <v>1753</v>
      </c>
      <c r="B66" s="571" t="s">
        <v>1754</v>
      </c>
      <c r="C66" s="475" t="s">
        <v>1777</v>
      </c>
      <c r="D66" s="572" t="s">
        <v>1717</v>
      </c>
      <c r="E66" s="573">
        <v>72981.654699999999</v>
      </c>
      <c r="F66" s="485" t="s">
        <v>1035</v>
      </c>
    </row>
    <row r="67" spans="1:6">
      <c r="A67" s="570" t="s">
        <v>1753</v>
      </c>
      <c r="B67" s="571" t="s">
        <v>1754</v>
      </c>
      <c r="C67" s="475" t="s">
        <v>1778</v>
      </c>
      <c r="D67" s="572" t="s">
        <v>1717</v>
      </c>
      <c r="E67" s="573">
        <v>172048.60250000001</v>
      </c>
      <c r="F67" s="485" t="s">
        <v>1035</v>
      </c>
    </row>
    <row r="68" spans="1:6">
      <c r="A68" s="570" t="s">
        <v>1753</v>
      </c>
      <c r="B68" s="571" t="s">
        <v>1754</v>
      </c>
      <c r="C68" s="475" t="s">
        <v>1779</v>
      </c>
      <c r="D68" s="572" t="s">
        <v>1717</v>
      </c>
      <c r="E68" s="573">
        <v>104465.4</v>
      </c>
      <c r="F68" s="485" t="s">
        <v>1035</v>
      </c>
    </row>
    <row r="69" spans="1:6">
      <c r="A69" s="570" t="s">
        <v>1753</v>
      </c>
      <c r="B69" s="571" t="s">
        <v>1754</v>
      </c>
      <c r="C69" s="475" t="s">
        <v>1780</v>
      </c>
      <c r="D69" s="572" t="s">
        <v>1717</v>
      </c>
      <c r="E69" s="573">
        <v>8314.2916999999998</v>
      </c>
      <c r="F69" s="485" t="s">
        <v>1035</v>
      </c>
    </row>
    <row r="70" spans="1:6">
      <c r="A70" s="570" t="s">
        <v>1753</v>
      </c>
      <c r="B70" s="571" t="s">
        <v>1754</v>
      </c>
      <c r="C70" s="475" t="s">
        <v>1781</v>
      </c>
      <c r="D70" s="572" t="s">
        <v>1717</v>
      </c>
      <c r="E70" s="573">
        <v>198806.39999999999</v>
      </c>
      <c r="F70" s="485" t="s">
        <v>1035</v>
      </c>
    </row>
    <row r="71" spans="1:6">
      <c r="A71" s="570" t="s">
        <v>1753</v>
      </c>
      <c r="B71" s="571" t="s">
        <v>1754</v>
      </c>
      <c r="C71" s="475" t="s">
        <v>1782</v>
      </c>
      <c r="D71" s="572" t="s">
        <v>1717</v>
      </c>
      <c r="E71" s="573">
        <v>11313.84</v>
      </c>
      <c r="F71" s="485" t="s">
        <v>1035</v>
      </c>
    </row>
    <row r="72" spans="1:6">
      <c r="A72" s="570" t="s">
        <v>1753</v>
      </c>
      <c r="B72" s="571" t="s">
        <v>1754</v>
      </c>
      <c r="C72" s="475" t="s">
        <v>1783</v>
      </c>
      <c r="D72" s="572" t="s">
        <v>1717</v>
      </c>
      <c r="E72" s="573">
        <v>469017.40850000002</v>
      </c>
      <c r="F72" s="485" t="s">
        <v>1035</v>
      </c>
    </row>
    <row r="73" spans="1:6">
      <c r="A73" s="570" t="s">
        <v>1753</v>
      </c>
      <c r="B73" s="571" t="s">
        <v>1754</v>
      </c>
      <c r="C73" s="475" t="s">
        <v>1784</v>
      </c>
      <c r="D73" s="572" t="s">
        <v>1717</v>
      </c>
      <c r="E73" s="573">
        <v>4501.7</v>
      </c>
      <c r="F73" s="485" t="s">
        <v>1035</v>
      </c>
    </row>
    <row r="74" spans="1:6">
      <c r="A74" s="570" t="s">
        <v>1753</v>
      </c>
      <c r="B74" s="571" t="s">
        <v>1754</v>
      </c>
      <c r="C74" s="475" t="s">
        <v>1785</v>
      </c>
      <c r="D74" s="572" t="s">
        <v>1717</v>
      </c>
      <c r="E74" s="573">
        <v>161582.93400000001</v>
      </c>
      <c r="F74" s="485" t="s">
        <v>1035</v>
      </c>
    </row>
    <row r="75" spans="1:6">
      <c r="A75" s="570" t="s">
        <v>1753</v>
      </c>
      <c r="B75" s="571" t="s">
        <v>1754</v>
      </c>
      <c r="C75" s="475" t="s">
        <v>1786</v>
      </c>
      <c r="D75" s="572" t="s">
        <v>1717</v>
      </c>
      <c r="E75" s="573">
        <v>344224.6911</v>
      </c>
      <c r="F75" s="485" t="s">
        <v>1035</v>
      </c>
    </row>
    <row r="76" spans="1:6">
      <c r="A76" s="570" t="s">
        <v>1753</v>
      </c>
      <c r="B76" s="571" t="s">
        <v>1754</v>
      </c>
      <c r="C76" s="475" t="s">
        <v>1787</v>
      </c>
      <c r="D76" s="572" t="s">
        <v>1717</v>
      </c>
      <c r="E76" s="573">
        <v>24151.661800000002</v>
      </c>
      <c r="F76" s="485" t="s">
        <v>1035</v>
      </c>
    </row>
    <row r="77" spans="1:6">
      <c r="A77" s="570" t="s">
        <v>1753</v>
      </c>
      <c r="B77" s="571" t="s">
        <v>1754</v>
      </c>
      <c r="C77" s="475" t="s">
        <v>1788</v>
      </c>
      <c r="D77" s="572" t="s">
        <v>1717</v>
      </c>
      <c r="E77" s="573">
        <v>12836.04</v>
      </c>
      <c r="F77" s="485" t="s">
        <v>1035</v>
      </c>
    </row>
    <row r="78" spans="1:6">
      <c r="A78" s="570" t="s">
        <v>1753</v>
      </c>
      <c r="B78" s="571" t="s">
        <v>1754</v>
      </c>
      <c r="C78" s="475" t="s">
        <v>1789</v>
      </c>
      <c r="D78" s="572" t="s">
        <v>1717</v>
      </c>
      <c r="E78" s="573">
        <v>45994.842499999999</v>
      </c>
      <c r="F78" s="485" t="s">
        <v>1035</v>
      </c>
    </row>
    <row r="79" spans="1:6">
      <c r="A79" s="570" t="s">
        <v>1753</v>
      </c>
      <c r="B79" s="571" t="s">
        <v>1754</v>
      </c>
      <c r="C79" s="475" t="s">
        <v>1790</v>
      </c>
      <c r="D79" s="572" t="s">
        <v>1717</v>
      </c>
      <c r="E79" s="573">
        <v>111029.4216</v>
      </c>
      <c r="F79" s="485" t="s">
        <v>1035</v>
      </c>
    </row>
    <row r="80" spans="1:6">
      <c r="A80" s="570" t="s">
        <v>1753</v>
      </c>
      <c r="B80" s="571" t="s">
        <v>1754</v>
      </c>
      <c r="C80" s="475" t="s">
        <v>1791</v>
      </c>
      <c r="D80" s="572" t="s">
        <v>1717</v>
      </c>
      <c r="E80" s="573">
        <v>1770</v>
      </c>
      <c r="F80" s="485" t="s">
        <v>1035</v>
      </c>
    </row>
    <row r="81" spans="1:6">
      <c r="A81" s="570" t="s">
        <v>1753</v>
      </c>
      <c r="B81" s="571" t="s">
        <v>1754</v>
      </c>
      <c r="C81" s="475" t="s">
        <v>1792</v>
      </c>
      <c r="D81" s="572" t="s">
        <v>1717</v>
      </c>
      <c r="E81" s="573">
        <v>4524.9931999999999</v>
      </c>
      <c r="F81" s="485" t="s">
        <v>1035</v>
      </c>
    </row>
    <row r="82" spans="1:6" ht="18.75" customHeight="1">
      <c r="A82" s="570" t="s">
        <v>1753</v>
      </c>
      <c r="B82" s="571" t="s">
        <v>1754</v>
      </c>
      <c r="C82" s="475" t="s">
        <v>1793</v>
      </c>
      <c r="D82" s="572" t="s">
        <v>1717</v>
      </c>
      <c r="E82" s="573">
        <v>3299.87</v>
      </c>
      <c r="F82" s="485" t="s">
        <v>1035</v>
      </c>
    </row>
    <row r="83" spans="1:6" ht="20.25" customHeight="1">
      <c r="A83" s="570" t="s">
        <v>1753</v>
      </c>
      <c r="B83" s="571" t="s">
        <v>1754</v>
      </c>
      <c r="C83" s="475" t="s">
        <v>1794</v>
      </c>
      <c r="D83" s="572" t="s">
        <v>1717</v>
      </c>
      <c r="E83" s="573">
        <v>4242.6899999999996</v>
      </c>
      <c r="F83" s="485" t="s">
        <v>1035</v>
      </c>
    </row>
    <row r="84" spans="1:6" ht="21.95" customHeight="1">
      <c r="A84" s="570" t="s">
        <v>1753</v>
      </c>
      <c r="B84" s="571" t="s">
        <v>1754</v>
      </c>
      <c r="C84" s="475" t="s">
        <v>1795</v>
      </c>
      <c r="D84" s="572" t="s">
        <v>1717</v>
      </c>
      <c r="E84" s="573">
        <v>11859.991</v>
      </c>
      <c r="F84" s="485" t="s">
        <v>1035</v>
      </c>
    </row>
    <row r="85" spans="1:6" ht="18" customHeight="1">
      <c r="A85" s="570" t="s">
        <v>1753</v>
      </c>
      <c r="B85" s="571" t="s">
        <v>1754</v>
      </c>
      <c r="C85" s="475" t="s">
        <v>1796</v>
      </c>
      <c r="D85" s="572" t="s">
        <v>1717</v>
      </c>
      <c r="E85" s="573">
        <v>1479.9914000000001</v>
      </c>
      <c r="F85" s="485" t="s">
        <v>1035</v>
      </c>
    </row>
    <row r="86" spans="1:6">
      <c r="A86" s="570" t="s">
        <v>1753</v>
      </c>
      <c r="B86" s="571" t="s">
        <v>1754</v>
      </c>
      <c r="C86" s="475" t="s">
        <v>1797</v>
      </c>
      <c r="D86" s="572" t="s">
        <v>1717</v>
      </c>
      <c r="E86" s="573">
        <v>1999.9938</v>
      </c>
      <c r="F86" s="485" t="s">
        <v>1035</v>
      </c>
    </row>
    <row r="87" spans="1:6">
      <c r="A87" s="570" t="s">
        <v>1753</v>
      </c>
      <c r="B87" s="571" t="s">
        <v>1754</v>
      </c>
      <c r="C87" s="475" t="s">
        <v>1798</v>
      </c>
      <c r="D87" s="572" t="s">
        <v>1717</v>
      </c>
      <c r="E87" s="573">
        <v>6938.4</v>
      </c>
      <c r="F87" s="485" t="s">
        <v>1035</v>
      </c>
    </row>
    <row r="88" spans="1:6">
      <c r="A88" s="570" t="s">
        <v>1753</v>
      </c>
      <c r="B88" s="571" t="s">
        <v>1754</v>
      </c>
      <c r="C88" s="475" t="s">
        <v>1799</v>
      </c>
      <c r="D88" s="572" t="s">
        <v>1717</v>
      </c>
      <c r="E88" s="573">
        <v>938.18259999999998</v>
      </c>
      <c r="F88" s="485" t="s">
        <v>1035</v>
      </c>
    </row>
    <row r="89" spans="1:6">
      <c r="A89" s="570" t="s">
        <v>1753</v>
      </c>
      <c r="B89" s="571" t="s">
        <v>1754</v>
      </c>
      <c r="C89" s="475" t="s">
        <v>1800</v>
      </c>
      <c r="D89" s="572" t="s">
        <v>1717</v>
      </c>
      <c r="E89" s="573">
        <v>3519.94</v>
      </c>
      <c r="F89" s="485" t="s">
        <v>1035</v>
      </c>
    </row>
    <row r="90" spans="1:6" ht="20.100000000000001" customHeight="1">
      <c r="A90" s="570" t="s">
        <v>1753</v>
      </c>
      <c r="B90" s="571" t="s">
        <v>1754</v>
      </c>
      <c r="C90" s="475" t="s">
        <v>1801</v>
      </c>
      <c r="D90" s="572" t="s">
        <v>1717</v>
      </c>
      <c r="E90" s="573">
        <v>9</v>
      </c>
      <c r="F90" s="485" t="s">
        <v>1035</v>
      </c>
    </row>
    <row r="91" spans="1:6" ht="20.100000000000001" customHeight="1">
      <c r="A91" s="570" t="s">
        <v>1753</v>
      </c>
      <c r="B91" s="571" t="s">
        <v>1754</v>
      </c>
      <c r="C91" s="475" t="s">
        <v>1802</v>
      </c>
      <c r="D91" s="572" t="s">
        <v>1717</v>
      </c>
      <c r="E91" s="573">
        <v>63229.120000000003</v>
      </c>
      <c r="F91" s="485" t="s">
        <v>1035</v>
      </c>
    </row>
    <row r="92" spans="1:6" ht="24.75" customHeight="1">
      <c r="A92" s="570" t="s">
        <v>1753</v>
      </c>
      <c r="B92" s="571" t="s">
        <v>1754</v>
      </c>
      <c r="C92" s="475" t="s">
        <v>1803</v>
      </c>
      <c r="D92" s="572" t="s">
        <v>1717</v>
      </c>
      <c r="E92" s="573">
        <v>475540</v>
      </c>
      <c r="F92" s="485" t="s">
        <v>1035</v>
      </c>
    </row>
    <row r="93" spans="1:6">
      <c r="A93" s="570" t="s">
        <v>1753</v>
      </c>
      <c r="B93" s="571" t="s">
        <v>1754</v>
      </c>
      <c r="C93" s="475" t="s">
        <v>1804</v>
      </c>
      <c r="D93" s="572" t="s">
        <v>1717</v>
      </c>
      <c r="E93" s="573">
        <v>490481.16</v>
      </c>
      <c r="F93" s="485" t="s">
        <v>1035</v>
      </c>
    </row>
    <row r="94" spans="1:6">
      <c r="A94" s="570" t="s">
        <v>1753</v>
      </c>
      <c r="B94" s="571" t="s">
        <v>1754</v>
      </c>
      <c r="C94" s="475" t="s">
        <v>1805</v>
      </c>
      <c r="D94" s="572" t="s">
        <v>1717</v>
      </c>
      <c r="E94" s="573">
        <v>74340</v>
      </c>
      <c r="F94" s="485" t="s">
        <v>1035</v>
      </c>
    </row>
    <row r="95" spans="1:6" ht="15" customHeight="1">
      <c r="A95" s="570" t="s">
        <v>1753</v>
      </c>
      <c r="B95" s="571" t="s">
        <v>1754</v>
      </c>
      <c r="C95" s="475" t="s">
        <v>1806</v>
      </c>
      <c r="D95" s="572" t="s">
        <v>1717</v>
      </c>
      <c r="E95" s="573">
        <v>40101.792600000001</v>
      </c>
      <c r="F95" s="485" t="s">
        <v>1035</v>
      </c>
    </row>
    <row r="96" spans="1:6" ht="14.1" customHeight="1">
      <c r="A96" s="570" t="s">
        <v>1753</v>
      </c>
      <c r="B96" s="571" t="s">
        <v>1754</v>
      </c>
      <c r="C96" s="475" t="s">
        <v>1807</v>
      </c>
      <c r="D96" s="572" t="s">
        <v>1717</v>
      </c>
      <c r="E96" s="573">
        <v>386697.033</v>
      </c>
      <c r="F96" s="485" t="s">
        <v>1035</v>
      </c>
    </row>
    <row r="97" spans="1:6">
      <c r="A97" s="570" t="s">
        <v>1753</v>
      </c>
      <c r="B97" s="571" t="s">
        <v>1754</v>
      </c>
      <c r="C97" s="475" t="s">
        <v>1808</v>
      </c>
      <c r="D97" s="572" t="s">
        <v>1717</v>
      </c>
      <c r="E97" s="573">
        <v>142177.25599999999</v>
      </c>
      <c r="F97" s="485" t="s">
        <v>1035</v>
      </c>
    </row>
    <row r="98" spans="1:6">
      <c r="A98" s="570" t="s">
        <v>1753</v>
      </c>
      <c r="B98" s="571" t="s">
        <v>1754</v>
      </c>
      <c r="C98" s="475" t="s">
        <v>1809</v>
      </c>
      <c r="D98" s="572" t="s">
        <v>1717</v>
      </c>
      <c r="E98" s="573">
        <v>26868.6</v>
      </c>
      <c r="F98" s="485" t="s">
        <v>1035</v>
      </c>
    </row>
    <row r="99" spans="1:6">
      <c r="A99" s="570" t="s">
        <v>1753</v>
      </c>
      <c r="B99" s="571" t="s">
        <v>1754</v>
      </c>
      <c r="C99" s="475" t="s">
        <v>1810</v>
      </c>
      <c r="D99" s="572" t="s">
        <v>1717</v>
      </c>
      <c r="E99" s="573">
        <v>1897493.1</v>
      </c>
      <c r="F99" s="485" t="s">
        <v>1035</v>
      </c>
    </row>
    <row r="100" spans="1:6">
      <c r="A100" s="570" t="s">
        <v>1753</v>
      </c>
      <c r="B100" s="571" t="s">
        <v>1754</v>
      </c>
      <c r="C100" s="475" t="s">
        <v>1811</v>
      </c>
      <c r="D100" s="572" t="s">
        <v>1717</v>
      </c>
      <c r="E100" s="573">
        <v>232041.1</v>
      </c>
      <c r="F100" s="485" t="s">
        <v>1035</v>
      </c>
    </row>
    <row r="101" spans="1:6" ht="24">
      <c r="A101" s="570" t="s">
        <v>1753</v>
      </c>
      <c r="B101" s="571" t="s">
        <v>1754</v>
      </c>
      <c r="C101" s="475" t="s">
        <v>1812</v>
      </c>
      <c r="D101" s="572" t="s">
        <v>1717</v>
      </c>
      <c r="E101" s="573">
        <v>34703.800000000003</v>
      </c>
      <c r="F101" s="485" t="s">
        <v>1035</v>
      </c>
    </row>
    <row r="102" spans="1:6">
      <c r="A102" s="570" t="s">
        <v>1753</v>
      </c>
      <c r="B102" s="571" t="s">
        <v>1754</v>
      </c>
      <c r="C102" s="475" t="s">
        <v>1813</v>
      </c>
      <c r="D102" s="572" t="s">
        <v>1717</v>
      </c>
      <c r="E102" s="573">
        <v>8903.1</v>
      </c>
      <c r="F102" s="485" t="s">
        <v>1035</v>
      </c>
    </row>
    <row r="103" spans="1:6" ht="15.95" customHeight="1">
      <c r="A103" s="570" t="s">
        <v>1753</v>
      </c>
      <c r="B103" s="571" t="s">
        <v>1754</v>
      </c>
      <c r="C103" s="475" t="s">
        <v>1814</v>
      </c>
      <c r="D103" s="572" t="s">
        <v>1717</v>
      </c>
      <c r="E103" s="573">
        <v>130316.25</v>
      </c>
      <c r="F103" s="574" t="s">
        <v>1035</v>
      </c>
    </row>
    <row r="104" spans="1:6">
      <c r="A104" s="570" t="s">
        <v>1753</v>
      </c>
      <c r="B104" s="571" t="s">
        <v>1754</v>
      </c>
      <c r="C104" s="475" t="s">
        <v>1815</v>
      </c>
      <c r="D104" s="572" t="s">
        <v>1717</v>
      </c>
      <c r="E104" s="573">
        <v>22139.75</v>
      </c>
      <c r="F104" s="485" t="s">
        <v>1035</v>
      </c>
    </row>
    <row r="105" spans="1:6">
      <c r="A105" s="570" t="s">
        <v>1753</v>
      </c>
      <c r="B105" s="571" t="s">
        <v>1754</v>
      </c>
      <c r="C105" s="475" t="s">
        <v>1816</v>
      </c>
      <c r="D105" s="572" t="s">
        <v>1717</v>
      </c>
      <c r="E105" s="573">
        <v>62932.232000000004</v>
      </c>
      <c r="F105" s="485" t="s">
        <v>1035</v>
      </c>
    </row>
    <row r="106" spans="1:6">
      <c r="A106" s="570" t="s">
        <v>1753</v>
      </c>
      <c r="B106" s="571" t="s">
        <v>1754</v>
      </c>
      <c r="C106" s="475" t="s">
        <v>1817</v>
      </c>
      <c r="D106" s="572" t="s">
        <v>1717</v>
      </c>
      <c r="E106" s="573">
        <v>62932.232199999999</v>
      </c>
      <c r="F106" s="485" t="s">
        <v>1035</v>
      </c>
    </row>
    <row r="107" spans="1:6">
      <c r="A107" s="570" t="s">
        <v>1753</v>
      </c>
      <c r="B107" s="571" t="s">
        <v>1754</v>
      </c>
      <c r="C107" s="475" t="s">
        <v>1818</v>
      </c>
      <c r="D107" s="572" t="s">
        <v>1717</v>
      </c>
      <c r="E107" s="573">
        <v>57230</v>
      </c>
      <c r="F107" s="485" t="s">
        <v>1035</v>
      </c>
    </row>
    <row r="108" spans="1:6">
      <c r="A108" s="570" t="s">
        <v>1753</v>
      </c>
      <c r="B108" s="571" t="s">
        <v>1754</v>
      </c>
      <c r="C108" s="475" t="s">
        <v>1819</v>
      </c>
      <c r="D108" s="572" t="s">
        <v>1717</v>
      </c>
      <c r="E108" s="573">
        <v>2549.9917</v>
      </c>
      <c r="F108" s="485" t="s">
        <v>1035</v>
      </c>
    </row>
    <row r="109" spans="1:6">
      <c r="A109" s="570" t="s">
        <v>1753</v>
      </c>
      <c r="B109" s="571" t="s">
        <v>1754</v>
      </c>
      <c r="C109" s="475" t="s">
        <v>1820</v>
      </c>
      <c r="D109" s="572" t="s">
        <v>1717</v>
      </c>
      <c r="E109" s="573">
        <v>13999.992</v>
      </c>
      <c r="F109" s="485" t="s">
        <v>1035</v>
      </c>
    </row>
    <row r="110" spans="1:6">
      <c r="A110" s="570" t="s">
        <v>1753</v>
      </c>
      <c r="B110" s="571" t="s">
        <v>1754</v>
      </c>
      <c r="C110" s="475" t="s">
        <v>1821</v>
      </c>
      <c r="D110" s="572" t="s">
        <v>1717</v>
      </c>
      <c r="E110" s="573">
        <v>19383.86</v>
      </c>
      <c r="F110" s="485" t="s">
        <v>1035</v>
      </c>
    </row>
    <row r="111" spans="1:6">
      <c r="A111" s="570" t="s">
        <v>1753</v>
      </c>
      <c r="B111" s="571" t="s">
        <v>1754</v>
      </c>
      <c r="C111" s="475" t="s">
        <v>1822</v>
      </c>
      <c r="D111" s="572" t="s">
        <v>1717</v>
      </c>
      <c r="E111" s="573">
        <v>250971.84</v>
      </c>
      <c r="F111" s="485" t="s">
        <v>1035</v>
      </c>
    </row>
    <row r="112" spans="1:6">
      <c r="A112" s="570" t="s">
        <v>1753</v>
      </c>
      <c r="B112" s="571" t="s">
        <v>1754</v>
      </c>
      <c r="C112" s="475" t="s">
        <v>1823</v>
      </c>
      <c r="D112" s="572" t="s">
        <v>1717</v>
      </c>
      <c r="E112" s="573">
        <v>257712</v>
      </c>
      <c r="F112" s="485" t="s">
        <v>1035</v>
      </c>
    </row>
    <row r="113" spans="1:6">
      <c r="A113" s="570" t="s">
        <v>1753</v>
      </c>
      <c r="B113" s="571" t="s">
        <v>1754</v>
      </c>
      <c r="C113" s="475" t="s">
        <v>1824</v>
      </c>
      <c r="D113" s="572" t="s">
        <v>1717</v>
      </c>
      <c r="E113" s="573">
        <v>3613.16</v>
      </c>
      <c r="F113" s="485" t="s">
        <v>1035</v>
      </c>
    </row>
    <row r="114" spans="1:6">
      <c r="A114" s="570" t="s">
        <v>1753</v>
      </c>
      <c r="B114" s="571" t="s">
        <v>1754</v>
      </c>
      <c r="C114" s="475" t="s">
        <v>1825</v>
      </c>
      <c r="D114" s="572" t="s">
        <v>1717</v>
      </c>
      <c r="E114" s="573">
        <v>34202.300000000003</v>
      </c>
      <c r="F114" s="485" t="s">
        <v>1035</v>
      </c>
    </row>
    <row r="115" spans="1:6">
      <c r="A115" s="570" t="s">
        <v>1753</v>
      </c>
      <c r="B115" s="571" t="s">
        <v>1754</v>
      </c>
      <c r="C115" s="475" t="s">
        <v>1826</v>
      </c>
      <c r="D115" s="572" t="s">
        <v>1717</v>
      </c>
      <c r="E115" s="573">
        <v>30336.03</v>
      </c>
      <c r="F115" s="485" t="s">
        <v>1035</v>
      </c>
    </row>
    <row r="116" spans="1:6">
      <c r="A116" s="570" t="s">
        <v>1753</v>
      </c>
      <c r="B116" s="571" t="s">
        <v>1754</v>
      </c>
      <c r="C116" s="475" t="s">
        <v>1827</v>
      </c>
      <c r="D116" s="572" t="s">
        <v>1717</v>
      </c>
      <c r="E116" s="573">
        <v>1250.8</v>
      </c>
      <c r="F116" s="485" t="s">
        <v>1035</v>
      </c>
    </row>
    <row r="117" spans="1:6">
      <c r="A117" s="570" t="s">
        <v>1753</v>
      </c>
      <c r="B117" s="571" t="s">
        <v>1754</v>
      </c>
      <c r="C117" s="475" t="s">
        <v>1828</v>
      </c>
      <c r="D117" s="572" t="s">
        <v>1717</v>
      </c>
      <c r="E117" s="573">
        <v>1250.8</v>
      </c>
      <c r="F117" s="485" t="s">
        <v>1035</v>
      </c>
    </row>
    <row r="118" spans="1:6">
      <c r="A118" s="570" t="s">
        <v>1753</v>
      </c>
      <c r="B118" s="571" t="s">
        <v>1754</v>
      </c>
      <c r="C118" s="475" t="s">
        <v>1829</v>
      </c>
      <c r="D118" s="572" t="s">
        <v>1717</v>
      </c>
      <c r="E118" s="573">
        <v>1250.8</v>
      </c>
      <c r="F118" s="485" t="s">
        <v>1035</v>
      </c>
    </row>
    <row r="119" spans="1:6">
      <c r="A119" s="570" t="s">
        <v>1753</v>
      </c>
      <c r="B119" s="571" t="s">
        <v>1754</v>
      </c>
      <c r="C119" s="475" t="s">
        <v>1830</v>
      </c>
      <c r="D119" s="572" t="s">
        <v>1717</v>
      </c>
      <c r="E119" s="573">
        <v>21240</v>
      </c>
      <c r="F119" s="485" t="s">
        <v>1035</v>
      </c>
    </row>
    <row r="120" spans="1:6">
      <c r="A120" s="570" t="s">
        <v>1753</v>
      </c>
      <c r="B120" s="571" t="s">
        <v>1754</v>
      </c>
      <c r="C120" s="475" t="s">
        <v>1831</v>
      </c>
      <c r="D120" s="572" t="s">
        <v>1717</v>
      </c>
      <c r="E120" s="573">
        <v>43960.9</v>
      </c>
      <c r="F120" s="485" t="s">
        <v>1035</v>
      </c>
    </row>
    <row r="121" spans="1:6">
      <c r="A121" s="570" t="s">
        <v>1753</v>
      </c>
      <c r="B121" s="571" t="s">
        <v>1754</v>
      </c>
      <c r="C121" s="475" t="s">
        <v>1832</v>
      </c>
      <c r="D121" s="572" t="s">
        <v>1717</v>
      </c>
      <c r="E121" s="573">
        <v>13749.996999999999</v>
      </c>
      <c r="F121" s="485" t="s">
        <v>1035</v>
      </c>
    </row>
    <row r="122" spans="1:6">
      <c r="A122" s="570" t="s">
        <v>1753</v>
      </c>
      <c r="B122" s="571" t="s">
        <v>1754</v>
      </c>
      <c r="C122" s="475" t="s">
        <v>1833</v>
      </c>
      <c r="D122" s="572" t="s">
        <v>1717</v>
      </c>
      <c r="E122" s="573">
        <v>13570</v>
      </c>
      <c r="F122" s="485" t="s">
        <v>1035</v>
      </c>
    </row>
    <row r="123" spans="1:6">
      <c r="A123" s="570" t="s">
        <v>1753</v>
      </c>
      <c r="B123" s="571" t="s">
        <v>1754</v>
      </c>
      <c r="C123" s="475" t="s">
        <v>1834</v>
      </c>
      <c r="D123" s="572" t="s">
        <v>1717</v>
      </c>
      <c r="E123" s="573">
        <v>4284.71</v>
      </c>
      <c r="F123" s="485" t="s">
        <v>1035</v>
      </c>
    </row>
    <row r="124" spans="1:6">
      <c r="A124" s="570" t="s">
        <v>1753</v>
      </c>
      <c r="B124" s="571" t="s">
        <v>1754</v>
      </c>
      <c r="C124" s="475" t="s">
        <v>1835</v>
      </c>
      <c r="D124" s="572" t="s">
        <v>1717</v>
      </c>
      <c r="E124" s="573">
        <v>5726.64</v>
      </c>
      <c r="F124" s="485" t="s">
        <v>1035</v>
      </c>
    </row>
    <row r="125" spans="1:6">
      <c r="A125" s="570" t="s">
        <v>1753</v>
      </c>
      <c r="B125" s="571" t="s">
        <v>1754</v>
      </c>
      <c r="C125" s="475" t="s">
        <v>1836</v>
      </c>
      <c r="D125" s="572" t="s">
        <v>1717</v>
      </c>
      <c r="E125" s="573">
        <v>20650</v>
      </c>
      <c r="F125" s="485" t="s">
        <v>1035</v>
      </c>
    </row>
    <row r="126" spans="1:6" ht="12.95" customHeight="1">
      <c r="A126" s="570" t="s">
        <v>1753</v>
      </c>
      <c r="B126" s="571" t="s">
        <v>1754</v>
      </c>
      <c r="C126" s="475" t="s">
        <v>1837</v>
      </c>
      <c r="D126" s="572" t="s">
        <v>1717</v>
      </c>
      <c r="E126" s="573">
        <v>575000.01</v>
      </c>
      <c r="F126" s="485" t="s">
        <v>1035</v>
      </c>
    </row>
    <row r="127" spans="1:6">
      <c r="A127" s="570" t="s">
        <v>1753</v>
      </c>
      <c r="B127" s="571" t="s">
        <v>1754</v>
      </c>
      <c r="C127" s="475" t="s">
        <v>1838</v>
      </c>
      <c r="D127" s="572" t="s">
        <v>1717</v>
      </c>
      <c r="E127" s="573">
        <v>2542900</v>
      </c>
      <c r="F127" s="485" t="s">
        <v>1035</v>
      </c>
    </row>
    <row r="128" spans="1:6">
      <c r="A128" s="570" t="s">
        <v>1753</v>
      </c>
      <c r="B128" s="571" t="s">
        <v>1754</v>
      </c>
      <c r="C128" s="475" t="s">
        <v>1839</v>
      </c>
      <c r="D128" s="572" t="s">
        <v>1717</v>
      </c>
      <c r="E128" s="573">
        <v>172556.12</v>
      </c>
      <c r="F128" s="485" t="s">
        <v>1035</v>
      </c>
    </row>
    <row r="129" spans="1:6">
      <c r="A129" s="570" t="s">
        <v>1753</v>
      </c>
      <c r="B129" s="571" t="s">
        <v>1754</v>
      </c>
      <c r="C129" s="475" t="s">
        <v>1840</v>
      </c>
      <c r="D129" s="572" t="s">
        <v>1717</v>
      </c>
      <c r="E129" s="573">
        <v>44250</v>
      </c>
      <c r="F129" s="485" t="s">
        <v>1035</v>
      </c>
    </row>
    <row r="130" spans="1:6">
      <c r="A130" s="570" t="s">
        <v>1753</v>
      </c>
      <c r="B130" s="571" t="s">
        <v>1754</v>
      </c>
      <c r="C130" s="475" t="s">
        <v>1841</v>
      </c>
      <c r="D130" s="572" t="s">
        <v>1717</v>
      </c>
      <c r="E130" s="573">
        <v>719492.56279999996</v>
      </c>
      <c r="F130" s="485" t="s">
        <v>1035</v>
      </c>
    </row>
    <row r="131" spans="1:6">
      <c r="A131" s="570" t="s">
        <v>1753</v>
      </c>
      <c r="B131" s="571" t="s">
        <v>1754</v>
      </c>
      <c r="C131" s="475" t="s">
        <v>1842</v>
      </c>
      <c r="D131" s="572" t="s">
        <v>1717</v>
      </c>
      <c r="E131" s="573">
        <v>816192.43</v>
      </c>
      <c r="F131" s="485" t="s">
        <v>1035</v>
      </c>
    </row>
    <row r="132" spans="1:6">
      <c r="A132" s="575" t="s">
        <v>961</v>
      </c>
      <c r="B132" s="576" t="s">
        <v>1843</v>
      </c>
      <c r="C132" s="577" t="s">
        <v>1844</v>
      </c>
      <c r="D132" s="578" t="s">
        <v>1717</v>
      </c>
      <c r="E132" s="579">
        <v>56724</v>
      </c>
      <c r="F132" s="486" t="s">
        <v>1015</v>
      </c>
    </row>
    <row r="133" spans="1:6" ht="14.1" customHeight="1">
      <c r="A133" s="575" t="s">
        <v>961</v>
      </c>
      <c r="B133" s="576" t="s">
        <v>1843</v>
      </c>
      <c r="C133" s="577" t="s">
        <v>1845</v>
      </c>
      <c r="D133" s="578" t="s">
        <v>1717</v>
      </c>
      <c r="E133" s="579">
        <v>3776</v>
      </c>
      <c r="F133" s="486" t="s">
        <v>1015</v>
      </c>
    </row>
    <row r="134" spans="1:6" ht="15.95" customHeight="1">
      <c r="A134" s="575" t="s">
        <v>961</v>
      </c>
      <c r="B134" s="576" t="s">
        <v>1843</v>
      </c>
      <c r="C134" s="577" t="s">
        <v>1846</v>
      </c>
      <c r="D134" s="578" t="s">
        <v>1717</v>
      </c>
      <c r="E134" s="579">
        <v>32499</v>
      </c>
      <c r="F134" s="486" t="s">
        <v>1015</v>
      </c>
    </row>
    <row r="135" spans="1:6" ht="15" customHeight="1">
      <c r="A135" s="575" t="s">
        <v>961</v>
      </c>
      <c r="B135" s="576" t="s">
        <v>1843</v>
      </c>
      <c r="C135" s="577" t="s">
        <v>1847</v>
      </c>
      <c r="D135" s="578" t="s">
        <v>1717</v>
      </c>
      <c r="E135" s="579">
        <v>28855</v>
      </c>
      <c r="F135" s="486" t="s">
        <v>1015</v>
      </c>
    </row>
    <row r="136" spans="1:6" ht="14.1" customHeight="1">
      <c r="A136" s="575" t="s">
        <v>961</v>
      </c>
      <c r="B136" s="576" t="s">
        <v>1843</v>
      </c>
      <c r="C136" s="577" t="s">
        <v>962</v>
      </c>
      <c r="D136" s="578" t="s">
        <v>1717</v>
      </c>
      <c r="E136" s="579">
        <v>54000</v>
      </c>
      <c r="F136" s="486" t="s">
        <v>1015</v>
      </c>
    </row>
    <row r="137" spans="1:6">
      <c r="A137" s="580" t="s">
        <v>1356</v>
      </c>
      <c r="B137" s="581" t="s">
        <v>1848</v>
      </c>
      <c r="C137" s="582" t="s">
        <v>1849</v>
      </c>
      <c r="D137" s="583" t="s">
        <v>1717</v>
      </c>
      <c r="E137" s="584">
        <v>109504</v>
      </c>
      <c r="F137" s="487" t="s">
        <v>1850</v>
      </c>
    </row>
    <row r="138" spans="1:6">
      <c r="A138" s="580" t="s">
        <v>1356</v>
      </c>
      <c r="B138" s="581" t="s">
        <v>1848</v>
      </c>
      <c r="C138" s="582" t="s">
        <v>1851</v>
      </c>
      <c r="D138" s="583" t="s">
        <v>1717</v>
      </c>
      <c r="E138" s="584">
        <v>5723</v>
      </c>
      <c r="F138" s="487" t="s">
        <v>1850</v>
      </c>
    </row>
    <row r="139" spans="1:6">
      <c r="A139" s="549" t="s">
        <v>913</v>
      </c>
      <c r="B139" s="550" t="s">
        <v>1852</v>
      </c>
      <c r="C139" s="472" t="s">
        <v>1853</v>
      </c>
      <c r="D139" s="473" t="s">
        <v>1717</v>
      </c>
      <c r="E139" s="474">
        <v>7200</v>
      </c>
      <c r="F139" s="488" t="s">
        <v>1854</v>
      </c>
    </row>
    <row r="140" spans="1:6" ht="24">
      <c r="A140" s="549" t="s">
        <v>913</v>
      </c>
      <c r="B140" s="550" t="s">
        <v>1852</v>
      </c>
      <c r="C140" s="472" t="s">
        <v>914</v>
      </c>
      <c r="D140" s="473" t="s">
        <v>1717</v>
      </c>
      <c r="E140" s="474">
        <v>150568.53</v>
      </c>
      <c r="F140" s="488" t="s">
        <v>1854</v>
      </c>
    </row>
    <row r="141" spans="1:6" ht="24">
      <c r="A141" s="549" t="s">
        <v>913</v>
      </c>
      <c r="B141" s="550" t="s">
        <v>1852</v>
      </c>
      <c r="C141" s="472" t="s">
        <v>1855</v>
      </c>
      <c r="D141" s="473" t="s">
        <v>1717</v>
      </c>
      <c r="E141" s="474">
        <v>220917.38</v>
      </c>
      <c r="F141" s="488" t="s">
        <v>1854</v>
      </c>
    </row>
    <row r="142" spans="1:6" ht="15.95" customHeight="1">
      <c r="A142" s="585" t="s">
        <v>895</v>
      </c>
      <c r="B142" s="586" t="s">
        <v>1856</v>
      </c>
      <c r="C142" s="470" t="s">
        <v>1857</v>
      </c>
      <c r="D142" s="587" t="s">
        <v>1717</v>
      </c>
      <c r="E142" s="588">
        <v>1000</v>
      </c>
      <c r="F142" s="489" t="s">
        <v>1858</v>
      </c>
    </row>
    <row r="143" spans="1:6">
      <c r="A143" s="585" t="s">
        <v>895</v>
      </c>
      <c r="B143" s="586" t="s">
        <v>1856</v>
      </c>
      <c r="C143" s="470" t="s">
        <v>1859</v>
      </c>
      <c r="D143" s="587" t="s">
        <v>1717</v>
      </c>
      <c r="E143" s="588">
        <v>2000</v>
      </c>
      <c r="F143" s="489" t="s">
        <v>1858</v>
      </c>
    </row>
    <row r="144" spans="1:6" ht="18" customHeight="1">
      <c r="A144" s="585" t="s">
        <v>895</v>
      </c>
      <c r="B144" s="586" t="s">
        <v>1856</v>
      </c>
      <c r="C144" s="470" t="s">
        <v>1860</v>
      </c>
      <c r="D144" s="587" t="s">
        <v>1717</v>
      </c>
      <c r="E144" s="588">
        <v>500</v>
      </c>
      <c r="F144" s="489" t="s">
        <v>1858</v>
      </c>
    </row>
    <row r="145" spans="1:6" ht="17.25" customHeight="1">
      <c r="A145" s="585" t="s">
        <v>895</v>
      </c>
      <c r="B145" s="586" t="s">
        <v>1856</v>
      </c>
      <c r="C145" s="470" t="s">
        <v>896</v>
      </c>
      <c r="D145" s="587" t="s">
        <v>1861</v>
      </c>
      <c r="E145" s="588">
        <v>250</v>
      </c>
      <c r="F145" s="490" t="s">
        <v>1862</v>
      </c>
    </row>
    <row r="146" spans="1:6">
      <c r="A146" s="585" t="s">
        <v>895</v>
      </c>
      <c r="B146" s="586" t="s">
        <v>1856</v>
      </c>
      <c r="C146" s="470" t="s">
        <v>1863</v>
      </c>
      <c r="D146" s="587" t="s">
        <v>1861</v>
      </c>
      <c r="E146" s="588">
        <v>240</v>
      </c>
      <c r="F146" s="490" t="s">
        <v>1862</v>
      </c>
    </row>
    <row r="147" spans="1:6">
      <c r="A147" s="585" t="s">
        <v>895</v>
      </c>
      <c r="B147" s="586" t="s">
        <v>1856</v>
      </c>
      <c r="C147" s="470" t="s">
        <v>1864</v>
      </c>
      <c r="D147" s="587" t="s">
        <v>1861</v>
      </c>
      <c r="E147" s="588">
        <v>300</v>
      </c>
      <c r="F147" s="489" t="s">
        <v>1862</v>
      </c>
    </row>
    <row r="148" spans="1:6">
      <c r="A148" s="585" t="s">
        <v>895</v>
      </c>
      <c r="B148" s="586" t="s">
        <v>1856</v>
      </c>
      <c r="C148" s="470" t="s">
        <v>1865</v>
      </c>
      <c r="D148" s="587" t="s">
        <v>1861</v>
      </c>
      <c r="E148" s="588">
        <v>280</v>
      </c>
      <c r="F148" s="490" t="s">
        <v>1862</v>
      </c>
    </row>
    <row r="149" spans="1:6">
      <c r="A149" s="585" t="s">
        <v>895</v>
      </c>
      <c r="B149" s="586" t="s">
        <v>1856</v>
      </c>
      <c r="C149" s="470" t="s">
        <v>1866</v>
      </c>
      <c r="D149" s="587" t="s">
        <v>1861</v>
      </c>
      <c r="E149" s="588">
        <v>140</v>
      </c>
      <c r="F149" s="489" t="s">
        <v>1862</v>
      </c>
    </row>
    <row r="150" spans="1:6">
      <c r="A150" s="549" t="s">
        <v>1294</v>
      </c>
      <c r="B150" s="550" t="s">
        <v>1867</v>
      </c>
      <c r="C150" s="472" t="s">
        <v>1868</v>
      </c>
      <c r="D150" s="473" t="s">
        <v>1869</v>
      </c>
      <c r="E150" s="474">
        <v>28.32</v>
      </c>
      <c r="F150" s="488" t="s">
        <v>1870</v>
      </c>
    </row>
    <row r="151" spans="1:6">
      <c r="A151" s="549" t="s">
        <v>1294</v>
      </c>
      <c r="B151" s="550" t="s">
        <v>1867</v>
      </c>
      <c r="C151" s="472" t="s">
        <v>1871</v>
      </c>
      <c r="D151" s="473" t="s">
        <v>1717</v>
      </c>
      <c r="E151" s="474">
        <v>8500</v>
      </c>
      <c r="F151" s="488" t="s">
        <v>1870</v>
      </c>
    </row>
    <row r="152" spans="1:6">
      <c r="A152" s="549" t="s">
        <v>1294</v>
      </c>
      <c r="B152" s="550" t="s">
        <v>1867</v>
      </c>
      <c r="C152" s="472" t="s">
        <v>1872</v>
      </c>
      <c r="D152" s="473" t="s">
        <v>1717</v>
      </c>
      <c r="E152" s="474">
        <v>81.171999999999997</v>
      </c>
      <c r="F152" s="488" t="s">
        <v>1870</v>
      </c>
    </row>
    <row r="153" spans="1:6">
      <c r="A153" s="549" t="s">
        <v>1294</v>
      </c>
      <c r="B153" s="550" t="s">
        <v>1867</v>
      </c>
      <c r="C153" s="472" t="s">
        <v>1873</v>
      </c>
      <c r="D153" s="473" t="s">
        <v>1717</v>
      </c>
      <c r="E153" s="474">
        <v>103.3567</v>
      </c>
      <c r="F153" s="488" t="s">
        <v>1870</v>
      </c>
    </row>
    <row r="154" spans="1:6">
      <c r="A154" s="549" t="s">
        <v>1294</v>
      </c>
      <c r="B154" s="550" t="s">
        <v>1867</v>
      </c>
      <c r="C154" s="472" t="s">
        <v>1874</v>
      </c>
      <c r="D154" s="473" t="s">
        <v>1717</v>
      </c>
      <c r="E154" s="474">
        <v>20.059999999999999</v>
      </c>
      <c r="F154" s="488" t="s">
        <v>1870</v>
      </c>
    </row>
    <row r="155" spans="1:6" ht="12.95" customHeight="1">
      <c r="A155" s="549" t="s">
        <v>1294</v>
      </c>
      <c r="B155" s="550" t="s">
        <v>1867</v>
      </c>
      <c r="C155" s="472" t="s">
        <v>1875</v>
      </c>
      <c r="D155" s="473" t="s">
        <v>1717</v>
      </c>
      <c r="E155" s="474">
        <v>208.86</v>
      </c>
      <c r="F155" s="488" t="s">
        <v>1870</v>
      </c>
    </row>
    <row r="156" spans="1:6" ht="15" customHeight="1">
      <c r="A156" s="549" t="s">
        <v>1294</v>
      </c>
      <c r="B156" s="550" t="s">
        <v>1867</v>
      </c>
      <c r="C156" s="472" t="s">
        <v>1876</v>
      </c>
      <c r="D156" s="473" t="s">
        <v>1717</v>
      </c>
      <c r="E156" s="474">
        <v>206.73500000000001</v>
      </c>
      <c r="F156" s="488" t="s">
        <v>1870</v>
      </c>
    </row>
    <row r="157" spans="1:6" ht="15" customHeight="1">
      <c r="A157" s="549" t="s">
        <v>1294</v>
      </c>
      <c r="B157" s="550" t="s">
        <v>1867</v>
      </c>
      <c r="C157" s="472" t="s">
        <v>1877</v>
      </c>
      <c r="D157" s="473" t="s">
        <v>1717</v>
      </c>
      <c r="E157" s="474">
        <v>43.293999999999997</v>
      </c>
      <c r="F157" s="488" t="s">
        <v>1870</v>
      </c>
    </row>
    <row r="158" spans="1:6" ht="15" customHeight="1">
      <c r="A158" s="549" t="s">
        <v>1294</v>
      </c>
      <c r="B158" s="550" t="s">
        <v>1867</v>
      </c>
      <c r="C158" s="472" t="s">
        <v>1878</v>
      </c>
      <c r="D158" s="473" t="s">
        <v>1717</v>
      </c>
      <c r="E158" s="474">
        <v>5.9</v>
      </c>
      <c r="F158" s="488" t="s">
        <v>1870</v>
      </c>
    </row>
    <row r="159" spans="1:6" ht="15" customHeight="1">
      <c r="A159" s="549" t="s">
        <v>1294</v>
      </c>
      <c r="B159" s="550" t="s">
        <v>1867</v>
      </c>
      <c r="C159" s="472" t="s">
        <v>1879</v>
      </c>
      <c r="D159" s="473" t="s">
        <v>1717</v>
      </c>
      <c r="E159" s="474">
        <v>944</v>
      </c>
      <c r="F159" s="488" t="s">
        <v>1870</v>
      </c>
    </row>
    <row r="160" spans="1:6" ht="15" customHeight="1">
      <c r="A160" s="549" t="s">
        <v>1294</v>
      </c>
      <c r="B160" s="550" t="s">
        <v>1867</v>
      </c>
      <c r="C160" s="472" t="s">
        <v>1880</v>
      </c>
      <c r="D160" s="473" t="s">
        <v>1717</v>
      </c>
      <c r="E160" s="474">
        <v>571.12</v>
      </c>
      <c r="F160" s="488" t="s">
        <v>1870</v>
      </c>
    </row>
    <row r="161" spans="1:6" ht="15" customHeight="1">
      <c r="A161" s="549" t="s">
        <v>1294</v>
      </c>
      <c r="B161" s="550" t="s">
        <v>1867</v>
      </c>
      <c r="C161" s="472" t="s">
        <v>1881</v>
      </c>
      <c r="D161" s="473" t="s">
        <v>1717</v>
      </c>
      <c r="E161" s="474">
        <v>619.5</v>
      </c>
      <c r="F161" s="488" t="s">
        <v>1870</v>
      </c>
    </row>
    <row r="162" spans="1:6" ht="15" customHeight="1">
      <c r="A162" s="549" t="s">
        <v>1294</v>
      </c>
      <c r="B162" s="550" t="s">
        <v>1867</v>
      </c>
      <c r="C162" s="472" t="s">
        <v>1882</v>
      </c>
      <c r="D162" s="473" t="s">
        <v>1717</v>
      </c>
      <c r="E162" s="474">
        <v>100.3</v>
      </c>
      <c r="F162" s="488" t="s">
        <v>1870</v>
      </c>
    </row>
    <row r="163" spans="1:6" ht="14.1" customHeight="1">
      <c r="A163" s="549" t="s">
        <v>1294</v>
      </c>
      <c r="B163" s="550" t="s">
        <v>1867</v>
      </c>
      <c r="C163" s="472" t="s">
        <v>1883</v>
      </c>
      <c r="D163" s="473" t="s">
        <v>1717</v>
      </c>
      <c r="E163" s="474">
        <v>33.630000000000003</v>
      </c>
      <c r="F163" s="488" t="s">
        <v>1870</v>
      </c>
    </row>
    <row r="164" spans="1:6">
      <c r="A164" s="549" t="s">
        <v>1294</v>
      </c>
      <c r="B164" s="550" t="s">
        <v>1867</v>
      </c>
      <c r="C164" s="472" t="s">
        <v>1884</v>
      </c>
      <c r="D164" s="473" t="s">
        <v>1717</v>
      </c>
      <c r="E164" s="474">
        <v>44.25</v>
      </c>
      <c r="F164" s="488" t="s">
        <v>1870</v>
      </c>
    </row>
    <row r="165" spans="1:6">
      <c r="A165" s="549" t="s">
        <v>1294</v>
      </c>
      <c r="B165" s="550" t="s">
        <v>1867</v>
      </c>
      <c r="C165" s="472" t="s">
        <v>1885</v>
      </c>
      <c r="D165" s="473" t="s">
        <v>1717</v>
      </c>
      <c r="E165" s="474">
        <v>855.5</v>
      </c>
      <c r="F165" s="488" t="s">
        <v>1870</v>
      </c>
    </row>
    <row r="166" spans="1:6">
      <c r="A166" s="549" t="s">
        <v>1294</v>
      </c>
      <c r="B166" s="550" t="s">
        <v>1867</v>
      </c>
      <c r="C166" s="472" t="s">
        <v>1886</v>
      </c>
      <c r="D166" s="473" t="s">
        <v>1717</v>
      </c>
      <c r="E166" s="474">
        <v>60.2273</v>
      </c>
      <c r="F166" s="488" t="s">
        <v>1870</v>
      </c>
    </row>
    <row r="167" spans="1:6">
      <c r="A167" s="549" t="s">
        <v>1294</v>
      </c>
      <c r="B167" s="550" t="s">
        <v>1867</v>
      </c>
      <c r="C167" s="472" t="s">
        <v>1887</v>
      </c>
      <c r="D167" s="473" t="s">
        <v>1717</v>
      </c>
      <c r="E167" s="474">
        <v>102.8133</v>
      </c>
      <c r="F167" s="488" t="s">
        <v>1870</v>
      </c>
    </row>
    <row r="168" spans="1:6">
      <c r="A168" s="549" t="s">
        <v>1294</v>
      </c>
      <c r="B168" s="550" t="s">
        <v>1867</v>
      </c>
      <c r="C168" s="472" t="s">
        <v>1888</v>
      </c>
      <c r="D168" s="473" t="s">
        <v>1717</v>
      </c>
      <c r="E168" s="474">
        <v>3030.43</v>
      </c>
      <c r="F168" s="488" t="s">
        <v>1870</v>
      </c>
    </row>
    <row r="169" spans="1:6">
      <c r="A169" s="549" t="s">
        <v>1294</v>
      </c>
      <c r="B169" s="550" t="s">
        <v>1867</v>
      </c>
      <c r="C169" s="472" t="s">
        <v>1889</v>
      </c>
      <c r="D169" s="473" t="s">
        <v>1717</v>
      </c>
      <c r="E169" s="474">
        <v>858.45</v>
      </c>
      <c r="F169" s="488" t="s">
        <v>1870</v>
      </c>
    </row>
    <row r="170" spans="1:6">
      <c r="A170" s="549" t="s">
        <v>1294</v>
      </c>
      <c r="B170" s="550" t="s">
        <v>1867</v>
      </c>
      <c r="C170" s="472" t="s">
        <v>1890</v>
      </c>
      <c r="D170" s="473" t="s">
        <v>1717</v>
      </c>
      <c r="E170" s="474">
        <v>206.72329999999999</v>
      </c>
      <c r="F170" s="488" t="s">
        <v>1870</v>
      </c>
    </row>
    <row r="171" spans="1:6" ht="15.95" customHeight="1">
      <c r="A171" s="549" t="s">
        <v>1294</v>
      </c>
      <c r="B171" s="550" t="s">
        <v>1867</v>
      </c>
      <c r="C171" s="472" t="s">
        <v>1891</v>
      </c>
      <c r="D171" s="473" t="s">
        <v>1717</v>
      </c>
      <c r="E171" s="474">
        <v>4425</v>
      </c>
      <c r="F171" s="488" t="s">
        <v>1870</v>
      </c>
    </row>
    <row r="172" spans="1:6">
      <c r="A172" s="549" t="s">
        <v>1294</v>
      </c>
      <c r="B172" s="550" t="s">
        <v>1867</v>
      </c>
      <c r="C172" s="472" t="s">
        <v>1892</v>
      </c>
      <c r="D172" s="473" t="s">
        <v>1717</v>
      </c>
      <c r="E172" s="474">
        <v>13500.0026</v>
      </c>
      <c r="F172" s="488" t="s">
        <v>1870</v>
      </c>
    </row>
    <row r="173" spans="1:6" ht="20.25" customHeight="1">
      <c r="A173" s="549" t="s">
        <v>1294</v>
      </c>
      <c r="B173" s="550" t="s">
        <v>1867</v>
      </c>
      <c r="C173" s="472" t="s">
        <v>1893</v>
      </c>
      <c r="D173" s="473" t="s">
        <v>1717</v>
      </c>
      <c r="E173" s="474">
        <v>1416</v>
      </c>
      <c r="F173" s="488" t="s">
        <v>1870</v>
      </c>
    </row>
    <row r="174" spans="1:6" ht="21" customHeight="1">
      <c r="A174" s="549" t="s">
        <v>1294</v>
      </c>
      <c r="B174" s="550" t="s">
        <v>1867</v>
      </c>
      <c r="C174" s="472" t="s">
        <v>1894</v>
      </c>
      <c r="D174" s="473" t="s">
        <v>1717</v>
      </c>
      <c r="E174" s="474">
        <v>3.54</v>
      </c>
      <c r="F174" s="491" t="s">
        <v>1870</v>
      </c>
    </row>
    <row r="175" spans="1:6" ht="18" customHeight="1">
      <c r="A175" s="549" t="s">
        <v>1294</v>
      </c>
      <c r="B175" s="550" t="s">
        <v>1867</v>
      </c>
      <c r="C175" s="472" t="s">
        <v>1895</v>
      </c>
      <c r="D175" s="473" t="s">
        <v>1717</v>
      </c>
      <c r="E175" s="474">
        <v>73.16</v>
      </c>
      <c r="F175" s="488" t="s">
        <v>1870</v>
      </c>
    </row>
    <row r="176" spans="1:6" ht="20.25" customHeight="1">
      <c r="A176" s="549" t="s">
        <v>1294</v>
      </c>
      <c r="B176" s="550" t="s">
        <v>1867</v>
      </c>
      <c r="C176" s="472" t="s">
        <v>1896</v>
      </c>
      <c r="D176" s="473" t="s">
        <v>1717</v>
      </c>
      <c r="E176" s="474">
        <v>548.26499999999999</v>
      </c>
      <c r="F176" s="488" t="s">
        <v>1870</v>
      </c>
    </row>
    <row r="177" spans="1:6" ht="25.5" customHeight="1">
      <c r="A177" s="549" t="s">
        <v>1294</v>
      </c>
      <c r="B177" s="550" t="s">
        <v>1867</v>
      </c>
      <c r="C177" s="472" t="s">
        <v>1897</v>
      </c>
      <c r="D177" s="473" t="s">
        <v>1717</v>
      </c>
      <c r="E177" s="474">
        <v>526.32500000000005</v>
      </c>
      <c r="F177" s="488" t="s">
        <v>1870</v>
      </c>
    </row>
    <row r="178" spans="1:6" ht="19.5" customHeight="1">
      <c r="A178" s="549" t="s">
        <v>1294</v>
      </c>
      <c r="B178" s="550" t="s">
        <v>1867</v>
      </c>
      <c r="C178" s="472" t="s">
        <v>1898</v>
      </c>
      <c r="D178" s="473" t="s">
        <v>1717</v>
      </c>
      <c r="E178" s="474">
        <v>3.54</v>
      </c>
      <c r="F178" s="491" t="s">
        <v>1870</v>
      </c>
    </row>
    <row r="179" spans="1:6" ht="27.75" customHeight="1">
      <c r="A179" s="549" t="s">
        <v>1294</v>
      </c>
      <c r="B179" s="550" t="s">
        <v>1867</v>
      </c>
      <c r="C179" s="472" t="s">
        <v>1899</v>
      </c>
      <c r="D179" s="473" t="s">
        <v>1717</v>
      </c>
      <c r="E179" s="474">
        <v>265.5</v>
      </c>
      <c r="F179" s="488" t="s">
        <v>1870</v>
      </c>
    </row>
    <row r="180" spans="1:6" ht="21.75" customHeight="1">
      <c r="A180" s="589" t="s">
        <v>932</v>
      </c>
      <c r="B180" s="590" t="s">
        <v>1900</v>
      </c>
      <c r="C180" s="471" t="s">
        <v>933</v>
      </c>
      <c r="D180" s="591" t="s">
        <v>1717</v>
      </c>
      <c r="E180" s="592">
        <v>5</v>
      </c>
      <c r="F180" s="492" t="s">
        <v>1901</v>
      </c>
    </row>
    <row r="181" spans="1:6" ht="22.5" customHeight="1">
      <c r="A181" s="549" t="s">
        <v>955</v>
      </c>
      <c r="B181" s="550" t="s">
        <v>1902</v>
      </c>
      <c r="C181" s="472" t="s">
        <v>1903</v>
      </c>
      <c r="D181" s="473" t="s">
        <v>1717</v>
      </c>
      <c r="E181" s="474">
        <v>7773.84</v>
      </c>
      <c r="F181" s="488" t="s">
        <v>1904</v>
      </c>
    </row>
    <row r="182" spans="1:6">
      <c r="A182" s="549" t="s">
        <v>955</v>
      </c>
      <c r="B182" s="550" t="s">
        <v>1902</v>
      </c>
      <c r="C182" s="472" t="s">
        <v>956</v>
      </c>
      <c r="D182" s="473" t="s">
        <v>1717</v>
      </c>
      <c r="E182" s="474">
        <v>9343.24</v>
      </c>
      <c r="F182" s="488" t="s">
        <v>1904</v>
      </c>
    </row>
    <row r="183" spans="1:6" ht="23.25" customHeight="1">
      <c r="A183" s="549" t="s">
        <v>955</v>
      </c>
      <c r="B183" s="550" t="s">
        <v>1902</v>
      </c>
      <c r="C183" s="472" t="s">
        <v>1905</v>
      </c>
      <c r="D183" s="473" t="s">
        <v>1717</v>
      </c>
      <c r="E183" s="474">
        <v>10915</v>
      </c>
      <c r="F183" s="488" t="s">
        <v>1904</v>
      </c>
    </row>
    <row r="184" spans="1:6" ht="20.25" customHeight="1">
      <c r="A184" s="549" t="s">
        <v>955</v>
      </c>
      <c r="B184" s="550" t="s">
        <v>1902</v>
      </c>
      <c r="C184" s="472" t="s">
        <v>1906</v>
      </c>
      <c r="D184" s="473" t="s">
        <v>1717</v>
      </c>
      <c r="E184" s="474">
        <v>3923.5</v>
      </c>
      <c r="F184" s="488" t="s">
        <v>1904</v>
      </c>
    </row>
    <row r="185" spans="1:6" ht="14.1" customHeight="1">
      <c r="A185" s="549" t="s">
        <v>955</v>
      </c>
      <c r="B185" s="550" t="s">
        <v>1902</v>
      </c>
      <c r="C185" s="472" t="s">
        <v>1907</v>
      </c>
      <c r="D185" s="473" t="s">
        <v>1717</v>
      </c>
      <c r="E185" s="474">
        <v>4543</v>
      </c>
      <c r="F185" s="488" t="s">
        <v>1904</v>
      </c>
    </row>
    <row r="186" spans="1:6" ht="17.100000000000001" customHeight="1">
      <c r="A186" s="549" t="s">
        <v>955</v>
      </c>
      <c r="B186" s="550" t="s">
        <v>1902</v>
      </c>
      <c r="C186" s="472" t="s">
        <v>1908</v>
      </c>
      <c r="D186" s="473" t="s">
        <v>1717</v>
      </c>
      <c r="E186" s="474">
        <v>9204</v>
      </c>
      <c r="F186" s="488" t="s">
        <v>1904</v>
      </c>
    </row>
    <row r="187" spans="1:6" ht="15.95" customHeight="1">
      <c r="A187" s="549" t="s">
        <v>955</v>
      </c>
      <c r="B187" s="550" t="s">
        <v>1902</v>
      </c>
      <c r="C187" s="472" t="s">
        <v>1909</v>
      </c>
      <c r="D187" s="473" t="s">
        <v>1717</v>
      </c>
      <c r="E187" s="474">
        <v>1239</v>
      </c>
      <c r="F187" s="488" t="s">
        <v>1904</v>
      </c>
    </row>
    <row r="188" spans="1:6" ht="15.95" customHeight="1">
      <c r="A188" s="549" t="s">
        <v>955</v>
      </c>
      <c r="B188" s="550" t="s">
        <v>1902</v>
      </c>
      <c r="C188" s="472" t="s">
        <v>1910</v>
      </c>
      <c r="D188" s="473" t="s">
        <v>1717</v>
      </c>
      <c r="E188" s="474">
        <v>1239</v>
      </c>
      <c r="F188" s="488" t="s">
        <v>1904</v>
      </c>
    </row>
    <row r="189" spans="1:6" ht="32.25" customHeight="1">
      <c r="A189" s="593" t="s">
        <v>1236</v>
      </c>
      <c r="B189" s="594" t="s">
        <v>1911</v>
      </c>
      <c r="C189" s="594" t="s">
        <v>1912</v>
      </c>
      <c r="D189" s="595" t="s">
        <v>1717</v>
      </c>
      <c r="E189" s="596">
        <v>54999.99</v>
      </c>
      <c r="F189" s="493" t="s">
        <v>1913</v>
      </c>
    </row>
    <row r="190" spans="1:6" ht="30.75" customHeight="1">
      <c r="A190" s="593" t="s">
        <v>1236</v>
      </c>
      <c r="B190" s="594" t="s">
        <v>1911</v>
      </c>
      <c r="C190" s="594" t="s">
        <v>1914</v>
      </c>
      <c r="D190" s="595" t="s">
        <v>1717</v>
      </c>
      <c r="E190" s="596">
        <v>17023.8</v>
      </c>
      <c r="F190" s="493" t="s">
        <v>1913</v>
      </c>
    </row>
    <row r="191" spans="1:6" ht="25.5" customHeight="1">
      <c r="A191" s="597" t="s">
        <v>1070</v>
      </c>
      <c r="B191" s="594" t="s">
        <v>1911</v>
      </c>
      <c r="C191" s="598" t="s">
        <v>1915</v>
      </c>
      <c r="D191" s="599" t="s">
        <v>1717</v>
      </c>
      <c r="E191" s="600">
        <v>4130</v>
      </c>
      <c r="F191" s="494" t="s">
        <v>1916</v>
      </c>
    </row>
    <row r="192" spans="1:6" ht="15.95" customHeight="1">
      <c r="A192" s="597" t="s">
        <v>1070</v>
      </c>
      <c r="B192" s="594" t="s">
        <v>1911</v>
      </c>
      <c r="C192" s="598" t="s">
        <v>1917</v>
      </c>
      <c r="D192" s="599" t="s">
        <v>1717</v>
      </c>
      <c r="E192" s="600">
        <v>16048</v>
      </c>
      <c r="F192" s="494" t="s">
        <v>1916</v>
      </c>
    </row>
    <row r="193" spans="1:6" ht="27.75" customHeight="1">
      <c r="A193" s="597" t="s">
        <v>1070</v>
      </c>
      <c r="B193" s="594" t="s">
        <v>1911</v>
      </c>
      <c r="C193" s="598" t="s">
        <v>1918</v>
      </c>
      <c r="D193" s="601" t="s">
        <v>1717</v>
      </c>
      <c r="E193" s="600">
        <v>24502.7</v>
      </c>
      <c r="F193" s="494" t="s">
        <v>1916</v>
      </c>
    </row>
    <row r="194" spans="1:6" ht="34.5" customHeight="1">
      <c r="A194" s="593" t="s">
        <v>1919</v>
      </c>
      <c r="B194" s="594" t="s">
        <v>1911</v>
      </c>
      <c r="C194" s="594" t="s">
        <v>1920</v>
      </c>
      <c r="D194" s="595" t="s">
        <v>1717</v>
      </c>
      <c r="E194" s="596">
        <v>715000</v>
      </c>
      <c r="F194" s="493" t="s">
        <v>1921</v>
      </c>
    </row>
    <row r="195" spans="1:6" ht="23.25" customHeight="1">
      <c r="A195" s="593" t="s">
        <v>1922</v>
      </c>
      <c r="B195" s="594" t="s">
        <v>1911</v>
      </c>
      <c r="C195" s="594" t="s">
        <v>1923</v>
      </c>
      <c r="D195" s="595" t="s">
        <v>1717</v>
      </c>
      <c r="E195" s="596">
        <v>60742.81</v>
      </c>
      <c r="F195" s="493" t="s">
        <v>1913</v>
      </c>
    </row>
    <row r="196" spans="1:6" ht="25.5" customHeight="1">
      <c r="A196" s="570" t="s">
        <v>1922</v>
      </c>
      <c r="B196" s="594" t="s">
        <v>1911</v>
      </c>
      <c r="C196" s="594" t="s">
        <v>1924</v>
      </c>
      <c r="D196" s="595" t="s">
        <v>1717</v>
      </c>
      <c r="E196" s="596">
        <v>30385</v>
      </c>
      <c r="F196" s="493" t="s">
        <v>1913</v>
      </c>
    </row>
    <row r="197" spans="1:6" ht="24">
      <c r="A197" s="593" t="s">
        <v>1922</v>
      </c>
      <c r="B197" s="594" t="s">
        <v>1911</v>
      </c>
      <c r="C197" s="594" t="s">
        <v>1925</v>
      </c>
      <c r="D197" s="595" t="s">
        <v>1717</v>
      </c>
      <c r="E197" s="596">
        <v>79818.740000000005</v>
      </c>
      <c r="F197" s="493" t="s">
        <v>1913</v>
      </c>
    </row>
    <row r="198" spans="1:6" ht="24">
      <c r="A198" s="570" t="s">
        <v>1922</v>
      </c>
      <c r="B198" s="594" t="s">
        <v>1911</v>
      </c>
      <c r="C198" s="594" t="s">
        <v>1926</v>
      </c>
      <c r="D198" s="595" t="s">
        <v>1717</v>
      </c>
      <c r="E198" s="596">
        <v>4500</v>
      </c>
      <c r="F198" s="493" t="s">
        <v>1927</v>
      </c>
    </row>
    <row r="199" spans="1:6" ht="24">
      <c r="A199" s="570" t="s">
        <v>1922</v>
      </c>
      <c r="B199" s="594" t="s">
        <v>1911</v>
      </c>
      <c r="C199" s="475" t="s">
        <v>1928</v>
      </c>
      <c r="D199" s="572" t="s">
        <v>1717</v>
      </c>
      <c r="E199" s="573">
        <v>44840</v>
      </c>
      <c r="F199" s="485" t="s">
        <v>1929</v>
      </c>
    </row>
    <row r="200" spans="1:6" ht="14.1" customHeight="1">
      <c r="A200" s="593" t="s">
        <v>1922</v>
      </c>
      <c r="B200" s="594" t="s">
        <v>1911</v>
      </c>
      <c r="C200" s="594" t="s">
        <v>1930</v>
      </c>
      <c r="D200" s="595" t="s">
        <v>1717</v>
      </c>
      <c r="E200" s="596">
        <v>8850</v>
      </c>
      <c r="F200" s="493" t="s">
        <v>1913</v>
      </c>
    </row>
    <row r="201" spans="1:6" ht="14.1" customHeight="1">
      <c r="A201" s="570" t="s">
        <v>1931</v>
      </c>
      <c r="B201" s="594" t="s">
        <v>1911</v>
      </c>
      <c r="C201" s="602" t="s">
        <v>1932</v>
      </c>
      <c r="D201" s="603" t="s">
        <v>1717</v>
      </c>
      <c r="E201" s="604">
        <v>45459.5</v>
      </c>
      <c r="F201" s="495" t="s">
        <v>1933</v>
      </c>
    </row>
    <row r="202" spans="1:6" ht="15.95" customHeight="1">
      <c r="A202" s="570" t="s">
        <v>1931</v>
      </c>
      <c r="B202" s="594" t="s">
        <v>1911</v>
      </c>
      <c r="C202" s="602" t="s">
        <v>1934</v>
      </c>
      <c r="D202" s="603" t="s">
        <v>1717</v>
      </c>
      <c r="E202" s="604">
        <v>7500</v>
      </c>
      <c r="F202" s="495" t="s">
        <v>1935</v>
      </c>
    </row>
    <row r="203" spans="1:6" ht="15" customHeight="1">
      <c r="A203" s="605" t="s">
        <v>952</v>
      </c>
      <c r="B203" s="606" t="s">
        <v>1936</v>
      </c>
      <c r="C203" s="607" t="s">
        <v>1937</v>
      </c>
      <c r="D203" s="608" t="s">
        <v>1717</v>
      </c>
      <c r="E203" s="609">
        <v>68.44</v>
      </c>
      <c r="F203" s="496" t="s">
        <v>1938</v>
      </c>
    </row>
    <row r="204" spans="1:6" ht="15" customHeight="1">
      <c r="A204" s="605" t="s">
        <v>952</v>
      </c>
      <c r="B204" s="606" t="s">
        <v>1936</v>
      </c>
      <c r="C204" s="607" t="s">
        <v>1939</v>
      </c>
      <c r="D204" s="608" t="s">
        <v>1717</v>
      </c>
      <c r="E204" s="609">
        <v>3935.3</v>
      </c>
      <c r="F204" s="496" t="s">
        <v>1938</v>
      </c>
    </row>
    <row r="205" spans="1:6" ht="14.1" customHeight="1">
      <c r="A205" s="605" t="s">
        <v>952</v>
      </c>
      <c r="B205" s="606" t="s">
        <v>1936</v>
      </c>
      <c r="C205" s="607" t="s">
        <v>1940</v>
      </c>
      <c r="D205" s="608" t="s">
        <v>1717</v>
      </c>
      <c r="E205" s="609">
        <v>1548</v>
      </c>
      <c r="F205" s="496" t="s">
        <v>1938</v>
      </c>
    </row>
    <row r="206" spans="1:6" ht="12.95" customHeight="1">
      <c r="A206" s="605" t="s">
        <v>952</v>
      </c>
      <c r="B206" s="606" t="s">
        <v>1936</v>
      </c>
      <c r="C206" s="607" t="s">
        <v>1941</v>
      </c>
      <c r="D206" s="608" t="s">
        <v>1717</v>
      </c>
      <c r="E206" s="609">
        <v>130</v>
      </c>
      <c r="F206" s="496" t="s">
        <v>1938</v>
      </c>
    </row>
    <row r="207" spans="1:6">
      <c r="A207" s="605" t="s">
        <v>952</v>
      </c>
      <c r="B207" s="606" t="s">
        <v>1936</v>
      </c>
      <c r="C207" s="607" t="s">
        <v>1942</v>
      </c>
      <c r="D207" s="608" t="s">
        <v>1717</v>
      </c>
      <c r="E207" s="609">
        <v>341.02</v>
      </c>
      <c r="F207" s="496" t="s">
        <v>1938</v>
      </c>
    </row>
    <row r="208" spans="1:6">
      <c r="A208" s="605" t="s">
        <v>952</v>
      </c>
      <c r="B208" s="606" t="s">
        <v>1936</v>
      </c>
      <c r="C208" s="607" t="s">
        <v>954</v>
      </c>
      <c r="D208" s="608" t="s">
        <v>1717</v>
      </c>
      <c r="E208" s="609">
        <v>120</v>
      </c>
      <c r="F208" s="496" t="s">
        <v>1938</v>
      </c>
    </row>
    <row r="209" spans="1:6">
      <c r="A209" s="605" t="s">
        <v>952</v>
      </c>
      <c r="B209" s="606" t="s">
        <v>1936</v>
      </c>
      <c r="C209" s="607" t="s">
        <v>1943</v>
      </c>
      <c r="D209" s="608" t="s">
        <v>1861</v>
      </c>
      <c r="E209" s="609">
        <v>57.784999999999997</v>
      </c>
      <c r="F209" s="496" t="s">
        <v>1938</v>
      </c>
    </row>
    <row r="210" spans="1:6">
      <c r="A210" s="605" t="s">
        <v>952</v>
      </c>
      <c r="B210" s="606" t="s">
        <v>1936</v>
      </c>
      <c r="C210" s="607" t="s">
        <v>1944</v>
      </c>
      <c r="D210" s="608" t="s">
        <v>1861</v>
      </c>
      <c r="E210" s="609">
        <v>118</v>
      </c>
      <c r="F210" s="496" t="s">
        <v>1938</v>
      </c>
    </row>
    <row r="211" spans="1:6">
      <c r="A211" s="605" t="s">
        <v>952</v>
      </c>
      <c r="B211" s="606" t="s">
        <v>1936</v>
      </c>
      <c r="C211" s="607" t="s">
        <v>1945</v>
      </c>
      <c r="D211" s="608" t="s">
        <v>1861</v>
      </c>
      <c r="E211" s="609">
        <v>138.06</v>
      </c>
      <c r="F211" s="496" t="s">
        <v>1938</v>
      </c>
    </row>
    <row r="212" spans="1:6">
      <c r="A212" s="605" t="s">
        <v>952</v>
      </c>
      <c r="B212" s="606" t="s">
        <v>1936</v>
      </c>
      <c r="C212" s="607" t="s">
        <v>1946</v>
      </c>
      <c r="D212" s="608" t="s">
        <v>1861</v>
      </c>
      <c r="E212" s="609">
        <v>136.88</v>
      </c>
      <c r="F212" s="496" t="s">
        <v>1938</v>
      </c>
    </row>
    <row r="213" spans="1:6" ht="14.1" customHeight="1">
      <c r="A213" s="605" t="s">
        <v>952</v>
      </c>
      <c r="B213" s="606" t="s">
        <v>1936</v>
      </c>
      <c r="C213" s="607" t="s">
        <v>1947</v>
      </c>
      <c r="D213" s="608" t="s">
        <v>1717</v>
      </c>
      <c r="E213" s="609">
        <v>270</v>
      </c>
      <c r="F213" s="496" t="s">
        <v>1938</v>
      </c>
    </row>
    <row r="214" spans="1:6" ht="15" customHeight="1">
      <c r="A214" s="605" t="s">
        <v>952</v>
      </c>
      <c r="B214" s="606" t="s">
        <v>1936</v>
      </c>
      <c r="C214" s="607" t="s">
        <v>1948</v>
      </c>
      <c r="D214" s="608" t="s">
        <v>1717</v>
      </c>
      <c r="E214" s="609">
        <v>300</v>
      </c>
      <c r="F214" s="496" t="s">
        <v>1938</v>
      </c>
    </row>
    <row r="215" spans="1:6">
      <c r="A215" s="605" t="s">
        <v>952</v>
      </c>
      <c r="B215" s="606" t="s">
        <v>1936</v>
      </c>
      <c r="C215" s="607" t="s">
        <v>953</v>
      </c>
      <c r="D215" s="608" t="s">
        <v>1717</v>
      </c>
      <c r="E215" s="609">
        <v>160</v>
      </c>
      <c r="F215" s="496" t="s">
        <v>1938</v>
      </c>
    </row>
    <row r="216" spans="1:6">
      <c r="A216" s="605" t="s">
        <v>952</v>
      </c>
      <c r="B216" s="606" t="s">
        <v>1936</v>
      </c>
      <c r="C216" s="607" t="s">
        <v>1949</v>
      </c>
      <c r="D216" s="608" t="s">
        <v>1717</v>
      </c>
      <c r="E216" s="609">
        <v>728.06</v>
      </c>
      <c r="F216" s="496" t="s">
        <v>1938</v>
      </c>
    </row>
    <row r="217" spans="1:6">
      <c r="A217" s="605" t="s">
        <v>952</v>
      </c>
      <c r="B217" s="606" t="s">
        <v>1936</v>
      </c>
      <c r="C217" s="607" t="s">
        <v>1950</v>
      </c>
      <c r="D217" s="608" t="s">
        <v>1717</v>
      </c>
      <c r="E217" s="609">
        <v>125</v>
      </c>
      <c r="F217" s="496" t="s">
        <v>1938</v>
      </c>
    </row>
    <row r="218" spans="1:6">
      <c r="A218" s="610" t="s">
        <v>1336</v>
      </c>
      <c r="B218" s="611" t="s">
        <v>1951</v>
      </c>
      <c r="C218" s="612" t="s">
        <v>1952</v>
      </c>
      <c r="D218" s="613" t="s">
        <v>1717</v>
      </c>
      <c r="E218" s="614">
        <v>7123.8959999999997</v>
      </c>
      <c r="F218" s="497" t="s">
        <v>1953</v>
      </c>
    </row>
    <row r="219" spans="1:6">
      <c r="A219" s="610" t="s">
        <v>1336</v>
      </c>
      <c r="B219" s="611" t="s">
        <v>1951</v>
      </c>
      <c r="C219" s="612" t="s">
        <v>1954</v>
      </c>
      <c r="D219" s="152" t="s">
        <v>1717</v>
      </c>
      <c r="E219" s="153">
        <v>13570</v>
      </c>
      <c r="F219" s="498" t="s">
        <v>1953</v>
      </c>
    </row>
    <row r="220" spans="1:6" ht="19.5" customHeight="1">
      <c r="A220" s="615" t="s">
        <v>1025</v>
      </c>
      <c r="B220" s="616" t="s">
        <v>1955</v>
      </c>
      <c r="C220" s="617" t="s">
        <v>1956</v>
      </c>
      <c r="D220" s="618" t="s">
        <v>1717</v>
      </c>
      <c r="E220" s="619">
        <v>6938.4</v>
      </c>
      <c r="F220" s="499" t="s">
        <v>1957</v>
      </c>
    </row>
    <row r="221" spans="1:6" ht="15.95" customHeight="1">
      <c r="A221" s="620" t="s">
        <v>1025</v>
      </c>
      <c r="B221" s="616" t="s">
        <v>1955</v>
      </c>
      <c r="C221" s="621" t="s">
        <v>1958</v>
      </c>
      <c r="D221" s="622" t="s">
        <v>1717</v>
      </c>
      <c r="E221" s="623">
        <v>11800</v>
      </c>
      <c r="F221" s="500" t="s">
        <v>1027</v>
      </c>
    </row>
    <row r="222" spans="1:6" ht="15.95" customHeight="1">
      <c r="A222" s="620" t="s">
        <v>1025</v>
      </c>
      <c r="B222" s="616" t="s">
        <v>1955</v>
      </c>
      <c r="C222" s="621" t="s">
        <v>1959</v>
      </c>
      <c r="D222" s="622" t="s">
        <v>1717</v>
      </c>
      <c r="E222" s="623">
        <v>10620</v>
      </c>
      <c r="F222" s="500" t="s">
        <v>1027</v>
      </c>
    </row>
    <row r="223" spans="1:6">
      <c r="A223" s="615" t="s">
        <v>1025</v>
      </c>
      <c r="B223" s="616" t="s">
        <v>1955</v>
      </c>
      <c r="C223" s="617" t="s">
        <v>1960</v>
      </c>
      <c r="D223" s="618" t="s">
        <v>1717</v>
      </c>
      <c r="E223" s="619">
        <v>8142</v>
      </c>
      <c r="F223" s="499" t="s">
        <v>1957</v>
      </c>
    </row>
    <row r="224" spans="1:6">
      <c r="A224" s="620" t="s">
        <v>1025</v>
      </c>
      <c r="B224" s="616" t="s">
        <v>1955</v>
      </c>
      <c r="C224" s="621" t="s">
        <v>1961</v>
      </c>
      <c r="D224" s="622" t="s">
        <v>1717</v>
      </c>
      <c r="E224" s="623">
        <v>11227.8771</v>
      </c>
      <c r="F224" s="501" t="s">
        <v>1027</v>
      </c>
    </row>
    <row r="225" spans="1:6" ht="21.75" customHeight="1">
      <c r="A225" s="615" t="s">
        <v>1025</v>
      </c>
      <c r="B225" s="616" t="s">
        <v>1955</v>
      </c>
      <c r="C225" s="617" t="s">
        <v>1962</v>
      </c>
      <c r="D225" s="618" t="s">
        <v>1717</v>
      </c>
      <c r="E225" s="619">
        <v>8496</v>
      </c>
      <c r="F225" s="499" t="s">
        <v>1957</v>
      </c>
    </row>
    <row r="226" spans="1:6" ht="23.25" customHeight="1">
      <c r="A226" s="615" t="s">
        <v>1025</v>
      </c>
      <c r="B226" s="616" t="s">
        <v>1955</v>
      </c>
      <c r="C226" s="617" t="s">
        <v>1963</v>
      </c>
      <c r="D226" s="154" t="s">
        <v>1717</v>
      </c>
      <c r="E226" s="155">
        <v>5605</v>
      </c>
      <c r="F226" s="502" t="s">
        <v>1957</v>
      </c>
    </row>
    <row r="227" spans="1:6" ht="23.25" customHeight="1">
      <c r="A227" s="620" t="s">
        <v>1025</v>
      </c>
      <c r="B227" s="616" t="s">
        <v>1955</v>
      </c>
      <c r="C227" s="621" t="s">
        <v>1964</v>
      </c>
      <c r="D227" s="622" t="s">
        <v>1717</v>
      </c>
      <c r="E227" s="623">
        <v>14160</v>
      </c>
      <c r="F227" s="501" t="s">
        <v>1027</v>
      </c>
    </row>
    <row r="228" spans="1:6">
      <c r="A228" s="615" t="s">
        <v>1025</v>
      </c>
      <c r="B228" s="616" t="s">
        <v>1955</v>
      </c>
      <c r="C228" s="617" t="s">
        <v>1965</v>
      </c>
      <c r="D228" s="618" t="s">
        <v>1717</v>
      </c>
      <c r="E228" s="619">
        <v>1121</v>
      </c>
      <c r="F228" s="499" t="s">
        <v>1957</v>
      </c>
    </row>
    <row r="229" spans="1:6">
      <c r="A229" s="620" t="s">
        <v>1025</v>
      </c>
      <c r="B229" s="616" t="s">
        <v>1955</v>
      </c>
      <c r="C229" s="621" t="s">
        <v>1966</v>
      </c>
      <c r="D229" s="622" t="s">
        <v>1717</v>
      </c>
      <c r="E229" s="623">
        <v>450</v>
      </c>
      <c r="F229" s="501" t="s">
        <v>1027</v>
      </c>
    </row>
    <row r="230" spans="1:6">
      <c r="A230" s="615" t="s">
        <v>1025</v>
      </c>
      <c r="B230" s="616" t="s">
        <v>1955</v>
      </c>
      <c r="C230" s="617" t="s">
        <v>1967</v>
      </c>
      <c r="D230" s="618" t="s">
        <v>1717</v>
      </c>
      <c r="E230" s="619">
        <v>5900</v>
      </c>
      <c r="F230" s="499" t="s">
        <v>1957</v>
      </c>
    </row>
    <row r="231" spans="1:6">
      <c r="A231" s="620" t="s">
        <v>1025</v>
      </c>
      <c r="B231" s="616" t="s">
        <v>1955</v>
      </c>
      <c r="C231" s="621" t="s">
        <v>1968</v>
      </c>
      <c r="D231" s="622" t="s">
        <v>1717</v>
      </c>
      <c r="E231" s="623">
        <v>14160</v>
      </c>
      <c r="F231" s="501" t="s">
        <v>1027</v>
      </c>
    </row>
    <row r="232" spans="1:6">
      <c r="A232" s="615" t="s">
        <v>1025</v>
      </c>
      <c r="B232" s="616" t="s">
        <v>1955</v>
      </c>
      <c r="C232" s="617" t="s">
        <v>1969</v>
      </c>
      <c r="D232" s="618" t="s">
        <v>1717</v>
      </c>
      <c r="E232" s="619">
        <v>18880</v>
      </c>
      <c r="F232" s="502" t="s">
        <v>1957</v>
      </c>
    </row>
    <row r="233" spans="1:6">
      <c r="A233" s="615" t="s">
        <v>1025</v>
      </c>
      <c r="B233" s="616" t="s">
        <v>1955</v>
      </c>
      <c r="C233" s="617" t="s">
        <v>1970</v>
      </c>
      <c r="D233" s="618" t="s">
        <v>1717</v>
      </c>
      <c r="E233" s="619">
        <v>4130</v>
      </c>
      <c r="F233" s="502" t="s">
        <v>1957</v>
      </c>
    </row>
    <row r="234" spans="1:6">
      <c r="A234" s="615" t="s">
        <v>1025</v>
      </c>
      <c r="B234" s="616" t="s">
        <v>1955</v>
      </c>
      <c r="C234" s="617" t="s">
        <v>1971</v>
      </c>
      <c r="D234" s="618" t="s">
        <v>1717</v>
      </c>
      <c r="E234" s="619">
        <v>2950</v>
      </c>
      <c r="F234" s="502" t="s">
        <v>1957</v>
      </c>
    </row>
    <row r="235" spans="1:6">
      <c r="A235" s="620" t="s">
        <v>1025</v>
      </c>
      <c r="B235" s="616" t="s">
        <v>1955</v>
      </c>
      <c r="C235" s="621" t="s">
        <v>1972</v>
      </c>
      <c r="D235" s="622" t="s">
        <v>1717</v>
      </c>
      <c r="E235" s="623">
        <v>7949.66</v>
      </c>
      <c r="F235" s="501" t="s">
        <v>1027</v>
      </c>
    </row>
    <row r="236" spans="1:6">
      <c r="A236" s="620" t="s">
        <v>1025</v>
      </c>
      <c r="B236" s="616" t="s">
        <v>1955</v>
      </c>
      <c r="C236" s="621" t="s">
        <v>1973</v>
      </c>
      <c r="D236" s="622" t="s">
        <v>1717</v>
      </c>
      <c r="E236" s="623">
        <v>1303.9000000000001</v>
      </c>
      <c r="F236" s="501" t="s">
        <v>1027</v>
      </c>
    </row>
    <row r="237" spans="1:6">
      <c r="A237" s="620" t="s">
        <v>1025</v>
      </c>
      <c r="B237" s="616" t="s">
        <v>1955</v>
      </c>
      <c r="C237" s="621" t="s">
        <v>1974</v>
      </c>
      <c r="D237" s="622" t="s">
        <v>1717</v>
      </c>
      <c r="E237" s="623">
        <v>7949.66</v>
      </c>
      <c r="F237" s="501" t="s">
        <v>1027</v>
      </c>
    </row>
    <row r="238" spans="1:6">
      <c r="A238" s="620" t="s">
        <v>1025</v>
      </c>
      <c r="B238" s="616" t="s">
        <v>1955</v>
      </c>
      <c r="C238" s="621" t="s">
        <v>1975</v>
      </c>
      <c r="D238" s="622" t="s">
        <v>1717</v>
      </c>
      <c r="E238" s="623">
        <v>9912</v>
      </c>
      <c r="F238" s="501" t="s">
        <v>1027</v>
      </c>
    </row>
    <row r="239" spans="1:6" ht="19.5" customHeight="1">
      <c r="A239" s="615" t="s">
        <v>1025</v>
      </c>
      <c r="B239" s="616" t="s">
        <v>1955</v>
      </c>
      <c r="C239" s="156" t="s">
        <v>1976</v>
      </c>
      <c r="D239" s="154" t="s">
        <v>1717</v>
      </c>
      <c r="E239" s="155">
        <v>14004.83</v>
      </c>
      <c r="F239" s="502" t="s">
        <v>1957</v>
      </c>
    </row>
    <row r="240" spans="1:6" ht="20.25" customHeight="1">
      <c r="A240" s="615" t="s">
        <v>1025</v>
      </c>
      <c r="B240" s="616" t="s">
        <v>1955</v>
      </c>
      <c r="C240" s="617" t="s">
        <v>1977</v>
      </c>
      <c r="D240" s="618" t="s">
        <v>1717</v>
      </c>
      <c r="E240" s="619">
        <v>12019.008</v>
      </c>
      <c r="F240" s="502" t="s">
        <v>1957</v>
      </c>
    </row>
    <row r="241" spans="1:6">
      <c r="A241" s="615" t="s">
        <v>1025</v>
      </c>
      <c r="B241" s="616" t="s">
        <v>1955</v>
      </c>
      <c r="C241" s="617" t="s">
        <v>1978</v>
      </c>
      <c r="D241" s="154" t="s">
        <v>1717</v>
      </c>
      <c r="E241" s="155">
        <v>4378.9799999999996</v>
      </c>
      <c r="F241" s="502" t="s">
        <v>1027</v>
      </c>
    </row>
    <row r="242" spans="1:6">
      <c r="A242" s="615" t="s">
        <v>1025</v>
      </c>
      <c r="B242" s="616" t="s">
        <v>1955</v>
      </c>
      <c r="C242" s="617" t="s">
        <v>1979</v>
      </c>
      <c r="D242" s="618" t="s">
        <v>1717</v>
      </c>
      <c r="E242" s="619">
        <v>3482.18</v>
      </c>
      <c r="F242" s="499" t="s">
        <v>1957</v>
      </c>
    </row>
    <row r="243" spans="1:6">
      <c r="A243" s="615" t="s">
        <v>1025</v>
      </c>
      <c r="B243" s="616" t="s">
        <v>1955</v>
      </c>
      <c r="C243" s="617" t="s">
        <v>1980</v>
      </c>
      <c r="D243" s="618" t="s">
        <v>1717</v>
      </c>
      <c r="E243" s="619">
        <v>6755.7359999999999</v>
      </c>
      <c r="F243" s="502" t="s">
        <v>1957</v>
      </c>
    </row>
    <row r="244" spans="1:6" ht="12.95" customHeight="1">
      <c r="A244" s="624" t="s">
        <v>995</v>
      </c>
      <c r="B244" s="625" t="s">
        <v>1981</v>
      </c>
      <c r="C244" s="626" t="s">
        <v>1982</v>
      </c>
      <c r="D244" s="627" t="s">
        <v>1717</v>
      </c>
      <c r="E244" s="628"/>
      <c r="F244" s="503" t="s">
        <v>1983</v>
      </c>
    </row>
    <row r="245" spans="1:6">
      <c r="A245" s="629" t="s">
        <v>1042</v>
      </c>
      <c r="B245" s="630" t="s">
        <v>1984</v>
      </c>
      <c r="C245" s="631" t="s">
        <v>1985</v>
      </c>
      <c r="D245" s="632" t="s">
        <v>1717</v>
      </c>
      <c r="E245" s="633">
        <v>36028.94</v>
      </c>
      <c r="F245" s="504" t="s">
        <v>1986</v>
      </c>
    </row>
    <row r="246" spans="1:6">
      <c r="A246" s="629" t="s">
        <v>1042</v>
      </c>
      <c r="B246" s="630" t="s">
        <v>1984</v>
      </c>
      <c r="C246" s="631" t="s">
        <v>1987</v>
      </c>
      <c r="D246" s="632" t="s">
        <v>1717</v>
      </c>
      <c r="E246" s="633">
        <v>30591.5</v>
      </c>
      <c r="F246" s="504" t="s">
        <v>1986</v>
      </c>
    </row>
    <row r="247" spans="1:6">
      <c r="A247" s="629" t="s">
        <v>1042</v>
      </c>
      <c r="B247" s="630" t="s">
        <v>1984</v>
      </c>
      <c r="C247" s="631" t="s">
        <v>1988</v>
      </c>
      <c r="D247" s="632" t="s">
        <v>1717</v>
      </c>
      <c r="E247" s="633">
        <v>626.58000000000004</v>
      </c>
      <c r="F247" s="504" t="s">
        <v>1986</v>
      </c>
    </row>
    <row r="248" spans="1:6">
      <c r="A248" s="629" t="s">
        <v>1042</v>
      </c>
      <c r="B248" s="630" t="s">
        <v>1984</v>
      </c>
      <c r="C248" s="631" t="s">
        <v>1989</v>
      </c>
      <c r="D248" s="632" t="s">
        <v>1717</v>
      </c>
      <c r="E248" s="633">
        <v>62031.42</v>
      </c>
      <c r="F248" s="504" t="s">
        <v>1986</v>
      </c>
    </row>
    <row r="249" spans="1:6">
      <c r="A249" s="549" t="s">
        <v>1204</v>
      </c>
      <c r="B249" s="550" t="s">
        <v>1990</v>
      </c>
      <c r="C249" s="472" t="s">
        <v>1991</v>
      </c>
      <c r="D249" s="473" t="s">
        <v>1717</v>
      </c>
      <c r="E249" s="474">
        <v>100</v>
      </c>
      <c r="F249" s="488" t="s">
        <v>1992</v>
      </c>
    </row>
    <row r="250" spans="1:6" ht="24">
      <c r="A250" s="634" t="s">
        <v>1993</v>
      </c>
      <c r="B250" s="635" t="s">
        <v>1994</v>
      </c>
      <c r="C250" s="636" t="s">
        <v>1995</v>
      </c>
      <c r="D250" s="637" t="s">
        <v>1717</v>
      </c>
      <c r="E250" s="638">
        <v>487.34</v>
      </c>
      <c r="F250" s="505" t="s">
        <v>1996</v>
      </c>
    </row>
    <row r="251" spans="1:6" ht="24">
      <c r="A251" s="634" t="s">
        <v>1993</v>
      </c>
      <c r="B251" s="635" t="s">
        <v>1994</v>
      </c>
      <c r="C251" s="636" t="s">
        <v>1997</v>
      </c>
      <c r="D251" s="637" t="s">
        <v>1717</v>
      </c>
      <c r="E251" s="638">
        <v>88.5</v>
      </c>
      <c r="F251" s="505" t="s">
        <v>1996</v>
      </c>
    </row>
    <row r="252" spans="1:6">
      <c r="A252" s="639" t="s">
        <v>1276</v>
      </c>
      <c r="B252" s="640" t="s">
        <v>1998</v>
      </c>
      <c r="C252" s="641" t="s">
        <v>1999</v>
      </c>
      <c r="D252" s="642" t="s">
        <v>1717</v>
      </c>
      <c r="E252" s="643">
        <v>177</v>
      </c>
      <c r="F252" s="506" t="s">
        <v>2000</v>
      </c>
    </row>
    <row r="253" spans="1:6" ht="24">
      <c r="A253" s="639" t="s">
        <v>1276</v>
      </c>
      <c r="B253" s="640" t="s">
        <v>1998</v>
      </c>
      <c r="C253" s="641" t="s">
        <v>2001</v>
      </c>
      <c r="D253" s="642" t="s">
        <v>1717</v>
      </c>
      <c r="E253" s="643">
        <v>5959</v>
      </c>
      <c r="F253" s="506" t="s">
        <v>2000</v>
      </c>
    </row>
    <row r="254" spans="1:6">
      <c r="A254" s="549" t="s">
        <v>1286</v>
      </c>
      <c r="B254" s="550" t="s">
        <v>2002</v>
      </c>
      <c r="C254" s="472" t="s">
        <v>2003</v>
      </c>
      <c r="D254" s="473" t="s">
        <v>2004</v>
      </c>
      <c r="E254" s="474">
        <v>18.88</v>
      </c>
      <c r="F254" s="480" t="s">
        <v>2005</v>
      </c>
    </row>
    <row r="255" spans="1:6">
      <c r="A255" s="549" t="s">
        <v>1291</v>
      </c>
      <c r="B255" s="550" t="s">
        <v>2006</v>
      </c>
      <c r="C255" s="472" t="s">
        <v>2007</v>
      </c>
      <c r="D255" s="473" t="s">
        <v>1717</v>
      </c>
      <c r="E255" s="474">
        <v>4124.1000000000004</v>
      </c>
      <c r="F255" s="480" t="s">
        <v>2008</v>
      </c>
    </row>
    <row r="256" spans="1:6" ht="19.5" customHeight="1">
      <c r="A256" s="549" t="s">
        <v>1291</v>
      </c>
      <c r="B256" s="550" t="s">
        <v>2006</v>
      </c>
      <c r="C256" s="472" t="s">
        <v>2009</v>
      </c>
      <c r="D256" s="473" t="s">
        <v>1717</v>
      </c>
      <c r="E256" s="474">
        <v>4737.7</v>
      </c>
      <c r="F256" s="480" t="s">
        <v>2008</v>
      </c>
    </row>
    <row r="257" spans="1:6">
      <c r="A257" s="549" t="s">
        <v>1291</v>
      </c>
      <c r="B257" s="550" t="s">
        <v>2006</v>
      </c>
      <c r="C257" s="472" t="s">
        <v>2010</v>
      </c>
      <c r="D257" s="473" t="s">
        <v>1717</v>
      </c>
      <c r="E257" s="474">
        <v>1239</v>
      </c>
      <c r="F257" s="480" t="s">
        <v>2008</v>
      </c>
    </row>
    <row r="258" spans="1:6" ht="24">
      <c r="A258" s="639" t="s">
        <v>901</v>
      </c>
      <c r="B258" s="640" t="s">
        <v>2011</v>
      </c>
      <c r="C258" s="641" t="s">
        <v>2012</v>
      </c>
      <c r="D258" s="642" t="s">
        <v>1717</v>
      </c>
      <c r="E258" s="643">
        <v>711.54</v>
      </c>
      <c r="F258" s="506" t="s">
        <v>2000</v>
      </c>
    </row>
    <row r="259" spans="1:6" ht="23.25" customHeight="1">
      <c r="A259" s="639" t="s">
        <v>901</v>
      </c>
      <c r="B259" s="640" t="s">
        <v>2011</v>
      </c>
      <c r="C259" s="641" t="s">
        <v>2013</v>
      </c>
      <c r="D259" s="642" t="s">
        <v>1717</v>
      </c>
      <c r="E259" s="643">
        <v>74</v>
      </c>
      <c r="F259" s="506" t="s">
        <v>2000</v>
      </c>
    </row>
    <row r="260" spans="1:6" ht="17.25" customHeight="1">
      <c r="A260" s="639" t="s">
        <v>901</v>
      </c>
      <c r="B260" s="640" t="s">
        <v>2011</v>
      </c>
      <c r="C260" s="641" t="s">
        <v>2014</v>
      </c>
      <c r="D260" s="642" t="s">
        <v>1717</v>
      </c>
      <c r="E260" s="643">
        <v>93.22</v>
      </c>
      <c r="F260" s="506" t="s">
        <v>2015</v>
      </c>
    </row>
    <row r="261" spans="1:6" ht="15" customHeight="1">
      <c r="A261" s="639" t="s">
        <v>901</v>
      </c>
      <c r="B261" s="640" t="s">
        <v>2011</v>
      </c>
      <c r="C261" s="641" t="s">
        <v>922</v>
      </c>
      <c r="D261" s="642" t="s">
        <v>1717</v>
      </c>
      <c r="E261" s="643">
        <v>140.125</v>
      </c>
      <c r="F261" s="506" t="s">
        <v>2015</v>
      </c>
    </row>
    <row r="262" spans="1:6" ht="24">
      <c r="A262" s="639" t="s">
        <v>901</v>
      </c>
      <c r="B262" s="640" t="s">
        <v>2011</v>
      </c>
      <c r="C262" s="641" t="s">
        <v>2016</v>
      </c>
      <c r="D262" s="642" t="s">
        <v>1717</v>
      </c>
      <c r="E262" s="643">
        <v>194.7</v>
      </c>
      <c r="F262" s="506" t="s">
        <v>2015</v>
      </c>
    </row>
    <row r="263" spans="1:6" ht="24">
      <c r="A263" s="639" t="s">
        <v>901</v>
      </c>
      <c r="B263" s="640" t="s">
        <v>2011</v>
      </c>
      <c r="C263" s="641" t="s">
        <v>2017</v>
      </c>
      <c r="D263" s="642" t="s">
        <v>1717</v>
      </c>
      <c r="E263" s="643">
        <v>334.82499999999999</v>
      </c>
      <c r="F263" s="506" t="s">
        <v>2015</v>
      </c>
    </row>
    <row r="264" spans="1:6" ht="24">
      <c r="A264" s="639" t="s">
        <v>901</v>
      </c>
      <c r="B264" s="640" t="s">
        <v>2011</v>
      </c>
      <c r="C264" s="641" t="s">
        <v>937</v>
      </c>
      <c r="D264" s="642" t="s">
        <v>1717</v>
      </c>
      <c r="E264" s="643">
        <v>474.36</v>
      </c>
      <c r="F264" s="506" t="s">
        <v>2015</v>
      </c>
    </row>
    <row r="265" spans="1:6" ht="24">
      <c r="A265" s="639" t="s">
        <v>901</v>
      </c>
      <c r="B265" s="640" t="s">
        <v>2011</v>
      </c>
      <c r="C265" s="641" t="s">
        <v>2018</v>
      </c>
      <c r="D265" s="642" t="s">
        <v>1717</v>
      </c>
      <c r="E265" s="643">
        <v>548.70000000000005</v>
      </c>
      <c r="F265" s="506" t="s">
        <v>2015</v>
      </c>
    </row>
    <row r="266" spans="1:6" ht="24">
      <c r="A266" s="639" t="s">
        <v>901</v>
      </c>
      <c r="B266" s="640" t="s">
        <v>2011</v>
      </c>
      <c r="C266" s="641" t="s">
        <v>2019</v>
      </c>
      <c r="D266" s="642" t="s">
        <v>1717</v>
      </c>
      <c r="E266" s="643">
        <v>628.94000000000005</v>
      </c>
      <c r="F266" s="506" t="s">
        <v>2015</v>
      </c>
    </row>
    <row r="267" spans="1:6" ht="24">
      <c r="A267" s="639" t="s">
        <v>901</v>
      </c>
      <c r="B267" s="640" t="s">
        <v>2011</v>
      </c>
      <c r="C267" s="641" t="s">
        <v>2020</v>
      </c>
      <c r="D267" s="642" t="s">
        <v>1717</v>
      </c>
      <c r="E267" s="643">
        <v>401.2</v>
      </c>
      <c r="F267" s="506" t="s">
        <v>2015</v>
      </c>
    </row>
    <row r="268" spans="1:6" ht="24">
      <c r="A268" s="639" t="s">
        <v>901</v>
      </c>
      <c r="B268" s="640" t="s">
        <v>2011</v>
      </c>
      <c r="C268" s="641" t="s">
        <v>2021</v>
      </c>
      <c r="D268" s="642" t="s">
        <v>1717</v>
      </c>
      <c r="E268" s="643">
        <v>526.57500000000005</v>
      </c>
      <c r="F268" s="506" t="s">
        <v>2015</v>
      </c>
    </row>
    <row r="269" spans="1:6" ht="24">
      <c r="A269" s="639" t="s">
        <v>901</v>
      </c>
      <c r="B269" s="640" t="s">
        <v>2011</v>
      </c>
      <c r="C269" s="641" t="s">
        <v>918</v>
      </c>
      <c r="D269" s="642" t="s">
        <v>1730</v>
      </c>
      <c r="E269" s="643">
        <v>175.82</v>
      </c>
      <c r="F269" s="506" t="s">
        <v>2015</v>
      </c>
    </row>
    <row r="270" spans="1:6" ht="24">
      <c r="A270" s="639" t="s">
        <v>901</v>
      </c>
      <c r="B270" s="640" t="s">
        <v>2011</v>
      </c>
      <c r="C270" s="641" t="s">
        <v>942</v>
      </c>
      <c r="D270" s="642" t="s">
        <v>1730</v>
      </c>
      <c r="E270" s="643">
        <v>531</v>
      </c>
      <c r="F270" s="506" t="s">
        <v>2015</v>
      </c>
    </row>
    <row r="271" spans="1:6" ht="24">
      <c r="A271" s="639" t="s">
        <v>901</v>
      </c>
      <c r="B271" s="640" t="s">
        <v>2011</v>
      </c>
      <c r="C271" s="641" t="s">
        <v>2022</v>
      </c>
      <c r="D271" s="642" t="s">
        <v>1730</v>
      </c>
      <c r="E271" s="643">
        <v>233.64</v>
      </c>
      <c r="F271" s="506" t="s">
        <v>2015</v>
      </c>
    </row>
    <row r="272" spans="1:6" ht="24">
      <c r="A272" s="639" t="s">
        <v>901</v>
      </c>
      <c r="B272" s="640" t="s">
        <v>2011</v>
      </c>
      <c r="C272" s="641" t="s">
        <v>2023</v>
      </c>
      <c r="D272" s="642" t="s">
        <v>1730</v>
      </c>
      <c r="E272" s="643">
        <v>260.00110000000001</v>
      </c>
      <c r="F272" s="506" t="s">
        <v>2015</v>
      </c>
    </row>
    <row r="273" spans="1:6" ht="24">
      <c r="A273" s="639" t="s">
        <v>901</v>
      </c>
      <c r="B273" s="640" t="s">
        <v>2011</v>
      </c>
      <c r="C273" s="641" t="s">
        <v>2024</v>
      </c>
      <c r="D273" s="642" t="s">
        <v>1717</v>
      </c>
      <c r="E273" s="643">
        <v>283.2</v>
      </c>
      <c r="F273" s="506" t="s">
        <v>2000</v>
      </c>
    </row>
    <row r="274" spans="1:6" ht="24">
      <c r="A274" s="639" t="s">
        <v>901</v>
      </c>
      <c r="B274" s="640" t="s">
        <v>2011</v>
      </c>
      <c r="C274" s="641" t="s">
        <v>919</v>
      </c>
      <c r="D274" s="642" t="s">
        <v>1717</v>
      </c>
      <c r="E274" s="643">
        <v>132.75</v>
      </c>
      <c r="F274" s="506" t="s">
        <v>2015</v>
      </c>
    </row>
    <row r="275" spans="1:6" ht="24">
      <c r="A275" s="639" t="s">
        <v>901</v>
      </c>
      <c r="B275" s="640" t="s">
        <v>2011</v>
      </c>
      <c r="C275" s="641" t="s">
        <v>2025</v>
      </c>
      <c r="D275" s="642" t="s">
        <v>1717</v>
      </c>
      <c r="E275" s="643">
        <v>368.75</v>
      </c>
      <c r="F275" s="506" t="s">
        <v>2015</v>
      </c>
    </row>
    <row r="276" spans="1:6" ht="24">
      <c r="A276" s="639" t="s">
        <v>901</v>
      </c>
      <c r="B276" s="640" t="s">
        <v>2011</v>
      </c>
      <c r="C276" s="641" t="s">
        <v>2026</v>
      </c>
      <c r="D276" s="642" t="s">
        <v>1717</v>
      </c>
      <c r="E276" s="643">
        <v>5546</v>
      </c>
      <c r="F276" s="506" t="s">
        <v>2000</v>
      </c>
    </row>
    <row r="277" spans="1:6" ht="24">
      <c r="A277" s="639" t="s">
        <v>901</v>
      </c>
      <c r="B277" s="640" t="s">
        <v>2011</v>
      </c>
      <c r="C277" s="641" t="s">
        <v>2027</v>
      </c>
      <c r="D277" s="642" t="s">
        <v>1717</v>
      </c>
      <c r="E277" s="643">
        <v>1215.4000000000001</v>
      </c>
      <c r="F277" s="506" t="s">
        <v>2000</v>
      </c>
    </row>
    <row r="278" spans="1:6" ht="24">
      <c r="A278" s="639" t="s">
        <v>901</v>
      </c>
      <c r="B278" s="640" t="s">
        <v>2011</v>
      </c>
      <c r="C278" s="641" t="s">
        <v>902</v>
      </c>
      <c r="D278" s="642" t="s">
        <v>2028</v>
      </c>
      <c r="E278" s="643">
        <v>288</v>
      </c>
      <c r="F278" s="506" t="s">
        <v>2029</v>
      </c>
    </row>
    <row r="279" spans="1:6" ht="24">
      <c r="A279" s="639" t="s">
        <v>901</v>
      </c>
      <c r="B279" s="640" t="s">
        <v>2011</v>
      </c>
      <c r="C279" s="641" t="s">
        <v>2030</v>
      </c>
      <c r="D279" s="642" t="s">
        <v>2028</v>
      </c>
      <c r="E279" s="643">
        <v>294.7</v>
      </c>
      <c r="F279" s="506" t="s">
        <v>2029</v>
      </c>
    </row>
    <row r="280" spans="1:6" ht="24">
      <c r="A280" s="639" t="s">
        <v>901</v>
      </c>
      <c r="B280" s="640" t="s">
        <v>2011</v>
      </c>
      <c r="C280" s="641" t="s">
        <v>2031</v>
      </c>
      <c r="D280" s="642" t="s">
        <v>1717</v>
      </c>
      <c r="E280" s="643">
        <v>12.803000000000001</v>
      </c>
      <c r="F280" s="506" t="s">
        <v>2015</v>
      </c>
    </row>
    <row r="281" spans="1:6" ht="24">
      <c r="A281" s="639" t="s">
        <v>901</v>
      </c>
      <c r="B281" s="640" t="s">
        <v>2011</v>
      </c>
      <c r="C281" s="641" t="s">
        <v>2032</v>
      </c>
      <c r="D281" s="642" t="s">
        <v>1717</v>
      </c>
      <c r="E281" s="643">
        <v>663.75</v>
      </c>
      <c r="F281" s="506" t="s">
        <v>2015</v>
      </c>
    </row>
    <row r="282" spans="1:6" ht="24">
      <c r="A282" s="639" t="s">
        <v>901</v>
      </c>
      <c r="B282" s="640" t="s">
        <v>2011</v>
      </c>
      <c r="C282" s="641" t="s">
        <v>2033</v>
      </c>
      <c r="D282" s="642" t="s">
        <v>1717</v>
      </c>
      <c r="E282" s="643">
        <v>6149.9943000000003</v>
      </c>
      <c r="F282" s="506" t="s">
        <v>2000</v>
      </c>
    </row>
    <row r="283" spans="1:6">
      <c r="A283" s="549" t="s">
        <v>1290</v>
      </c>
      <c r="B283" s="550" t="s">
        <v>2034</v>
      </c>
      <c r="C283" s="472" t="s">
        <v>2035</v>
      </c>
      <c r="D283" s="473" t="s">
        <v>1717</v>
      </c>
      <c r="E283" s="474">
        <v>6490</v>
      </c>
      <c r="F283" s="488" t="s">
        <v>2036</v>
      </c>
    </row>
    <row r="284" spans="1:6">
      <c r="A284" s="549" t="s">
        <v>1290</v>
      </c>
      <c r="B284" s="550" t="s">
        <v>2034</v>
      </c>
      <c r="C284" s="472" t="s">
        <v>2037</v>
      </c>
      <c r="D284" s="473" t="s">
        <v>1717</v>
      </c>
      <c r="E284" s="474">
        <v>6490</v>
      </c>
      <c r="F284" s="488" t="s">
        <v>2036</v>
      </c>
    </row>
    <row r="285" spans="1:6">
      <c r="A285" s="549" t="s">
        <v>1290</v>
      </c>
      <c r="B285" s="550" t="s">
        <v>2034</v>
      </c>
      <c r="C285" s="472" t="s">
        <v>2038</v>
      </c>
      <c r="D285" s="473" t="s">
        <v>1717</v>
      </c>
      <c r="E285" s="474">
        <v>6490</v>
      </c>
      <c r="F285" s="488" t="s">
        <v>2036</v>
      </c>
    </row>
    <row r="286" spans="1:6" ht="14.1" customHeight="1">
      <c r="A286" s="549" t="s">
        <v>1290</v>
      </c>
      <c r="B286" s="550" t="s">
        <v>2034</v>
      </c>
      <c r="C286" s="472" t="s">
        <v>2039</v>
      </c>
      <c r="D286" s="473" t="s">
        <v>1717</v>
      </c>
      <c r="E286" s="474">
        <v>6490</v>
      </c>
      <c r="F286" s="488" t="s">
        <v>2036</v>
      </c>
    </row>
    <row r="287" spans="1:6" ht="15" customHeight="1">
      <c r="A287" s="549" t="s">
        <v>1290</v>
      </c>
      <c r="B287" s="550" t="s">
        <v>2034</v>
      </c>
      <c r="C287" s="472" t="s">
        <v>2040</v>
      </c>
      <c r="D287" s="473" t="s">
        <v>1717</v>
      </c>
      <c r="E287" s="474">
        <v>6490</v>
      </c>
      <c r="F287" s="488" t="s">
        <v>2036</v>
      </c>
    </row>
    <row r="288" spans="1:6" ht="21.75" customHeight="1">
      <c r="A288" s="476" t="s">
        <v>915</v>
      </c>
      <c r="B288" s="157" t="s">
        <v>2041</v>
      </c>
      <c r="C288" s="644" t="s">
        <v>2042</v>
      </c>
      <c r="D288" s="645" t="s">
        <v>1717</v>
      </c>
      <c r="E288" s="646">
        <v>2205.7732999999998</v>
      </c>
      <c r="F288" s="507" t="s">
        <v>2043</v>
      </c>
    </row>
    <row r="289" spans="1:6" ht="15.95" customHeight="1">
      <c r="A289" s="476" t="s">
        <v>915</v>
      </c>
      <c r="B289" s="157" t="s">
        <v>2041</v>
      </c>
      <c r="C289" s="644" t="s">
        <v>2044</v>
      </c>
      <c r="D289" s="645" t="s">
        <v>1717</v>
      </c>
      <c r="E289" s="646">
        <v>501.5</v>
      </c>
      <c r="F289" s="507" t="s">
        <v>2043</v>
      </c>
    </row>
    <row r="290" spans="1:6">
      <c r="A290" s="476" t="s">
        <v>915</v>
      </c>
      <c r="B290" s="157" t="s">
        <v>2041</v>
      </c>
      <c r="C290" s="644" t="s">
        <v>2045</v>
      </c>
      <c r="D290" s="645" t="s">
        <v>1717</v>
      </c>
      <c r="E290" s="646">
        <v>442.5</v>
      </c>
      <c r="F290" s="507" t="s">
        <v>2043</v>
      </c>
    </row>
    <row r="291" spans="1:6" ht="14.1" customHeight="1">
      <c r="A291" s="476" t="s">
        <v>915</v>
      </c>
      <c r="B291" s="157" t="s">
        <v>2041</v>
      </c>
      <c r="C291" s="644" t="s">
        <v>2046</v>
      </c>
      <c r="D291" s="645" t="s">
        <v>1717</v>
      </c>
      <c r="E291" s="646">
        <v>531</v>
      </c>
      <c r="F291" s="507" t="s">
        <v>2043</v>
      </c>
    </row>
    <row r="292" spans="1:6">
      <c r="A292" s="476" t="s">
        <v>915</v>
      </c>
      <c r="B292" s="157" t="s">
        <v>2041</v>
      </c>
      <c r="C292" s="644" t="s">
        <v>2047</v>
      </c>
      <c r="D292" s="645" t="s">
        <v>1717</v>
      </c>
      <c r="E292" s="646">
        <v>796.5</v>
      </c>
      <c r="F292" s="507" t="s">
        <v>2043</v>
      </c>
    </row>
    <row r="293" spans="1:6" ht="17.25" customHeight="1">
      <c r="A293" s="476" t="s">
        <v>915</v>
      </c>
      <c r="B293" s="157" t="s">
        <v>2041</v>
      </c>
      <c r="C293" s="644" t="s">
        <v>2048</v>
      </c>
      <c r="D293" s="645" t="s">
        <v>1717</v>
      </c>
      <c r="E293" s="646">
        <v>5640.4</v>
      </c>
      <c r="F293" s="507" t="s">
        <v>2043</v>
      </c>
    </row>
    <row r="294" spans="1:6" ht="30.75" customHeight="1">
      <c r="A294" s="476" t="s">
        <v>915</v>
      </c>
      <c r="B294" s="157" t="s">
        <v>2041</v>
      </c>
      <c r="C294" s="644" t="s">
        <v>2049</v>
      </c>
      <c r="D294" s="645" t="s">
        <v>1717</v>
      </c>
      <c r="E294" s="646">
        <v>5640.4</v>
      </c>
      <c r="F294" s="507" t="s">
        <v>2043</v>
      </c>
    </row>
    <row r="295" spans="1:6">
      <c r="A295" s="476" t="s">
        <v>915</v>
      </c>
      <c r="B295" s="157" t="s">
        <v>2041</v>
      </c>
      <c r="C295" s="644" t="s">
        <v>2050</v>
      </c>
      <c r="D295" s="645" t="s">
        <v>1717</v>
      </c>
      <c r="E295" s="646">
        <v>5640.4</v>
      </c>
      <c r="F295" s="507" t="s">
        <v>2043</v>
      </c>
    </row>
    <row r="296" spans="1:6" ht="29.25" customHeight="1">
      <c r="A296" s="476" t="s">
        <v>915</v>
      </c>
      <c r="B296" s="157" t="s">
        <v>2041</v>
      </c>
      <c r="C296" s="644" t="s">
        <v>2051</v>
      </c>
      <c r="D296" s="645" t="s">
        <v>1717</v>
      </c>
      <c r="E296" s="646">
        <v>4366</v>
      </c>
      <c r="F296" s="507" t="s">
        <v>2043</v>
      </c>
    </row>
    <row r="297" spans="1:6" ht="28.5" customHeight="1">
      <c r="A297" s="476" t="s">
        <v>915</v>
      </c>
      <c r="B297" s="157" t="s">
        <v>2041</v>
      </c>
      <c r="C297" s="644" t="s">
        <v>2052</v>
      </c>
      <c r="D297" s="645" t="s">
        <v>1717</v>
      </c>
      <c r="E297" s="646">
        <v>15611.4</v>
      </c>
      <c r="F297" s="507" t="s">
        <v>2043</v>
      </c>
    </row>
    <row r="298" spans="1:6" ht="28.5" customHeight="1">
      <c r="A298" s="476" t="s">
        <v>915</v>
      </c>
      <c r="B298" s="157" t="s">
        <v>2041</v>
      </c>
      <c r="C298" s="644" t="s">
        <v>2053</v>
      </c>
      <c r="D298" s="645" t="s">
        <v>1717</v>
      </c>
      <c r="E298" s="646">
        <v>179.15</v>
      </c>
      <c r="F298" s="507" t="s">
        <v>2043</v>
      </c>
    </row>
    <row r="299" spans="1:6" ht="22.5" customHeight="1">
      <c r="A299" s="476" t="s">
        <v>915</v>
      </c>
      <c r="B299" s="157" t="s">
        <v>2041</v>
      </c>
      <c r="C299" s="644" t="s">
        <v>916</v>
      </c>
      <c r="D299" s="645" t="s">
        <v>1717</v>
      </c>
      <c r="E299" s="646">
        <v>194.7</v>
      </c>
      <c r="F299" s="507" t="s">
        <v>2043</v>
      </c>
    </row>
    <row r="300" spans="1:6">
      <c r="A300" s="476" t="s">
        <v>915</v>
      </c>
      <c r="B300" s="157" t="s">
        <v>2041</v>
      </c>
      <c r="C300" s="644" t="s">
        <v>2054</v>
      </c>
      <c r="D300" s="645" t="s">
        <v>1717</v>
      </c>
      <c r="E300" s="646">
        <v>672.6</v>
      </c>
      <c r="F300" s="507" t="s">
        <v>2043</v>
      </c>
    </row>
    <row r="301" spans="1:6">
      <c r="A301" s="476" t="s">
        <v>915</v>
      </c>
      <c r="B301" s="157" t="s">
        <v>2041</v>
      </c>
      <c r="C301" s="644" t="s">
        <v>2055</v>
      </c>
      <c r="D301" s="645" t="s">
        <v>1717</v>
      </c>
      <c r="E301" s="646">
        <v>20650</v>
      </c>
      <c r="F301" s="507" t="s">
        <v>2043</v>
      </c>
    </row>
    <row r="302" spans="1:6">
      <c r="A302" s="476" t="s">
        <v>915</v>
      </c>
      <c r="B302" s="157" t="s">
        <v>2041</v>
      </c>
      <c r="C302" s="644" t="s">
        <v>2056</v>
      </c>
      <c r="D302" s="645" t="s">
        <v>1717</v>
      </c>
      <c r="E302" s="646">
        <v>4661</v>
      </c>
      <c r="F302" s="507" t="s">
        <v>2043</v>
      </c>
    </row>
    <row r="303" spans="1:6">
      <c r="A303" s="476" t="s">
        <v>915</v>
      </c>
      <c r="B303" s="157" t="s">
        <v>2041</v>
      </c>
      <c r="C303" s="644" t="s">
        <v>917</v>
      </c>
      <c r="D303" s="645" t="s">
        <v>1717</v>
      </c>
      <c r="E303" s="646">
        <v>525.1</v>
      </c>
      <c r="F303" s="507" t="s">
        <v>2043</v>
      </c>
    </row>
    <row r="304" spans="1:6">
      <c r="A304" s="476" t="s">
        <v>915</v>
      </c>
      <c r="B304" s="157" t="s">
        <v>2041</v>
      </c>
      <c r="C304" s="644" t="s">
        <v>2057</v>
      </c>
      <c r="D304" s="645" t="s">
        <v>1717</v>
      </c>
      <c r="E304" s="646">
        <v>6384.19</v>
      </c>
      <c r="F304" s="507" t="s">
        <v>2043</v>
      </c>
    </row>
    <row r="305" spans="1:6" ht="21" customHeight="1">
      <c r="A305" s="476" t="s">
        <v>915</v>
      </c>
      <c r="B305" s="157" t="s">
        <v>2041</v>
      </c>
      <c r="C305" s="644" t="s">
        <v>2058</v>
      </c>
      <c r="D305" s="645" t="s">
        <v>1717</v>
      </c>
      <c r="E305" s="646">
        <v>899.04330000000004</v>
      </c>
      <c r="F305" s="507" t="s">
        <v>2043</v>
      </c>
    </row>
    <row r="306" spans="1:6" ht="29.25" customHeight="1">
      <c r="A306" s="476" t="s">
        <v>915</v>
      </c>
      <c r="B306" s="157" t="s">
        <v>2041</v>
      </c>
      <c r="C306" s="644" t="s">
        <v>2059</v>
      </c>
      <c r="D306" s="645" t="s">
        <v>1717</v>
      </c>
      <c r="E306" s="646">
        <v>348.1</v>
      </c>
      <c r="F306" s="507" t="s">
        <v>2043</v>
      </c>
    </row>
    <row r="307" spans="1:6" ht="28.5" customHeight="1">
      <c r="A307" s="476" t="s">
        <v>915</v>
      </c>
      <c r="B307" s="157" t="s">
        <v>2041</v>
      </c>
      <c r="C307" s="644" t="s">
        <v>2060</v>
      </c>
      <c r="D307" s="645" t="s">
        <v>1717</v>
      </c>
      <c r="E307" s="646">
        <v>147.5</v>
      </c>
      <c r="F307" s="507" t="s">
        <v>2043</v>
      </c>
    </row>
    <row r="308" spans="1:6" ht="32.25" customHeight="1">
      <c r="A308" s="476" t="s">
        <v>915</v>
      </c>
      <c r="B308" s="157" t="s">
        <v>2041</v>
      </c>
      <c r="C308" s="644" t="s">
        <v>2061</v>
      </c>
      <c r="D308" s="645" t="s">
        <v>1717</v>
      </c>
      <c r="E308" s="646">
        <v>11210</v>
      </c>
      <c r="F308" s="507" t="s">
        <v>2043</v>
      </c>
    </row>
    <row r="309" spans="1:6">
      <c r="A309" s="476" t="s">
        <v>915</v>
      </c>
      <c r="B309" s="157" t="s">
        <v>2041</v>
      </c>
      <c r="C309" s="644" t="s">
        <v>2062</v>
      </c>
      <c r="D309" s="645" t="s">
        <v>1717</v>
      </c>
      <c r="E309" s="646">
        <v>1333.4</v>
      </c>
      <c r="F309" s="507" t="s">
        <v>2043</v>
      </c>
    </row>
    <row r="310" spans="1:6" ht="24">
      <c r="A310" s="647" t="s">
        <v>1279</v>
      </c>
      <c r="B310" s="648" t="s">
        <v>2063</v>
      </c>
      <c r="C310" s="649" t="s">
        <v>2064</v>
      </c>
      <c r="D310" s="650" t="s">
        <v>1717</v>
      </c>
      <c r="E310" s="651">
        <v>939.75</v>
      </c>
      <c r="F310" s="508" t="s">
        <v>2065</v>
      </c>
    </row>
    <row r="311" spans="1:6" ht="22.5" customHeight="1">
      <c r="A311" s="647" t="s">
        <v>1279</v>
      </c>
      <c r="B311" s="648" t="s">
        <v>2063</v>
      </c>
      <c r="C311" s="649" t="s">
        <v>2066</v>
      </c>
      <c r="D311" s="650" t="s">
        <v>1717</v>
      </c>
      <c r="E311" s="651">
        <v>590</v>
      </c>
      <c r="F311" s="508" t="s">
        <v>2065</v>
      </c>
    </row>
    <row r="312" spans="1:6" ht="24">
      <c r="A312" s="647" t="s">
        <v>1279</v>
      </c>
      <c r="B312" s="648" t="s">
        <v>2063</v>
      </c>
      <c r="C312" s="649" t="s">
        <v>2067</v>
      </c>
      <c r="D312" s="650" t="s">
        <v>1717</v>
      </c>
      <c r="E312" s="651">
        <v>761.25</v>
      </c>
      <c r="F312" s="508" t="s">
        <v>2065</v>
      </c>
    </row>
    <row r="313" spans="1:6" ht="24">
      <c r="A313" s="647" t="s">
        <v>1279</v>
      </c>
      <c r="B313" s="648" t="s">
        <v>2063</v>
      </c>
      <c r="C313" s="158" t="s">
        <v>2067</v>
      </c>
      <c r="D313" s="159" t="s">
        <v>1717</v>
      </c>
      <c r="E313" s="160">
        <v>761.25</v>
      </c>
      <c r="F313" s="509" t="s">
        <v>2068</v>
      </c>
    </row>
    <row r="314" spans="1:6" ht="26.25" customHeight="1">
      <c r="A314" s="647" t="s">
        <v>1279</v>
      </c>
      <c r="B314" s="648" t="s">
        <v>2063</v>
      </c>
      <c r="C314" s="158" t="s">
        <v>2069</v>
      </c>
      <c r="D314" s="159" t="s">
        <v>1717</v>
      </c>
      <c r="E314" s="160">
        <v>309.75</v>
      </c>
      <c r="F314" s="509" t="s">
        <v>2068</v>
      </c>
    </row>
    <row r="315" spans="1:6" ht="18" customHeight="1">
      <c r="A315" s="647" t="s">
        <v>1279</v>
      </c>
      <c r="B315" s="648" t="s">
        <v>2063</v>
      </c>
      <c r="C315" s="649" t="s">
        <v>2070</v>
      </c>
      <c r="D315" s="650" t="s">
        <v>1717</v>
      </c>
      <c r="E315" s="651">
        <v>270.48</v>
      </c>
      <c r="F315" s="509" t="s">
        <v>2068</v>
      </c>
    </row>
    <row r="316" spans="1:6" ht="24">
      <c r="A316" s="647" t="s">
        <v>1279</v>
      </c>
      <c r="B316" s="648" t="s">
        <v>2063</v>
      </c>
      <c r="C316" s="649" t="s">
        <v>2071</v>
      </c>
      <c r="D316" s="650" t="s">
        <v>1717</v>
      </c>
      <c r="E316" s="651">
        <v>229.21530000000001</v>
      </c>
      <c r="F316" s="508" t="s">
        <v>2065</v>
      </c>
    </row>
    <row r="317" spans="1:6" ht="24">
      <c r="A317" s="647" t="s">
        <v>1279</v>
      </c>
      <c r="B317" s="648" t="s">
        <v>2063</v>
      </c>
      <c r="C317" s="649" t="s">
        <v>2072</v>
      </c>
      <c r="D317" s="650" t="s">
        <v>1717</v>
      </c>
      <c r="E317" s="651">
        <v>194.25</v>
      </c>
      <c r="F317" s="509" t="s">
        <v>2068</v>
      </c>
    </row>
    <row r="318" spans="1:6" ht="24">
      <c r="A318" s="647" t="s">
        <v>1279</v>
      </c>
      <c r="B318" s="648" t="s">
        <v>2063</v>
      </c>
      <c r="C318" s="649" t="s">
        <v>2073</v>
      </c>
      <c r="D318" s="650" t="s">
        <v>1717</v>
      </c>
      <c r="E318" s="651">
        <v>414.75</v>
      </c>
      <c r="F318" s="508" t="s">
        <v>2065</v>
      </c>
    </row>
    <row r="319" spans="1:6" ht="24">
      <c r="A319" s="647" t="s">
        <v>1279</v>
      </c>
      <c r="B319" s="648" t="s">
        <v>2063</v>
      </c>
      <c r="C319" s="649" t="s">
        <v>2074</v>
      </c>
      <c r="D319" s="650" t="s">
        <v>1717</v>
      </c>
      <c r="E319" s="651">
        <v>414.75</v>
      </c>
      <c r="F319" s="509" t="s">
        <v>2068</v>
      </c>
    </row>
    <row r="320" spans="1:6" ht="24">
      <c r="A320" s="647" t="s">
        <v>1279</v>
      </c>
      <c r="B320" s="648" t="s">
        <v>2063</v>
      </c>
      <c r="C320" s="158" t="s">
        <v>2075</v>
      </c>
      <c r="D320" s="159" t="s">
        <v>1717</v>
      </c>
      <c r="E320" s="160">
        <v>3669.75</v>
      </c>
      <c r="F320" s="509" t="s">
        <v>2068</v>
      </c>
    </row>
    <row r="321" spans="1:6" ht="24">
      <c r="A321" s="647" t="s">
        <v>1279</v>
      </c>
      <c r="B321" s="648" t="s">
        <v>2063</v>
      </c>
      <c r="C321" s="649" t="s">
        <v>2076</v>
      </c>
      <c r="D321" s="650" t="s">
        <v>2077</v>
      </c>
      <c r="E321" s="651">
        <v>866.25</v>
      </c>
      <c r="F321" s="509" t="s">
        <v>2068</v>
      </c>
    </row>
    <row r="322" spans="1:6" ht="24">
      <c r="A322" s="647" t="s">
        <v>1279</v>
      </c>
      <c r="B322" s="648" t="s">
        <v>2063</v>
      </c>
      <c r="C322" s="649" t="s">
        <v>2078</v>
      </c>
      <c r="D322" s="650" t="s">
        <v>1717</v>
      </c>
      <c r="E322" s="651">
        <v>8096</v>
      </c>
      <c r="F322" s="509" t="s">
        <v>2068</v>
      </c>
    </row>
    <row r="323" spans="1:6" ht="24">
      <c r="A323" s="647" t="s">
        <v>1279</v>
      </c>
      <c r="B323" s="648" t="s">
        <v>2063</v>
      </c>
      <c r="C323" s="649" t="s">
        <v>2079</v>
      </c>
      <c r="D323" s="650" t="s">
        <v>1717</v>
      </c>
      <c r="E323" s="651">
        <v>8000</v>
      </c>
      <c r="F323" s="509" t="s">
        <v>2068</v>
      </c>
    </row>
    <row r="324" spans="1:6" ht="24">
      <c r="A324" s="647" t="s">
        <v>1279</v>
      </c>
      <c r="B324" s="648" t="s">
        <v>2063</v>
      </c>
      <c r="C324" s="158" t="s">
        <v>2080</v>
      </c>
      <c r="D324" s="159" t="s">
        <v>1717</v>
      </c>
      <c r="E324" s="160">
        <v>167.27</v>
      </c>
      <c r="F324" s="509" t="s">
        <v>2068</v>
      </c>
    </row>
    <row r="325" spans="1:6" ht="30.75" customHeight="1">
      <c r="A325" s="647" t="s">
        <v>1279</v>
      </c>
      <c r="B325" s="648" t="s">
        <v>2063</v>
      </c>
      <c r="C325" s="649" t="s">
        <v>2081</v>
      </c>
      <c r="D325" s="650" t="s">
        <v>1717</v>
      </c>
      <c r="E325" s="651">
        <v>402.67669999999998</v>
      </c>
      <c r="F325" s="508" t="s">
        <v>2065</v>
      </c>
    </row>
    <row r="326" spans="1:6" ht="24">
      <c r="A326" s="647" t="s">
        <v>1279</v>
      </c>
      <c r="B326" s="648" t="s">
        <v>2063</v>
      </c>
      <c r="C326" s="649" t="s">
        <v>2082</v>
      </c>
      <c r="D326" s="650" t="s">
        <v>1717</v>
      </c>
      <c r="E326" s="651">
        <v>600.9153</v>
      </c>
      <c r="F326" s="508" t="s">
        <v>2065</v>
      </c>
    </row>
    <row r="327" spans="1:6" ht="24">
      <c r="A327" s="647" t="s">
        <v>1279</v>
      </c>
      <c r="B327" s="648" t="s">
        <v>2063</v>
      </c>
      <c r="C327" s="649" t="s">
        <v>2083</v>
      </c>
      <c r="D327" s="650" t="s">
        <v>2077</v>
      </c>
      <c r="E327" s="651">
        <v>489.40600000000001</v>
      </c>
      <c r="F327" s="509" t="s">
        <v>2068</v>
      </c>
    </row>
    <row r="328" spans="1:6" ht="24.75" customHeight="1">
      <c r="A328" s="647" t="s">
        <v>1279</v>
      </c>
      <c r="B328" s="648" t="s">
        <v>2063</v>
      </c>
      <c r="C328" s="649" t="s">
        <v>2084</v>
      </c>
      <c r="D328" s="650" t="s">
        <v>1717</v>
      </c>
      <c r="E328" s="651">
        <v>455.48</v>
      </c>
      <c r="F328" s="508" t="s">
        <v>2065</v>
      </c>
    </row>
    <row r="329" spans="1:6">
      <c r="A329" s="549" t="s">
        <v>1293</v>
      </c>
      <c r="B329" s="550" t="s">
        <v>2085</v>
      </c>
      <c r="C329" s="472" t="s">
        <v>2086</v>
      </c>
      <c r="D329" s="473" t="s">
        <v>1717</v>
      </c>
      <c r="E329" s="474">
        <v>6490</v>
      </c>
      <c r="F329" s="488" t="s">
        <v>2087</v>
      </c>
    </row>
    <row r="330" spans="1:6">
      <c r="A330" s="549" t="s">
        <v>948</v>
      </c>
      <c r="B330" s="550" t="s">
        <v>2088</v>
      </c>
      <c r="C330" s="472" t="s">
        <v>949</v>
      </c>
      <c r="D330" s="473" t="s">
        <v>1861</v>
      </c>
      <c r="E330" s="474">
        <v>460.2</v>
      </c>
      <c r="F330" s="488" t="s">
        <v>2089</v>
      </c>
    </row>
    <row r="331" spans="1:6" ht="24">
      <c r="A331" s="549" t="s">
        <v>1198</v>
      </c>
      <c r="B331" s="550" t="s">
        <v>2090</v>
      </c>
      <c r="C331" s="472" t="s">
        <v>2091</v>
      </c>
      <c r="D331" s="473" t="s">
        <v>2092</v>
      </c>
      <c r="E331" s="474">
        <v>44877.760000000002</v>
      </c>
      <c r="F331" s="488" t="s">
        <v>2093</v>
      </c>
    </row>
    <row r="332" spans="1:6">
      <c r="A332" s="477" t="s">
        <v>1384</v>
      </c>
      <c r="B332" s="150" t="s">
        <v>2094</v>
      </c>
      <c r="C332" s="472" t="s">
        <v>2095</v>
      </c>
      <c r="D332" s="473" t="s">
        <v>2096</v>
      </c>
      <c r="E332" s="474">
        <v>3000</v>
      </c>
      <c r="F332" s="488" t="s">
        <v>2097</v>
      </c>
    </row>
    <row r="333" spans="1:6" ht="36">
      <c r="A333" s="478" t="s">
        <v>1056</v>
      </c>
      <c r="B333" s="161" t="s">
        <v>2098</v>
      </c>
      <c r="C333" s="652" t="s">
        <v>2099</v>
      </c>
      <c r="D333" s="653" t="s">
        <v>1717</v>
      </c>
      <c r="E333" s="654">
        <v>23562.5</v>
      </c>
      <c r="F333" s="510" t="s">
        <v>1058</v>
      </c>
    </row>
    <row r="334" spans="1:6" ht="36">
      <c r="A334" s="478" t="s">
        <v>1056</v>
      </c>
      <c r="B334" s="161" t="s">
        <v>2098</v>
      </c>
      <c r="C334" s="652" t="s">
        <v>2100</v>
      </c>
      <c r="D334" s="653" t="s">
        <v>1717</v>
      </c>
      <c r="E334" s="654">
        <v>102660</v>
      </c>
      <c r="F334" s="510" t="s">
        <v>1058</v>
      </c>
    </row>
    <row r="335" spans="1:6" ht="20.25" customHeight="1">
      <c r="A335" s="479" t="s">
        <v>2101</v>
      </c>
      <c r="B335" s="162" t="s">
        <v>2102</v>
      </c>
      <c r="C335" s="655" t="s">
        <v>2103</v>
      </c>
      <c r="D335" s="656" t="s">
        <v>1717</v>
      </c>
      <c r="E335" s="657">
        <v>590</v>
      </c>
      <c r="F335" s="511" t="s">
        <v>2104</v>
      </c>
    </row>
    <row r="336" spans="1:6" ht="15" customHeight="1">
      <c r="A336" s="479" t="s">
        <v>2101</v>
      </c>
      <c r="B336" s="162" t="s">
        <v>2102</v>
      </c>
      <c r="C336" s="655" t="s">
        <v>2105</v>
      </c>
      <c r="D336" s="656" t="s">
        <v>1717</v>
      </c>
      <c r="E336" s="657">
        <v>2124</v>
      </c>
      <c r="F336" s="511" t="s">
        <v>2104</v>
      </c>
    </row>
    <row r="337" spans="1:6" ht="14.1" customHeight="1">
      <c r="A337" s="479" t="s">
        <v>2101</v>
      </c>
      <c r="B337" s="162" t="s">
        <v>2102</v>
      </c>
      <c r="C337" s="655" t="s">
        <v>2106</v>
      </c>
      <c r="D337" s="656" t="s">
        <v>2107</v>
      </c>
      <c r="E337" s="657">
        <v>2832</v>
      </c>
      <c r="F337" s="511" t="s">
        <v>2104</v>
      </c>
    </row>
    <row r="338" spans="1:6">
      <c r="A338" s="479" t="s">
        <v>2101</v>
      </c>
      <c r="B338" s="162" t="s">
        <v>2102</v>
      </c>
      <c r="C338" s="655" t="s">
        <v>2108</v>
      </c>
      <c r="D338" s="656" t="s">
        <v>2107</v>
      </c>
      <c r="E338" s="657">
        <v>2548.8000000000002</v>
      </c>
      <c r="F338" s="511" t="s">
        <v>2104</v>
      </c>
    </row>
    <row r="339" spans="1:6" ht="15" customHeight="1">
      <c r="A339" s="479" t="s">
        <v>2101</v>
      </c>
      <c r="B339" s="162" t="s">
        <v>2102</v>
      </c>
      <c r="C339" s="655" t="s">
        <v>2109</v>
      </c>
      <c r="D339" s="656" t="s">
        <v>2107</v>
      </c>
      <c r="E339" s="657">
        <v>2360</v>
      </c>
      <c r="F339" s="511" t="s">
        <v>2104</v>
      </c>
    </row>
    <row r="340" spans="1:6">
      <c r="A340" s="479" t="s">
        <v>2101</v>
      </c>
      <c r="B340" s="162" t="s">
        <v>2102</v>
      </c>
      <c r="C340" s="655" t="s">
        <v>2110</v>
      </c>
      <c r="D340" s="656" t="s">
        <v>2107</v>
      </c>
      <c r="E340" s="657">
        <v>2360</v>
      </c>
      <c r="F340" s="511" t="s">
        <v>2104</v>
      </c>
    </row>
    <row r="341" spans="1:6">
      <c r="A341" s="479" t="s">
        <v>2101</v>
      </c>
      <c r="B341" s="162" t="s">
        <v>2102</v>
      </c>
      <c r="C341" s="655" t="s">
        <v>2111</v>
      </c>
      <c r="D341" s="656" t="s">
        <v>2107</v>
      </c>
      <c r="E341" s="657">
        <v>708</v>
      </c>
      <c r="F341" s="511" t="s">
        <v>2104</v>
      </c>
    </row>
    <row r="342" spans="1:6">
      <c r="A342" s="479" t="s">
        <v>2101</v>
      </c>
      <c r="B342" s="162" t="s">
        <v>2102</v>
      </c>
      <c r="C342" s="655" t="s">
        <v>2112</v>
      </c>
      <c r="D342" s="656" t="s">
        <v>1717</v>
      </c>
      <c r="E342" s="657">
        <v>7670</v>
      </c>
      <c r="F342" s="511" t="s">
        <v>2104</v>
      </c>
    </row>
    <row r="343" spans="1:6">
      <c r="A343" s="479" t="s">
        <v>2101</v>
      </c>
      <c r="B343" s="162" t="s">
        <v>2102</v>
      </c>
      <c r="C343" s="655" t="s">
        <v>2113</v>
      </c>
      <c r="D343" s="656" t="s">
        <v>2107</v>
      </c>
      <c r="E343" s="657">
        <v>2548.8000000000002</v>
      </c>
      <c r="F343" s="511" t="s">
        <v>2104</v>
      </c>
    </row>
    <row r="344" spans="1:6">
      <c r="A344" s="479" t="s">
        <v>2101</v>
      </c>
      <c r="B344" s="162" t="s">
        <v>2102</v>
      </c>
      <c r="C344" s="655" t="s">
        <v>2114</v>
      </c>
      <c r="D344" s="656" t="s">
        <v>1717</v>
      </c>
      <c r="E344" s="657">
        <v>2360</v>
      </c>
      <c r="F344" s="511" t="s">
        <v>2104</v>
      </c>
    </row>
    <row r="345" spans="1:6">
      <c r="A345" s="479" t="s">
        <v>2101</v>
      </c>
      <c r="B345" s="162" t="s">
        <v>2102</v>
      </c>
      <c r="C345" s="655" t="s">
        <v>2115</v>
      </c>
      <c r="D345" s="656" t="s">
        <v>1717</v>
      </c>
      <c r="E345" s="657">
        <v>1770</v>
      </c>
      <c r="F345" s="511" t="s">
        <v>2104</v>
      </c>
    </row>
    <row r="346" spans="1:6">
      <c r="A346" s="479" t="s">
        <v>2101</v>
      </c>
      <c r="B346" s="162" t="s">
        <v>2102</v>
      </c>
      <c r="C346" s="655" t="s">
        <v>2116</v>
      </c>
      <c r="D346" s="656" t="s">
        <v>1717</v>
      </c>
      <c r="E346" s="657">
        <v>1121</v>
      </c>
      <c r="F346" s="511" t="s">
        <v>2104</v>
      </c>
    </row>
    <row r="347" spans="1:6" ht="24">
      <c r="A347" s="658" t="s">
        <v>903</v>
      </c>
      <c r="B347" s="659" t="s">
        <v>2117</v>
      </c>
      <c r="C347" s="660" t="s">
        <v>2118</v>
      </c>
      <c r="D347" s="661" t="s">
        <v>1717</v>
      </c>
      <c r="E347" s="662">
        <v>1770</v>
      </c>
      <c r="F347" s="164" t="s">
        <v>2119</v>
      </c>
    </row>
    <row r="348" spans="1:6" ht="24">
      <c r="A348" s="658" t="s">
        <v>903</v>
      </c>
      <c r="B348" s="659" t="s">
        <v>2117</v>
      </c>
      <c r="C348" s="660" t="s">
        <v>2120</v>
      </c>
      <c r="D348" s="661" t="s">
        <v>1717</v>
      </c>
      <c r="E348" s="662">
        <v>1062</v>
      </c>
      <c r="F348" s="164" t="s">
        <v>2119</v>
      </c>
    </row>
    <row r="349" spans="1:6" ht="24">
      <c r="A349" s="658" t="s">
        <v>903</v>
      </c>
      <c r="B349" s="659" t="s">
        <v>2117</v>
      </c>
      <c r="C349" s="660" t="s">
        <v>905</v>
      </c>
      <c r="D349" s="661" t="s">
        <v>1717</v>
      </c>
      <c r="E349" s="662">
        <v>420.55200000000002</v>
      </c>
      <c r="F349" s="164" t="s">
        <v>2119</v>
      </c>
    </row>
    <row r="350" spans="1:6" ht="24">
      <c r="A350" s="658" t="s">
        <v>903</v>
      </c>
      <c r="B350" s="659" t="s">
        <v>2117</v>
      </c>
      <c r="C350" s="660" t="s">
        <v>906</v>
      </c>
      <c r="D350" s="661" t="s">
        <v>1717</v>
      </c>
      <c r="E350" s="662">
        <v>420.73</v>
      </c>
      <c r="F350" s="164" t="s">
        <v>2119</v>
      </c>
    </row>
    <row r="351" spans="1:6" ht="24">
      <c r="A351" s="658" t="s">
        <v>903</v>
      </c>
      <c r="B351" s="659" t="s">
        <v>2117</v>
      </c>
      <c r="C351" s="660" t="s">
        <v>936</v>
      </c>
      <c r="D351" s="661" t="s">
        <v>1717</v>
      </c>
      <c r="E351" s="662">
        <v>1379.48</v>
      </c>
      <c r="F351" s="164" t="s">
        <v>2119</v>
      </c>
    </row>
    <row r="352" spans="1:6" ht="24">
      <c r="A352" s="658" t="s">
        <v>903</v>
      </c>
      <c r="B352" s="659" t="s">
        <v>2117</v>
      </c>
      <c r="C352" s="660" t="s">
        <v>936</v>
      </c>
      <c r="D352" s="661" t="s">
        <v>1717</v>
      </c>
      <c r="E352" s="662">
        <v>486.69200000000001</v>
      </c>
      <c r="F352" s="164" t="s">
        <v>2119</v>
      </c>
    </row>
    <row r="353" spans="1:6" ht="24">
      <c r="A353" s="658" t="s">
        <v>903</v>
      </c>
      <c r="B353" s="659" t="s">
        <v>2117</v>
      </c>
      <c r="C353" s="660" t="s">
        <v>909</v>
      </c>
      <c r="D353" s="661" t="s">
        <v>1717</v>
      </c>
      <c r="E353" s="662">
        <v>420.09199999999998</v>
      </c>
      <c r="F353" s="164" t="s">
        <v>2119</v>
      </c>
    </row>
    <row r="354" spans="1:6" ht="24">
      <c r="A354" s="658" t="s">
        <v>903</v>
      </c>
      <c r="B354" s="659" t="s">
        <v>2117</v>
      </c>
      <c r="C354" s="660" t="s">
        <v>910</v>
      </c>
      <c r="D354" s="661" t="s">
        <v>1717</v>
      </c>
      <c r="E354" s="662">
        <v>422.358</v>
      </c>
      <c r="F354" s="164" t="s">
        <v>2119</v>
      </c>
    </row>
    <row r="355" spans="1:6" ht="15" customHeight="1">
      <c r="A355" s="658" t="s">
        <v>903</v>
      </c>
      <c r="B355" s="659" t="s">
        <v>2117</v>
      </c>
      <c r="C355" s="660" t="s">
        <v>911</v>
      </c>
      <c r="D355" s="661" t="s">
        <v>1717</v>
      </c>
      <c r="E355" s="662">
        <v>422.44</v>
      </c>
      <c r="F355" s="164" t="s">
        <v>2119</v>
      </c>
    </row>
    <row r="356" spans="1:6" ht="24">
      <c r="A356" s="658" t="s">
        <v>903</v>
      </c>
      <c r="B356" s="659" t="s">
        <v>2117</v>
      </c>
      <c r="C356" s="660" t="s">
        <v>912</v>
      </c>
      <c r="D356" s="661" t="s">
        <v>1717</v>
      </c>
      <c r="E356" s="662">
        <v>422.62799999999999</v>
      </c>
      <c r="F356" s="164" t="s">
        <v>2119</v>
      </c>
    </row>
    <row r="357" spans="1:6" ht="14.1" customHeight="1">
      <c r="A357" s="658" t="s">
        <v>903</v>
      </c>
      <c r="B357" s="659" t="s">
        <v>2117</v>
      </c>
      <c r="C357" s="660" t="s">
        <v>2121</v>
      </c>
      <c r="D357" s="661" t="s">
        <v>1717</v>
      </c>
      <c r="E357" s="662">
        <v>810.41200000000003</v>
      </c>
      <c r="F357" s="164" t="s">
        <v>2119</v>
      </c>
    </row>
    <row r="358" spans="1:6" ht="24">
      <c r="A358" s="658" t="s">
        <v>903</v>
      </c>
      <c r="B358" s="659" t="s">
        <v>2117</v>
      </c>
      <c r="C358" s="660" t="s">
        <v>935</v>
      </c>
      <c r="D358" s="661" t="s">
        <v>1717</v>
      </c>
      <c r="E358" s="662">
        <v>1069.47</v>
      </c>
      <c r="F358" s="164" t="s">
        <v>2119</v>
      </c>
    </row>
    <row r="359" spans="1:6" ht="18" customHeight="1">
      <c r="A359" s="658" t="s">
        <v>903</v>
      </c>
      <c r="B359" s="659" t="s">
        <v>2117</v>
      </c>
      <c r="C359" s="660" t="s">
        <v>2122</v>
      </c>
      <c r="D359" s="661" t="s">
        <v>1717</v>
      </c>
      <c r="E359" s="662">
        <v>3499.9967000000001</v>
      </c>
      <c r="F359" s="164" t="s">
        <v>2119</v>
      </c>
    </row>
    <row r="360" spans="1:6" ht="18.95" customHeight="1">
      <c r="A360" s="658" t="s">
        <v>903</v>
      </c>
      <c r="B360" s="659" t="s">
        <v>2117</v>
      </c>
      <c r="C360" s="660" t="s">
        <v>2123</v>
      </c>
      <c r="D360" s="661" t="s">
        <v>1717</v>
      </c>
      <c r="E360" s="662">
        <v>200.6</v>
      </c>
      <c r="F360" s="164" t="s">
        <v>2119</v>
      </c>
    </row>
    <row r="361" spans="1:6" ht="15.95" customHeight="1">
      <c r="A361" s="658" t="s">
        <v>903</v>
      </c>
      <c r="B361" s="659" t="s">
        <v>2117</v>
      </c>
      <c r="C361" s="660" t="s">
        <v>2124</v>
      </c>
      <c r="D361" s="661" t="s">
        <v>1717</v>
      </c>
      <c r="E361" s="662">
        <v>17.405000000000001</v>
      </c>
      <c r="F361" s="164" t="s">
        <v>2119</v>
      </c>
    </row>
    <row r="362" spans="1:6" ht="21" customHeight="1">
      <c r="A362" s="658" t="s">
        <v>903</v>
      </c>
      <c r="B362" s="659" t="s">
        <v>2117</v>
      </c>
      <c r="C362" s="660" t="s">
        <v>2125</v>
      </c>
      <c r="D362" s="661" t="s">
        <v>1717</v>
      </c>
      <c r="E362" s="662">
        <v>101.48</v>
      </c>
      <c r="F362" s="164" t="s">
        <v>2119</v>
      </c>
    </row>
    <row r="363" spans="1:6" ht="24">
      <c r="A363" s="658" t="s">
        <v>903</v>
      </c>
      <c r="B363" s="659" t="s">
        <v>2117</v>
      </c>
      <c r="C363" s="660" t="s">
        <v>2126</v>
      </c>
      <c r="D363" s="661" t="s">
        <v>1717</v>
      </c>
      <c r="E363" s="662">
        <v>15.281000000000001</v>
      </c>
      <c r="F363" s="164" t="s">
        <v>2119</v>
      </c>
    </row>
    <row r="364" spans="1:6" ht="24">
      <c r="A364" s="658" t="s">
        <v>903</v>
      </c>
      <c r="B364" s="659" t="s">
        <v>2117</v>
      </c>
      <c r="C364" s="660" t="s">
        <v>2127</v>
      </c>
      <c r="D364" s="661" t="s">
        <v>1717</v>
      </c>
      <c r="E364" s="662">
        <v>34.81</v>
      </c>
      <c r="F364" s="164" t="s">
        <v>2119</v>
      </c>
    </row>
    <row r="365" spans="1:6" ht="24">
      <c r="A365" s="658" t="s">
        <v>903</v>
      </c>
      <c r="B365" s="659" t="s">
        <v>2117</v>
      </c>
      <c r="C365" s="660" t="s">
        <v>2128</v>
      </c>
      <c r="D365" s="661" t="s">
        <v>1717</v>
      </c>
      <c r="E365" s="662">
        <v>77.88</v>
      </c>
      <c r="F365" s="164" t="s">
        <v>2119</v>
      </c>
    </row>
    <row r="366" spans="1:6" ht="24">
      <c r="A366" s="658" t="s">
        <v>903</v>
      </c>
      <c r="B366" s="659" t="s">
        <v>2117</v>
      </c>
      <c r="C366" s="660" t="s">
        <v>2129</v>
      </c>
      <c r="D366" s="661" t="s">
        <v>1730</v>
      </c>
      <c r="E366" s="662">
        <v>403.79669999999999</v>
      </c>
      <c r="F366" s="164" t="s">
        <v>2119</v>
      </c>
    </row>
    <row r="367" spans="1:6" ht="24">
      <c r="A367" s="658" t="s">
        <v>903</v>
      </c>
      <c r="B367" s="659" t="s">
        <v>2117</v>
      </c>
      <c r="C367" s="660" t="s">
        <v>958</v>
      </c>
      <c r="D367" s="661" t="s">
        <v>1730</v>
      </c>
      <c r="E367" s="662">
        <v>36</v>
      </c>
      <c r="F367" s="164" t="s">
        <v>2119</v>
      </c>
    </row>
    <row r="368" spans="1:6" ht="24">
      <c r="A368" s="658" t="s">
        <v>903</v>
      </c>
      <c r="B368" s="659" t="s">
        <v>2117</v>
      </c>
      <c r="C368" s="660" t="s">
        <v>927</v>
      </c>
      <c r="D368" s="661" t="s">
        <v>1730</v>
      </c>
      <c r="E368" s="662">
        <v>154.875</v>
      </c>
      <c r="F368" s="164" t="s">
        <v>2119</v>
      </c>
    </row>
    <row r="369" spans="1:6" ht="24">
      <c r="A369" s="658" t="s">
        <v>903</v>
      </c>
      <c r="B369" s="659" t="s">
        <v>2117</v>
      </c>
      <c r="C369" s="659" t="s">
        <v>2130</v>
      </c>
      <c r="D369" s="661" t="s">
        <v>1717</v>
      </c>
      <c r="E369" s="663">
        <v>121.54</v>
      </c>
      <c r="F369" s="664" t="s">
        <v>2119</v>
      </c>
    </row>
    <row r="370" spans="1:6" ht="18" customHeight="1">
      <c r="A370" s="658" t="s">
        <v>903</v>
      </c>
      <c r="B370" s="659" t="s">
        <v>2117</v>
      </c>
      <c r="C370" s="660" t="s">
        <v>944</v>
      </c>
      <c r="D370" s="661" t="s">
        <v>1717</v>
      </c>
      <c r="E370" s="662">
        <v>510.04250000000002</v>
      </c>
      <c r="F370" s="164" t="s">
        <v>2119</v>
      </c>
    </row>
    <row r="371" spans="1:6" ht="24">
      <c r="A371" s="658" t="s">
        <v>903</v>
      </c>
      <c r="B371" s="659" t="s">
        <v>2117</v>
      </c>
      <c r="C371" s="660" t="s">
        <v>2131</v>
      </c>
      <c r="D371" s="661" t="s">
        <v>1717</v>
      </c>
      <c r="E371" s="662">
        <v>510.04250000000002</v>
      </c>
      <c r="F371" s="164" t="s">
        <v>2119</v>
      </c>
    </row>
    <row r="372" spans="1:6" ht="24">
      <c r="A372" s="658" t="s">
        <v>903</v>
      </c>
      <c r="B372" s="659" t="s">
        <v>2117</v>
      </c>
      <c r="C372" s="660" t="s">
        <v>2132</v>
      </c>
      <c r="D372" s="661" t="s">
        <v>1717</v>
      </c>
      <c r="E372" s="662">
        <v>445.214</v>
      </c>
      <c r="F372" s="164" t="s">
        <v>2119</v>
      </c>
    </row>
    <row r="373" spans="1:6" ht="24">
      <c r="A373" s="658" t="s">
        <v>903</v>
      </c>
      <c r="B373" s="659" t="s">
        <v>2117</v>
      </c>
      <c r="C373" s="660" t="s">
        <v>2133</v>
      </c>
      <c r="D373" s="661" t="s">
        <v>1717</v>
      </c>
      <c r="E373" s="662">
        <v>445.21409999999997</v>
      </c>
      <c r="F373" s="164" t="s">
        <v>2119</v>
      </c>
    </row>
    <row r="374" spans="1:6" ht="21.75" customHeight="1">
      <c r="A374" s="658" t="s">
        <v>903</v>
      </c>
      <c r="B374" s="659" t="s">
        <v>2117</v>
      </c>
      <c r="C374" s="660" t="s">
        <v>2133</v>
      </c>
      <c r="D374" s="661" t="s">
        <v>1717</v>
      </c>
      <c r="E374" s="662">
        <v>437.91</v>
      </c>
      <c r="F374" s="164" t="s">
        <v>2119</v>
      </c>
    </row>
    <row r="375" spans="1:6" ht="24">
      <c r="A375" s="658" t="s">
        <v>903</v>
      </c>
      <c r="B375" s="659" t="s">
        <v>2117</v>
      </c>
      <c r="C375" s="660" t="s">
        <v>2134</v>
      </c>
      <c r="D375" s="661" t="s">
        <v>1717</v>
      </c>
      <c r="E375" s="662">
        <v>440.16329999999999</v>
      </c>
      <c r="F375" s="164" t="s">
        <v>2119</v>
      </c>
    </row>
    <row r="376" spans="1:6" ht="24">
      <c r="A376" s="658" t="s">
        <v>903</v>
      </c>
      <c r="B376" s="659" t="s">
        <v>2117</v>
      </c>
      <c r="C376" s="660" t="s">
        <v>2135</v>
      </c>
      <c r="D376" s="661" t="s">
        <v>1717</v>
      </c>
      <c r="E376" s="662">
        <v>439.49</v>
      </c>
      <c r="F376" s="164" t="s">
        <v>2119</v>
      </c>
    </row>
    <row r="377" spans="1:6" ht="24">
      <c r="A377" s="658" t="s">
        <v>903</v>
      </c>
      <c r="B377" s="659" t="s">
        <v>2117</v>
      </c>
      <c r="C377" s="660" t="s">
        <v>2136</v>
      </c>
      <c r="D377" s="661" t="s">
        <v>1717</v>
      </c>
      <c r="E377" s="662">
        <v>442.005</v>
      </c>
      <c r="F377" s="164" t="s">
        <v>2119</v>
      </c>
    </row>
    <row r="378" spans="1:6" ht="24">
      <c r="A378" s="658" t="s">
        <v>903</v>
      </c>
      <c r="B378" s="659" t="s">
        <v>2117</v>
      </c>
      <c r="C378" s="660" t="s">
        <v>957</v>
      </c>
      <c r="D378" s="661" t="s">
        <v>1717</v>
      </c>
      <c r="E378" s="662">
        <v>439.49</v>
      </c>
      <c r="F378" s="164" t="s">
        <v>2119</v>
      </c>
    </row>
    <row r="379" spans="1:6" ht="24">
      <c r="A379" s="658" t="s">
        <v>903</v>
      </c>
      <c r="B379" s="659" t="s">
        <v>2117</v>
      </c>
      <c r="C379" s="660" t="s">
        <v>2137</v>
      </c>
      <c r="D379" s="661" t="s">
        <v>1717</v>
      </c>
      <c r="E379" s="662">
        <v>835.00300000000004</v>
      </c>
      <c r="F379" s="164" t="s">
        <v>2119</v>
      </c>
    </row>
    <row r="380" spans="1:6" ht="24">
      <c r="A380" s="658" t="s">
        <v>903</v>
      </c>
      <c r="B380" s="659" t="s">
        <v>2117</v>
      </c>
      <c r="C380" s="660" t="s">
        <v>2138</v>
      </c>
      <c r="D380" s="661" t="s">
        <v>1717</v>
      </c>
      <c r="E380" s="662">
        <v>1110</v>
      </c>
      <c r="F380" s="164" t="s">
        <v>2119</v>
      </c>
    </row>
    <row r="381" spans="1:6" ht="24">
      <c r="A381" s="658" t="s">
        <v>903</v>
      </c>
      <c r="B381" s="659" t="s">
        <v>2117</v>
      </c>
      <c r="C381" s="660" t="s">
        <v>2139</v>
      </c>
      <c r="D381" s="661" t="s">
        <v>1717</v>
      </c>
      <c r="E381" s="662">
        <v>932.61249999999995</v>
      </c>
      <c r="F381" s="164" t="s">
        <v>2119</v>
      </c>
    </row>
    <row r="382" spans="1:6" ht="24">
      <c r="A382" s="658" t="s">
        <v>903</v>
      </c>
      <c r="B382" s="659" t="s">
        <v>2117</v>
      </c>
      <c r="C382" s="660" t="s">
        <v>2140</v>
      </c>
      <c r="D382" s="661" t="s">
        <v>1717</v>
      </c>
      <c r="E382" s="662">
        <v>932.39</v>
      </c>
      <c r="F382" s="164" t="s">
        <v>2119</v>
      </c>
    </row>
    <row r="383" spans="1:6" ht="24">
      <c r="A383" s="658" t="s">
        <v>903</v>
      </c>
      <c r="B383" s="659" t="s">
        <v>2117</v>
      </c>
      <c r="C383" s="660" t="s">
        <v>2141</v>
      </c>
      <c r="D383" s="661" t="s">
        <v>1717</v>
      </c>
      <c r="E383" s="662">
        <v>932.39</v>
      </c>
      <c r="F383" s="164" t="s">
        <v>2119</v>
      </c>
    </row>
    <row r="384" spans="1:6" ht="24">
      <c r="A384" s="658" t="s">
        <v>903</v>
      </c>
      <c r="B384" s="659" t="s">
        <v>2117</v>
      </c>
      <c r="C384" s="660" t="s">
        <v>2142</v>
      </c>
      <c r="D384" s="661" t="s">
        <v>1717</v>
      </c>
      <c r="E384" s="662">
        <v>1015</v>
      </c>
      <c r="F384" s="164" t="s">
        <v>2119</v>
      </c>
    </row>
    <row r="385" spans="1:6" ht="24">
      <c r="A385" s="658" t="s">
        <v>903</v>
      </c>
      <c r="B385" s="659" t="s">
        <v>2117</v>
      </c>
      <c r="C385" s="660" t="s">
        <v>2143</v>
      </c>
      <c r="D385" s="661" t="s">
        <v>1717</v>
      </c>
      <c r="E385" s="662">
        <v>927.75</v>
      </c>
      <c r="F385" s="164" t="s">
        <v>2119</v>
      </c>
    </row>
    <row r="386" spans="1:6" ht="24">
      <c r="A386" s="658" t="s">
        <v>903</v>
      </c>
      <c r="B386" s="659" t="s">
        <v>2117</v>
      </c>
      <c r="C386" s="660" t="s">
        <v>2144</v>
      </c>
      <c r="D386" s="661" t="s">
        <v>1717</v>
      </c>
      <c r="E386" s="662">
        <v>922.77329999999995</v>
      </c>
      <c r="F386" s="164" t="s">
        <v>2119</v>
      </c>
    </row>
    <row r="387" spans="1:6" ht="24">
      <c r="A387" s="658" t="s">
        <v>903</v>
      </c>
      <c r="B387" s="659" t="s">
        <v>2117</v>
      </c>
      <c r="C387" s="660" t="s">
        <v>2145</v>
      </c>
      <c r="D387" s="661" t="s">
        <v>1717</v>
      </c>
      <c r="E387" s="662">
        <v>929.53330000000005</v>
      </c>
      <c r="F387" s="164" t="s">
        <v>2119</v>
      </c>
    </row>
    <row r="388" spans="1:6" ht="24">
      <c r="A388" s="658" t="s">
        <v>903</v>
      </c>
      <c r="B388" s="659" t="s">
        <v>2117</v>
      </c>
      <c r="C388" s="660" t="s">
        <v>2146</v>
      </c>
      <c r="D388" s="661" t="s">
        <v>1717</v>
      </c>
      <c r="E388" s="662">
        <v>885</v>
      </c>
      <c r="F388" s="164" t="s">
        <v>2119</v>
      </c>
    </row>
    <row r="389" spans="1:6" ht="24">
      <c r="A389" s="658" t="s">
        <v>903</v>
      </c>
      <c r="B389" s="659" t="s">
        <v>2117</v>
      </c>
      <c r="C389" s="660" t="s">
        <v>2147</v>
      </c>
      <c r="D389" s="661" t="s">
        <v>1717</v>
      </c>
      <c r="E389" s="662">
        <v>1017.5025000000001</v>
      </c>
      <c r="F389" s="164" t="s">
        <v>2119</v>
      </c>
    </row>
    <row r="390" spans="1:6" ht="24">
      <c r="A390" s="658" t="s">
        <v>903</v>
      </c>
      <c r="B390" s="659" t="s">
        <v>2117</v>
      </c>
      <c r="C390" s="660" t="s">
        <v>2148</v>
      </c>
      <c r="D390" s="661" t="s">
        <v>1717</v>
      </c>
      <c r="E390" s="662">
        <v>2700.0052000000001</v>
      </c>
      <c r="F390" s="164" t="s">
        <v>2119</v>
      </c>
    </row>
    <row r="391" spans="1:6" ht="24">
      <c r="A391" s="658" t="s">
        <v>903</v>
      </c>
      <c r="B391" s="659" t="s">
        <v>2117</v>
      </c>
      <c r="C391" s="660" t="s">
        <v>2149</v>
      </c>
      <c r="D391" s="661" t="s">
        <v>1717</v>
      </c>
      <c r="E391" s="662">
        <v>2799.9985000000001</v>
      </c>
      <c r="F391" s="164" t="s">
        <v>2119</v>
      </c>
    </row>
    <row r="392" spans="1:6" ht="24">
      <c r="A392" s="658" t="s">
        <v>903</v>
      </c>
      <c r="B392" s="659" t="s">
        <v>2117</v>
      </c>
      <c r="C392" s="660" t="s">
        <v>2150</v>
      </c>
      <c r="D392" s="661" t="s">
        <v>1717</v>
      </c>
      <c r="E392" s="662">
        <v>2149.9960000000001</v>
      </c>
      <c r="F392" s="164" t="s">
        <v>2119</v>
      </c>
    </row>
    <row r="393" spans="1:6" ht="24">
      <c r="A393" s="658" t="s">
        <v>903</v>
      </c>
      <c r="B393" s="659" t="s">
        <v>2117</v>
      </c>
      <c r="C393" s="660" t="s">
        <v>2151</v>
      </c>
      <c r="D393" s="661" t="s">
        <v>1717</v>
      </c>
      <c r="E393" s="662">
        <v>3650</v>
      </c>
      <c r="F393" s="164" t="s">
        <v>2119</v>
      </c>
    </row>
    <row r="394" spans="1:6" ht="14.1" customHeight="1">
      <c r="A394" s="658" t="s">
        <v>903</v>
      </c>
      <c r="B394" s="659" t="s">
        <v>2117</v>
      </c>
      <c r="C394" s="660" t="s">
        <v>2152</v>
      </c>
      <c r="D394" s="661" t="s">
        <v>1717</v>
      </c>
      <c r="E394" s="662">
        <v>30.68</v>
      </c>
      <c r="F394" s="164" t="s">
        <v>2119</v>
      </c>
    </row>
    <row r="395" spans="1:6" ht="24">
      <c r="A395" s="658" t="s">
        <v>903</v>
      </c>
      <c r="B395" s="659" t="s">
        <v>2117</v>
      </c>
      <c r="C395" s="660" t="s">
        <v>2153</v>
      </c>
      <c r="D395" s="661" t="s">
        <v>1717</v>
      </c>
      <c r="E395" s="662">
        <v>5039.8509999999997</v>
      </c>
      <c r="F395" s="164" t="s">
        <v>2119</v>
      </c>
    </row>
    <row r="396" spans="1:6" ht="24">
      <c r="A396" s="658" t="s">
        <v>903</v>
      </c>
      <c r="B396" s="659" t="s">
        <v>2117</v>
      </c>
      <c r="C396" s="660" t="s">
        <v>2154</v>
      </c>
      <c r="D396" s="661" t="s">
        <v>1717</v>
      </c>
      <c r="E396" s="662">
        <v>2700.0050000000001</v>
      </c>
      <c r="F396" s="164" t="s">
        <v>2119</v>
      </c>
    </row>
    <row r="397" spans="1:6" ht="24">
      <c r="A397" s="658" t="s">
        <v>903</v>
      </c>
      <c r="B397" s="659" t="s">
        <v>2117</v>
      </c>
      <c r="C397" s="660" t="s">
        <v>2155</v>
      </c>
      <c r="D397" s="661" t="s">
        <v>1717</v>
      </c>
      <c r="E397" s="662">
        <v>9.9946000000000002</v>
      </c>
      <c r="F397" s="164" t="s">
        <v>2119</v>
      </c>
    </row>
    <row r="398" spans="1:6" ht="24.75" customHeight="1">
      <c r="A398" s="658" t="s">
        <v>903</v>
      </c>
      <c r="B398" s="659" t="s">
        <v>2117</v>
      </c>
      <c r="C398" s="660" t="s">
        <v>2156</v>
      </c>
      <c r="D398" s="661" t="s">
        <v>1717</v>
      </c>
      <c r="E398" s="662">
        <v>35.4</v>
      </c>
      <c r="F398" s="164" t="s">
        <v>2119</v>
      </c>
    </row>
    <row r="399" spans="1:6" ht="24">
      <c r="A399" s="658" t="s">
        <v>903</v>
      </c>
      <c r="B399" s="659" t="s">
        <v>2117</v>
      </c>
      <c r="C399" s="660" t="s">
        <v>2157</v>
      </c>
      <c r="D399" s="661" t="s">
        <v>1717</v>
      </c>
      <c r="E399" s="662">
        <v>1184.72</v>
      </c>
      <c r="F399" s="164" t="s">
        <v>2119</v>
      </c>
    </row>
    <row r="400" spans="1:6" ht="24">
      <c r="A400" s="658" t="s">
        <v>903</v>
      </c>
      <c r="B400" s="659" t="s">
        <v>2117</v>
      </c>
      <c r="C400" s="660" t="s">
        <v>2158</v>
      </c>
      <c r="D400" s="661" t="s">
        <v>1717</v>
      </c>
      <c r="E400" s="662">
        <v>2265.6</v>
      </c>
      <c r="F400" s="164" t="s">
        <v>2119</v>
      </c>
    </row>
    <row r="401" spans="1:6" ht="24">
      <c r="A401" s="658" t="s">
        <v>903</v>
      </c>
      <c r="B401" s="659" t="s">
        <v>2117</v>
      </c>
      <c r="C401" s="660" t="s">
        <v>2159</v>
      </c>
      <c r="D401" s="661" t="s">
        <v>1717</v>
      </c>
      <c r="E401" s="662">
        <v>13.3222</v>
      </c>
      <c r="F401" s="164" t="s">
        <v>2119</v>
      </c>
    </row>
    <row r="402" spans="1:6" ht="24">
      <c r="A402" s="658" t="s">
        <v>903</v>
      </c>
      <c r="B402" s="659" t="s">
        <v>2117</v>
      </c>
      <c r="C402" s="660" t="s">
        <v>2160</v>
      </c>
      <c r="D402" s="661" t="s">
        <v>1717</v>
      </c>
      <c r="E402" s="662">
        <v>107.675</v>
      </c>
      <c r="F402" s="164" t="s">
        <v>2119</v>
      </c>
    </row>
    <row r="403" spans="1:6" ht="21.75" customHeight="1">
      <c r="A403" s="658" t="s">
        <v>903</v>
      </c>
      <c r="B403" s="659" t="s">
        <v>2117</v>
      </c>
      <c r="C403" s="660" t="s">
        <v>2161</v>
      </c>
      <c r="D403" s="661" t="s">
        <v>1717</v>
      </c>
      <c r="E403" s="662">
        <v>21.771000000000001</v>
      </c>
      <c r="F403" s="164" t="s">
        <v>2119</v>
      </c>
    </row>
    <row r="404" spans="1:6" ht="24">
      <c r="A404" s="658" t="s">
        <v>903</v>
      </c>
      <c r="B404" s="659" t="s">
        <v>2117</v>
      </c>
      <c r="C404" s="660" t="s">
        <v>2162</v>
      </c>
      <c r="D404" s="661" t="s">
        <v>1717</v>
      </c>
      <c r="E404" s="662">
        <v>7.8470000000000004</v>
      </c>
      <c r="F404" s="164" t="s">
        <v>2119</v>
      </c>
    </row>
    <row r="405" spans="1:6" ht="24">
      <c r="A405" s="658" t="s">
        <v>903</v>
      </c>
      <c r="B405" s="659" t="s">
        <v>2117</v>
      </c>
      <c r="C405" s="660" t="s">
        <v>2163</v>
      </c>
      <c r="D405" s="661" t="s">
        <v>1717</v>
      </c>
      <c r="E405" s="662">
        <v>885.4</v>
      </c>
      <c r="F405" s="164" t="s">
        <v>2119</v>
      </c>
    </row>
    <row r="406" spans="1:6" ht="24">
      <c r="A406" s="658" t="s">
        <v>903</v>
      </c>
      <c r="B406" s="659" t="s">
        <v>2117</v>
      </c>
      <c r="C406" s="660" t="s">
        <v>2164</v>
      </c>
      <c r="D406" s="661" t="s">
        <v>1717</v>
      </c>
      <c r="E406" s="662">
        <v>880.95249999999999</v>
      </c>
      <c r="F406" s="164" t="s">
        <v>2119</v>
      </c>
    </row>
    <row r="407" spans="1:6" ht="24">
      <c r="A407" s="658" t="s">
        <v>903</v>
      </c>
      <c r="B407" s="659" t="s">
        <v>2117</v>
      </c>
      <c r="C407" s="660" t="s">
        <v>2165</v>
      </c>
      <c r="D407" s="661" t="s">
        <v>1717</v>
      </c>
      <c r="E407" s="662">
        <v>889.42600000000004</v>
      </c>
      <c r="F407" s="164" t="s">
        <v>2119</v>
      </c>
    </row>
    <row r="408" spans="1:6" ht="24">
      <c r="A408" s="658" t="s">
        <v>903</v>
      </c>
      <c r="B408" s="659" t="s">
        <v>2117</v>
      </c>
      <c r="C408" s="660" t="s">
        <v>960</v>
      </c>
      <c r="D408" s="661" t="s">
        <v>1717</v>
      </c>
      <c r="E408" s="662">
        <v>20.001000000000001</v>
      </c>
      <c r="F408" s="164" t="s">
        <v>2119</v>
      </c>
    </row>
    <row r="409" spans="1:6" ht="15.95" customHeight="1">
      <c r="A409" s="658" t="s">
        <v>903</v>
      </c>
      <c r="B409" s="659" t="s">
        <v>2117</v>
      </c>
      <c r="C409" s="163" t="s">
        <v>2166</v>
      </c>
      <c r="D409" s="661" t="s">
        <v>1717</v>
      </c>
      <c r="E409" s="164">
        <v>5750.01</v>
      </c>
      <c r="F409" s="164" t="s">
        <v>2119</v>
      </c>
    </row>
    <row r="410" spans="1:6" ht="24">
      <c r="A410" s="658" t="s">
        <v>903</v>
      </c>
      <c r="B410" s="659" t="s">
        <v>2117</v>
      </c>
      <c r="C410" s="660" t="s">
        <v>2167</v>
      </c>
      <c r="D410" s="661" t="s">
        <v>1717</v>
      </c>
      <c r="E410" s="662">
        <v>4500.0006000000003</v>
      </c>
      <c r="F410" s="164" t="s">
        <v>2119</v>
      </c>
    </row>
    <row r="411" spans="1:6" ht="24">
      <c r="A411" s="658" t="s">
        <v>903</v>
      </c>
      <c r="B411" s="659" t="s">
        <v>2117</v>
      </c>
      <c r="C411" s="660" t="s">
        <v>2168</v>
      </c>
      <c r="D411" s="661" t="s">
        <v>2077</v>
      </c>
      <c r="E411" s="662">
        <v>206.5</v>
      </c>
      <c r="F411" s="164" t="s">
        <v>2119</v>
      </c>
    </row>
    <row r="412" spans="1:6" ht="24">
      <c r="A412" s="658" t="s">
        <v>903</v>
      </c>
      <c r="B412" s="659" t="s">
        <v>2117</v>
      </c>
      <c r="C412" s="660" t="s">
        <v>959</v>
      </c>
      <c r="D412" s="661" t="s">
        <v>1717</v>
      </c>
      <c r="E412" s="662">
        <v>144.9984</v>
      </c>
      <c r="F412" s="164" t="s">
        <v>2119</v>
      </c>
    </row>
    <row r="413" spans="1:6" ht="24">
      <c r="A413" s="658" t="s">
        <v>903</v>
      </c>
      <c r="B413" s="659" t="s">
        <v>2117</v>
      </c>
      <c r="C413" s="660" t="s">
        <v>2169</v>
      </c>
      <c r="D413" s="661" t="s">
        <v>1717</v>
      </c>
      <c r="E413" s="662">
        <v>1407.74</v>
      </c>
      <c r="F413" s="164" t="s">
        <v>2119</v>
      </c>
    </row>
    <row r="414" spans="1:6" ht="24">
      <c r="A414" s="658" t="s">
        <v>903</v>
      </c>
      <c r="B414" s="659" t="s">
        <v>2117</v>
      </c>
      <c r="C414" s="660" t="s">
        <v>939</v>
      </c>
      <c r="D414" s="661" t="s">
        <v>1730</v>
      </c>
      <c r="E414" s="662">
        <v>150</v>
      </c>
      <c r="F414" s="164" t="s">
        <v>2119</v>
      </c>
    </row>
    <row r="415" spans="1:6" ht="24">
      <c r="A415" s="658" t="s">
        <v>903</v>
      </c>
      <c r="B415" s="659" t="s">
        <v>2117</v>
      </c>
      <c r="C415" s="660" t="s">
        <v>904</v>
      </c>
      <c r="D415" s="661" t="s">
        <v>1717</v>
      </c>
      <c r="E415" s="662">
        <v>55</v>
      </c>
      <c r="F415" s="164" t="s">
        <v>2119</v>
      </c>
    </row>
    <row r="416" spans="1:6" ht="24">
      <c r="A416" s="658" t="s">
        <v>903</v>
      </c>
      <c r="B416" s="659" t="s">
        <v>2117</v>
      </c>
      <c r="C416" s="660" t="s">
        <v>2170</v>
      </c>
      <c r="D416" s="661" t="s">
        <v>1717</v>
      </c>
      <c r="E416" s="662">
        <v>55</v>
      </c>
      <c r="F416" s="164" t="s">
        <v>2119</v>
      </c>
    </row>
    <row r="417" spans="1:6" ht="24">
      <c r="A417" s="658" t="s">
        <v>903</v>
      </c>
      <c r="B417" s="659" t="s">
        <v>2117</v>
      </c>
      <c r="C417" s="660" t="s">
        <v>2171</v>
      </c>
      <c r="D417" s="661" t="s">
        <v>2077</v>
      </c>
      <c r="E417" s="662">
        <v>72.5</v>
      </c>
      <c r="F417" s="164" t="s">
        <v>2119</v>
      </c>
    </row>
    <row r="418" spans="1:6" ht="24">
      <c r="A418" s="658" t="s">
        <v>903</v>
      </c>
      <c r="B418" s="659" t="s">
        <v>2117</v>
      </c>
      <c r="C418" s="660" t="s">
        <v>926</v>
      </c>
      <c r="D418" s="661" t="s">
        <v>1717</v>
      </c>
      <c r="E418" s="662">
        <v>50</v>
      </c>
      <c r="F418" s="164" t="s">
        <v>2119</v>
      </c>
    </row>
    <row r="419" spans="1:6" ht="24">
      <c r="A419" s="658" t="s">
        <v>903</v>
      </c>
      <c r="B419" s="659" t="s">
        <v>2117</v>
      </c>
      <c r="C419" s="660" t="s">
        <v>2172</v>
      </c>
      <c r="D419" s="661" t="s">
        <v>1717</v>
      </c>
      <c r="E419" s="662">
        <v>1121</v>
      </c>
      <c r="F419" s="164" t="s">
        <v>2119</v>
      </c>
    </row>
    <row r="420" spans="1:6" ht="24">
      <c r="A420" s="658" t="s">
        <v>903</v>
      </c>
      <c r="B420" s="659" t="s">
        <v>2117</v>
      </c>
      <c r="C420" s="660" t="s">
        <v>2173</v>
      </c>
      <c r="D420" s="661" t="s">
        <v>1717</v>
      </c>
      <c r="E420" s="662">
        <v>254.99799999999999</v>
      </c>
      <c r="F420" s="164" t="s">
        <v>2119</v>
      </c>
    </row>
    <row r="421" spans="1:6" ht="24">
      <c r="A421" s="658" t="s">
        <v>903</v>
      </c>
      <c r="B421" s="659" t="s">
        <v>2117</v>
      </c>
      <c r="C421" s="660" t="s">
        <v>2173</v>
      </c>
      <c r="D421" s="661" t="s">
        <v>1717</v>
      </c>
      <c r="E421" s="662">
        <v>365.8</v>
      </c>
      <c r="F421" s="164" t="s">
        <v>2119</v>
      </c>
    </row>
    <row r="422" spans="1:6" ht="24">
      <c r="A422" s="658" t="s">
        <v>903</v>
      </c>
      <c r="B422" s="659" t="s">
        <v>2117</v>
      </c>
      <c r="C422" s="163" t="s">
        <v>2174</v>
      </c>
      <c r="D422" s="661" t="s">
        <v>1717</v>
      </c>
      <c r="E422" s="164">
        <v>498.99799999999999</v>
      </c>
      <c r="F422" s="164" t="s">
        <v>2119</v>
      </c>
    </row>
    <row r="423" spans="1:6" ht="24">
      <c r="A423" s="658" t="s">
        <v>903</v>
      </c>
      <c r="B423" s="659" t="s">
        <v>2117</v>
      </c>
      <c r="C423" s="660" t="s">
        <v>2175</v>
      </c>
      <c r="D423" s="661" t="s">
        <v>1717</v>
      </c>
      <c r="E423" s="662">
        <v>10.9976</v>
      </c>
      <c r="F423" s="164" t="s">
        <v>2119</v>
      </c>
    </row>
    <row r="424" spans="1:6" ht="24">
      <c r="A424" s="658" t="s">
        <v>903</v>
      </c>
      <c r="B424" s="659" t="s">
        <v>2117</v>
      </c>
      <c r="C424" s="660" t="s">
        <v>2176</v>
      </c>
      <c r="D424" s="661" t="s">
        <v>1717</v>
      </c>
      <c r="E424" s="662">
        <v>53.1</v>
      </c>
      <c r="F424" s="164" t="s">
        <v>2119</v>
      </c>
    </row>
    <row r="425" spans="1:6" ht="24">
      <c r="A425" s="658" t="s">
        <v>903</v>
      </c>
      <c r="B425" s="659" t="s">
        <v>2117</v>
      </c>
      <c r="C425" s="660" t="s">
        <v>2177</v>
      </c>
      <c r="D425" s="661" t="s">
        <v>1717</v>
      </c>
      <c r="E425" s="662">
        <v>916.505</v>
      </c>
      <c r="F425" s="164" t="s">
        <v>2119</v>
      </c>
    </row>
    <row r="426" spans="1:6" ht="24">
      <c r="A426" s="658" t="s">
        <v>903</v>
      </c>
      <c r="B426" s="659" t="s">
        <v>2117</v>
      </c>
      <c r="C426" s="660" t="s">
        <v>2178</v>
      </c>
      <c r="D426" s="661" t="s">
        <v>1717</v>
      </c>
      <c r="E426" s="662">
        <v>5015</v>
      </c>
      <c r="F426" s="164" t="s">
        <v>2119</v>
      </c>
    </row>
    <row r="427" spans="1:6" ht="24">
      <c r="A427" s="658" t="s">
        <v>903</v>
      </c>
      <c r="B427" s="659" t="s">
        <v>2117</v>
      </c>
      <c r="C427" s="660" t="s">
        <v>928</v>
      </c>
      <c r="D427" s="661" t="s">
        <v>1717</v>
      </c>
      <c r="E427" s="662">
        <v>10584.6</v>
      </c>
      <c r="F427" s="164" t="s">
        <v>2119</v>
      </c>
    </row>
    <row r="428" spans="1:6" ht="24">
      <c r="A428" s="658" t="s">
        <v>903</v>
      </c>
      <c r="B428" s="659" t="s">
        <v>2117</v>
      </c>
      <c r="C428" s="660" t="s">
        <v>2179</v>
      </c>
      <c r="D428" s="661" t="s">
        <v>1717</v>
      </c>
      <c r="E428" s="662">
        <v>8.85</v>
      </c>
      <c r="F428" s="164" t="s">
        <v>2119</v>
      </c>
    </row>
    <row r="429" spans="1:6" ht="24">
      <c r="A429" s="658" t="s">
        <v>903</v>
      </c>
      <c r="B429" s="659" t="s">
        <v>2117</v>
      </c>
      <c r="C429" s="660" t="s">
        <v>2180</v>
      </c>
      <c r="D429" s="661" t="s">
        <v>1717</v>
      </c>
      <c r="E429" s="662">
        <v>26.55</v>
      </c>
      <c r="F429" s="164" t="s">
        <v>2119</v>
      </c>
    </row>
    <row r="430" spans="1:6" ht="24">
      <c r="A430" s="658" t="s">
        <v>903</v>
      </c>
      <c r="B430" s="659" t="s">
        <v>2117</v>
      </c>
      <c r="C430" s="660" t="s">
        <v>2181</v>
      </c>
      <c r="D430" s="661" t="s">
        <v>1717</v>
      </c>
      <c r="E430" s="662">
        <v>71.98</v>
      </c>
      <c r="F430" s="164" t="s">
        <v>2119</v>
      </c>
    </row>
    <row r="431" spans="1:6" ht="24">
      <c r="A431" s="658" t="s">
        <v>903</v>
      </c>
      <c r="B431" s="659" t="s">
        <v>2117</v>
      </c>
      <c r="C431" s="660" t="s">
        <v>2182</v>
      </c>
      <c r="D431" s="661" t="s">
        <v>1717</v>
      </c>
      <c r="E431" s="662">
        <v>278.77499999999998</v>
      </c>
      <c r="F431" s="164" t="s">
        <v>2119</v>
      </c>
    </row>
    <row r="432" spans="1:6" ht="24">
      <c r="A432" s="658" t="s">
        <v>903</v>
      </c>
      <c r="B432" s="659" t="s">
        <v>2117</v>
      </c>
      <c r="C432" s="660" t="s">
        <v>2183</v>
      </c>
      <c r="D432" s="661" t="s">
        <v>1717</v>
      </c>
      <c r="E432" s="662">
        <v>32.001600000000003</v>
      </c>
      <c r="F432" s="164" t="s">
        <v>2119</v>
      </c>
    </row>
    <row r="433" spans="1:6" ht="24">
      <c r="A433" s="658" t="s">
        <v>903</v>
      </c>
      <c r="B433" s="659" t="s">
        <v>2117</v>
      </c>
      <c r="C433" s="660" t="s">
        <v>2184</v>
      </c>
      <c r="D433" s="661" t="s">
        <v>1717</v>
      </c>
      <c r="E433" s="662">
        <v>33.04</v>
      </c>
      <c r="F433" s="164" t="s">
        <v>2119</v>
      </c>
    </row>
    <row r="434" spans="1:6" ht="24">
      <c r="A434" s="658" t="s">
        <v>903</v>
      </c>
      <c r="B434" s="659" t="s">
        <v>2117</v>
      </c>
      <c r="C434" s="660" t="s">
        <v>2185</v>
      </c>
      <c r="D434" s="661" t="s">
        <v>1717</v>
      </c>
      <c r="E434" s="662">
        <v>24.78</v>
      </c>
      <c r="F434" s="164" t="s">
        <v>2119</v>
      </c>
    </row>
    <row r="435" spans="1:6" ht="24">
      <c r="A435" s="658" t="s">
        <v>903</v>
      </c>
      <c r="B435" s="659" t="s">
        <v>2117</v>
      </c>
      <c r="C435" s="660" t="s">
        <v>2186</v>
      </c>
      <c r="D435" s="661" t="s">
        <v>1717</v>
      </c>
      <c r="E435" s="662">
        <v>21.24</v>
      </c>
      <c r="F435" s="164" t="s">
        <v>2119</v>
      </c>
    </row>
    <row r="436" spans="1:6" ht="24">
      <c r="A436" s="658" t="s">
        <v>903</v>
      </c>
      <c r="B436" s="659" t="s">
        <v>2117</v>
      </c>
      <c r="C436" s="660" t="s">
        <v>2187</v>
      </c>
      <c r="D436" s="661" t="s">
        <v>1717</v>
      </c>
      <c r="E436" s="662">
        <v>8379.4282999999996</v>
      </c>
      <c r="F436" s="164" t="s">
        <v>2119</v>
      </c>
    </row>
    <row r="437" spans="1:6" ht="24">
      <c r="A437" s="658" t="s">
        <v>903</v>
      </c>
      <c r="B437" s="659" t="s">
        <v>2117</v>
      </c>
      <c r="C437" s="660" t="s">
        <v>2188</v>
      </c>
      <c r="D437" s="661" t="s">
        <v>1717</v>
      </c>
      <c r="E437" s="662">
        <v>3100.0016999999998</v>
      </c>
      <c r="F437" s="164" t="s">
        <v>2119</v>
      </c>
    </row>
    <row r="438" spans="1:6" ht="24">
      <c r="A438" s="658" t="s">
        <v>903</v>
      </c>
      <c r="B438" s="659" t="s">
        <v>2117</v>
      </c>
      <c r="C438" s="660" t="s">
        <v>2189</v>
      </c>
      <c r="D438" s="661" t="s">
        <v>1717</v>
      </c>
      <c r="E438" s="662">
        <v>7601.18</v>
      </c>
      <c r="F438" s="164" t="s">
        <v>2119</v>
      </c>
    </row>
    <row r="439" spans="1:6" ht="24">
      <c r="A439" s="658" t="s">
        <v>903</v>
      </c>
      <c r="B439" s="659" t="s">
        <v>2117</v>
      </c>
      <c r="C439" s="660" t="s">
        <v>2190</v>
      </c>
      <c r="D439" s="661" t="s">
        <v>1717</v>
      </c>
      <c r="E439" s="662">
        <v>5.31</v>
      </c>
      <c r="F439" s="164" t="s">
        <v>2119</v>
      </c>
    </row>
    <row r="440" spans="1:6" ht="24">
      <c r="A440" s="658" t="s">
        <v>903</v>
      </c>
      <c r="B440" s="659" t="s">
        <v>2117</v>
      </c>
      <c r="C440" s="660" t="s">
        <v>2191</v>
      </c>
      <c r="D440" s="661" t="s">
        <v>1717</v>
      </c>
      <c r="E440" s="662">
        <v>9.6760000000000002</v>
      </c>
      <c r="F440" s="164" t="s">
        <v>2119</v>
      </c>
    </row>
    <row r="441" spans="1:6" ht="24">
      <c r="A441" s="658" t="s">
        <v>903</v>
      </c>
      <c r="B441" s="659" t="s">
        <v>2117</v>
      </c>
      <c r="C441" s="660" t="s">
        <v>2192</v>
      </c>
      <c r="D441" s="661" t="s">
        <v>1717</v>
      </c>
      <c r="E441" s="662">
        <v>25.924600000000002</v>
      </c>
      <c r="F441" s="164" t="s">
        <v>2119</v>
      </c>
    </row>
    <row r="442" spans="1:6" ht="24">
      <c r="A442" s="658" t="s">
        <v>903</v>
      </c>
      <c r="B442" s="659" t="s">
        <v>2117</v>
      </c>
      <c r="C442" s="660" t="s">
        <v>2193</v>
      </c>
      <c r="D442" s="661" t="s">
        <v>1717</v>
      </c>
      <c r="E442" s="662">
        <v>4163.9250000000002</v>
      </c>
      <c r="F442" s="164" t="s">
        <v>2119</v>
      </c>
    </row>
    <row r="443" spans="1:6" ht="24">
      <c r="A443" s="658" t="s">
        <v>903</v>
      </c>
      <c r="B443" s="659" t="s">
        <v>2117</v>
      </c>
      <c r="C443" s="660" t="s">
        <v>2194</v>
      </c>
      <c r="D443" s="661" t="s">
        <v>1717</v>
      </c>
      <c r="E443" s="662">
        <v>15.34</v>
      </c>
      <c r="F443" s="164" t="s">
        <v>2119</v>
      </c>
    </row>
    <row r="444" spans="1:6" ht="24">
      <c r="A444" s="658" t="s">
        <v>903</v>
      </c>
      <c r="B444" s="659" t="s">
        <v>2117</v>
      </c>
      <c r="C444" s="660" t="s">
        <v>2195</v>
      </c>
      <c r="D444" s="661" t="s">
        <v>1717</v>
      </c>
      <c r="E444" s="662">
        <v>788.24</v>
      </c>
      <c r="F444" s="164" t="s">
        <v>2119</v>
      </c>
    </row>
    <row r="445" spans="1:6" ht="24">
      <c r="A445" s="658" t="s">
        <v>903</v>
      </c>
      <c r="B445" s="659" t="s">
        <v>2117</v>
      </c>
      <c r="C445" s="659" t="s">
        <v>2196</v>
      </c>
      <c r="D445" s="661" t="s">
        <v>1717</v>
      </c>
      <c r="E445" s="663">
        <v>1888</v>
      </c>
      <c r="F445" s="664" t="s">
        <v>2119</v>
      </c>
    </row>
    <row r="446" spans="1:6" ht="24">
      <c r="A446" s="658" t="s">
        <v>903</v>
      </c>
      <c r="B446" s="659" t="s">
        <v>2117</v>
      </c>
      <c r="C446" s="659" t="s">
        <v>2197</v>
      </c>
      <c r="D446" s="661" t="s">
        <v>1717</v>
      </c>
      <c r="E446" s="663">
        <v>1888</v>
      </c>
      <c r="F446" s="664" t="s">
        <v>2119</v>
      </c>
    </row>
    <row r="447" spans="1:6" ht="24">
      <c r="A447" s="658" t="s">
        <v>903</v>
      </c>
      <c r="B447" s="659" t="s">
        <v>2117</v>
      </c>
      <c r="C447" s="659" t="s">
        <v>2198</v>
      </c>
      <c r="D447" s="661" t="s">
        <v>1717</v>
      </c>
      <c r="E447" s="663">
        <v>1858.5</v>
      </c>
      <c r="F447" s="664" t="s">
        <v>2119</v>
      </c>
    </row>
    <row r="448" spans="1:6" ht="24">
      <c r="A448" s="658" t="s">
        <v>903</v>
      </c>
      <c r="B448" s="659" t="s">
        <v>2117</v>
      </c>
      <c r="C448" s="660" t="s">
        <v>2199</v>
      </c>
      <c r="D448" s="661" t="s">
        <v>1730</v>
      </c>
      <c r="E448" s="662">
        <v>27.14</v>
      </c>
      <c r="F448" s="164" t="s">
        <v>2119</v>
      </c>
    </row>
    <row r="449" spans="1:6" ht="24">
      <c r="A449" s="658" t="s">
        <v>903</v>
      </c>
      <c r="B449" s="659" t="s">
        <v>2117</v>
      </c>
      <c r="C449" s="660" t="s">
        <v>2200</v>
      </c>
      <c r="D449" s="661" t="s">
        <v>1717</v>
      </c>
      <c r="E449" s="662">
        <v>33.4176</v>
      </c>
      <c r="F449" s="164" t="s">
        <v>2119</v>
      </c>
    </row>
    <row r="450" spans="1:6" ht="24">
      <c r="A450" s="658" t="s">
        <v>903</v>
      </c>
      <c r="B450" s="659" t="s">
        <v>2117</v>
      </c>
      <c r="C450" s="660" t="s">
        <v>2201</v>
      </c>
      <c r="D450" s="661" t="s">
        <v>1717</v>
      </c>
      <c r="E450" s="662">
        <v>46.999499999999998</v>
      </c>
      <c r="F450" s="164" t="s">
        <v>2119</v>
      </c>
    </row>
    <row r="451" spans="1:6" ht="24">
      <c r="A451" s="658" t="s">
        <v>903</v>
      </c>
      <c r="B451" s="659" t="s">
        <v>2117</v>
      </c>
      <c r="C451" s="660" t="s">
        <v>2202</v>
      </c>
      <c r="D451" s="661" t="s">
        <v>1717</v>
      </c>
      <c r="E451" s="662">
        <v>49.206000000000003</v>
      </c>
      <c r="F451" s="164" t="s">
        <v>2119</v>
      </c>
    </row>
    <row r="452" spans="1:6" ht="24">
      <c r="A452" s="658" t="s">
        <v>903</v>
      </c>
      <c r="B452" s="659" t="s">
        <v>2117</v>
      </c>
      <c r="C452" s="660" t="s">
        <v>2203</v>
      </c>
      <c r="D452" s="661" t="s">
        <v>1717</v>
      </c>
      <c r="E452" s="662">
        <v>619.5</v>
      </c>
      <c r="F452" s="164" t="s">
        <v>2119</v>
      </c>
    </row>
    <row r="453" spans="1:6" ht="18" customHeight="1">
      <c r="A453" s="658" t="s">
        <v>903</v>
      </c>
      <c r="B453" s="659" t="s">
        <v>2117</v>
      </c>
      <c r="C453" s="660" t="s">
        <v>2204</v>
      </c>
      <c r="D453" s="661" t="s">
        <v>1717</v>
      </c>
      <c r="E453" s="662">
        <v>49.607300000000002</v>
      </c>
      <c r="F453" s="164" t="s">
        <v>2119</v>
      </c>
    </row>
    <row r="454" spans="1:6" ht="24">
      <c r="A454" s="658" t="s">
        <v>903</v>
      </c>
      <c r="B454" s="659" t="s">
        <v>2117</v>
      </c>
      <c r="C454" s="660" t="s">
        <v>2205</v>
      </c>
      <c r="D454" s="661" t="s">
        <v>1717</v>
      </c>
      <c r="E454" s="662">
        <v>1362.9</v>
      </c>
      <c r="F454" s="164" t="s">
        <v>2119</v>
      </c>
    </row>
    <row r="455" spans="1:6" ht="24">
      <c r="A455" s="658" t="s">
        <v>903</v>
      </c>
      <c r="B455" s="659" t="s">
        <v>2117</v>
      </c>
      <c r="C455" s="660" t="s">
        <v>2206</v>
      </c>
      <c r="D455" s="661" t="s">
        <v>1717</v>
      </c>
      <c r="E455" s="662">
        <v>114.46</v>
      </c>
      <c r="F455" s="164" t="s">
        <v>2119</v>
      </c>
    </row>
    <row r="456" spans="1:6" ht="18.95" customHeight="1">
      <c r="A456" s="658" t="s">
        <v>903</v>
      </c>
      <c r="B456" s="659" t="s">
        <v>2117</v>
      </c>
      <c r="C456" s="660" t="s">
        <v>2207</v>
      </c>
      <c r="D456" s="661" t="s">
        <v>1717</v>
      </c>
      <c r="E456" s="662">
        <v>4399.9949999999999</v>
      </c>
      <c r="F456" s="164" t="s">
        <v>2119</v>
      </c>
    </row>
    <row r="457" spans="1:6" ht="18.95" customHeight="1">
      <c r="A457" s="658" t="s">
        <v>903</v>
      </c>
      <c r="B457" s="659" t="s">
        <v>2117</v>
      </c>
      <c r="C457" s="660" t="s">
        <v>2208</v>
      </c>
      <c r="D457" s="661" t="s">
        <v>1717</v>
      </c>
      <c r="E457" s="662">
        <v>2242</v>
      </c>
      <c r="F457" s="164" t="s">
        <v>2119</v>
      </c>
    </row>
    <row r="458" spans="1:6" ht="18.95" customHeight="1">
      <c r="A458" s="658" t="s">
        <v>903</v>
      </c>
      <c r="B458" s="659" t="s">
        <v>2117</v>
      </c>
      <c r="C458" s="660" t="s">
        <v>2209</v>
      </c>
      <c r="D458" s="661" t="s">
        <v>1717</v>
      </c>
      <c r="E458" s="662">
        <v>1982.4</v>
      </c>
      <c r="F458" s="164" t="s">
        <v>2119</v>
      </c>
    </row>
    <row r="459" spans="1:6" ht="24">
      <c r="A459" s="658" t="s">
        <v>903</v>
      </c>
      <c r="B459" s="659" t="s">
        <v>2117</v>
      </c>
      <c r="C459" s="660" t="s">
        <v>2210</v>
      </c>
      <c r="D459" s="661" t="s">
        <v>1717</v>
      </c>
      <c r="E459" s="662">
        <v>2006</v>
      </c>
      <c r="F459" s="164" t="s">
        <v>2119</v>
      </c>
    </row>
    <row r="460" spans="1:6" ht="15" customHeight="1">
      <c r="A460" s="658" t="s">
        <v>903</v>
      </c>
      <c r="B460" s="659" t="s">
        <v>2117</v>
      </c>
      <c r="C460" s="660" t="s">
        <v>2211</v>
      </c>
      <c r="D460" s="661" t="s">
        <v>1717</v>
      </c>
      <c r="E460" s="662">
        <v>3186</v>
      </c>
      <c r="F460" s="164" t="s">
        <v>2119</v>
      </c>
    </row>
    <row r="461" spans="1:6" ht="24">
      <c r="A461" s="658" t="s">
        <v>903</v>
      </c>
      <c r="B461" s="659" t="s">
        <v>2117</v>
      </c>
      <c r="C461" s="660" t="s">
        <v>2212</v>
      </c>
      <c r="D461" s="661" t="s">
        <v>1717</v>
      </c>
      <c r="E461" s="662">
        <v>2908.2525000000001</v>
      </c>
      <c r="F461" s="164" t="s">
        <v>2119</v>
      </c>
    </row>
    <row r="462" spans="1:6" ht="20.25" customHeight="1">
      <c r="A462" s="658" t="s">
        <v>903</v>
      </c>
      <c r="B462" s="659" t="s">
        <v>2117</v>
      </c>
      <c r="C462" s="660" t="s">
        <v>2213</v>
      </c>
      <c r="D462" s="661" t="s">
        <v>1717</v>
      </c>
      <c r="E462" s="662">
        <v>4979.6000000000004</v>
      </c>
      <c r="F462" s="164" t="s">
        <v>2119</v>
      </c>
    </row>
    <row r="463" spans="1:6" ht="21.75" customHeight="1">
      <c r="A463" s="658" t="s">
        <v>903</v>
      </c>
      <c r="B463" s="659" t="s">
        <v>2117</v>
      </c>
      <c r="C463" s="660" t="s">
        <v>2214</v>
      </c>
      <c r="D463" s="661" t="s">
        <v>1717</v>
      </c>
      <c r="E463" s="662">
        <v>4248</v>
      </c>
      <c r="F463" s="164" t="s">
        <v>2119</v>
      </c>
    </row>
    <row r="464" spans="1:6" ht="21.75" customHeight="1">
      <c r="A464" s="658" t="s">
        <v>903</v>
      </c>
      <c r="B464" s="659" t="s">
        <v>2117</v>
      </c>
      <c r="C464" s="660" t="s">
        <v>2215</v>
      </c>
      <c r="D464" s="661" t="s">
        <v>1717</v>
      </c>
      <c r="E464" s="662">
        <v>2419</v>
      </c>
      <c r="F464" s="164" t="s">
        <v>2119</v>
      </c>
    </row>
    <row r="465" spans="1:6" ht="15" customHeight="1">
      <c r="A465" s="658" t="s">
        <v>903</v>
      </c>
      <c r="B465" s="659" t="s">
        <v>2117</v>
      </c>
      <c r="C465" s="660" t="s">
        <v>2216</v>
      </c>
      <c r="D465" s="661" t="s">
        <v>1717</v>
      </c>
      <c r="E465" s="662">
        <v>5015</v>
      </c>
      <c r="F465" s="164" t="s">
        <v>2119</v>
      </c>
    </row>
    <row r="466" spans="1:6" ht="17.100000000000001" customHeight="1">
      <c r="A466" s="658" t="s">
        <v>903</v>
      </c>
      <c r="B466" s="659" t="s">
        <v>2117</v>
      </c>
      <c r="C466" s="660" t="s">
        <v>2217</v>
      </c>
      <c r="D466" s="661" t="s">
        <v>1717</v>
      </c>
      <c r="E466" s="662">
        <v>4398.45</v>
      </c>
      <c r="F466" s="164" t="s">
        <v>2119</v>
      </c>
    </row>
    <row r="467" spans="1:6" ht="14.1" customHeight="1">
      <c r="A467" s="658" t="s">
        <v>903</v>
      </c>
      <c r="B467" s="659" t="s">
        <v>2117</v>
      </c>
      <c r="C467" s="660" t="s">
        <v>2218</v>
      </c>
      <c r="D467" s="661" t="s">
        <v>1717</v>
      </c>
      <c r="E467" s="662">
        <v>8142</v>
      </c>
      <c r="F467" s="164" t="s">
        <v>2119</v>
      </c>
    </row>
    <row r="468" spans="1:6" ht="14.1" customHeight="1">
      <c r="A468" s="658" t="s">
        <v>903</v>
      </c>
      <c r="B468" s="659" t="s">
        <v>2117</v>
      </c>
      <c r="C468" s="660" t="s">
        <v>2219</v>
      </c>
      <c r="D468" s="661" t="s">
        <v>1717</v>
      </c>
      <c r="E468" s="662">
        <v>6608</v>
      </c>
      <c r="F468" s="164" t="s">
        <v>2119</v>
      </c>
    </row>
    <row r="469" spans="1:6" ht="15" customHeight="1">
      <c r="A469" s="658" t="s">
        <v>903</v>
      </c>
      <c r="B469" s="659" t="s">
        <v>2117</v>
      </c>
      <c r="C469" s="660" t="s">
        <v>2220</v>
      </c>
      <c r="D469" s="661" t="s">
        <v>1717</v>
      </c>
      <c r="E469" s="662">
        <v>1899.8</v>
      </c>
      <c r="F469" s="164" t="s">
        <v>2119</v>
      </c>
    </row>
    <row r="470" spans="1:6" ht="24">
      <c r="A470" s="658" t="s">
        <v>903</v>
      </c>
      <c r="B470" s="659" t="s">
        <v>2117</v>
      </c>
      <c r="C470" s="660" t="s">
        <v>2221</v>
      </c>
      <c r="D470" s="661" t="s">
        <v>1717</v>
      </c>
      <c r="E470" s="662">
        <v>7788</v>
      </c>
      <c r="F470" s="164" t="s">
        <v>2119</v>
      </c>
    </row>
    <row r="471" spans="1:6" ht="24">
      <c r="A471" s="658" t="s">
        <v>903</v>
      </c>
      <c r="B471" s="659" t="s">
        <v>2117</v>
      </c>
      <c r="C471" s="660" t="s">
        <v>2222</v>
      </c>
      <c r="D471" s="661" t="s">
        <v>1717</v>
      </c>
      <c r="E471" s="662">
        <v>8732</v>
      </c>
      <c r="F471" s="164" t="s">
        <v>2119</v>
      </c>
    </row>
    <row r="472" spans="1:6" ht="14.1" customHeight="1">
      <c r="A472" s="658" t="s">
        <v>903</v>
      </c>
      <c r="B472" s="659" t="s">
        <v>2117</v>
      </c>
      <c r="C472" s="660" t="s">
        <v>2223</v>
      </c>
      <c r="D472" s="661" t="s">
        <v>1717</v>
      </c>
      <c r="E472" s="662">
        <v>1911.01</v>
      </c>
      <c r="F472" s="164" t="s">
        <v>2119</v>
      </c>
    </row>
    <row r="473" spans="1:6" ht="14.1" customHeight="1">
      <c r="A473" s="658" t="s">
        <v>903</v>
      </c>
      <c r="B473" s="659" t="s">
        <v>2117</v>
      </c>
      <c r="C473" s="660" t="s">
        <v>2224</v>
      </c>
      <c r="D473" s="661" t="s">
        <v>1717</v>
      </c>
      <c r="E473" s="662">
        <v>7670</v>
      </c>
      <c r="F473" s="164" t="s">
        <v>2119</v>
      </c>
    </row>
    <row r="474" spans="1:6" ht="15.95" customHeight="1">
      <c r="A474" s="658" t="s">
        <v>903</v>
      </c>
      <c r="B474" s="659" t="s">
        <v>2117</v>
      </c>
      <c r="C474" s="660" t="s">
        <v>2225</v>
      </c>
      <c r="D474" s="661" t="s">
        <v>1717</v>
      </c>
      <c r="E474" s="662">
        <v>14.75</v>
      </c>
      <c r="F474" s="164" t="s">
        <v>2119</v>
      </c>
    </row>
    <row r="475" spans="1:6" ht="15.95" customHeight="1">
      <c r="A475" s="658" t="s">
        <v>903</v>
      </c>
      <c r="B475" s="659" t="s">
        <v>2117</v>
      </c>
      <c r="C475" s="660" t="s">
        <v>2226</v>
      </c>
      <c r="D475" s="661" t="s">
        <v>1717</v>
      </c>
      <c r="E475" s="662">
        <v>233.64</v>
      </c>
      <c r="F475" s="164" t="s">
        <v>2119</v>
      </c>
    </row>
    <row r="476" spans="1:6" ht="15" customHeight="1">
      <c r="A476" s="665" t="s">
        <v>945</v>
      </c>
      <c r="B476" s="666" t="s">
        <v>2227</v>
      </c>
      <c r="C476" s="667" t="s">
        <v>2228</v>
      </c>
      <c r="D476" s="668" t="s">
        <v>2077</v>
      </c>
      <c r="E476" s="669">
        <v>250</v>
      </c>
      <c r="F476" s="512" t="s">
        <v>2229</v>
      </c>
    </row>
    <row r="477" spans="1:6">
      <c r="A477" s="665" t="s">
        <v>945</v>
      </c>
      <c r="B477" s="666" t="s">
        <v>2227</v>
      </c>
      <c r="C477" s="667" t="s">
        <v>2230</v>
      </c>
      <c r="D477" s="668" t="s">
        <v>1717</v>
      </c>
      <c r="E477" s="669">
        <v>362.25</v>
      </c>
      <c r="F477" s="512" t="s">
        <v>2231</v>
      </c>
    </row>
    <row r="478" spans="1:6" ht="15" customHeight="1">
      <c r="A478" s="665" t="s">
        <v>945</v>
      </c>
      <c r="B478" s="666" t="s">
        <v>2227</v>
      </c>
      <c r="C478" s="667" t="s">
        <v>2232</v>
      </c>
      <c r="D478" s="668" t="s">
        <v>1717</v>
      </c>
      <c r="E478" s="669">
        <v>402.67669999999998</v>
      </c>
      <c r="F478" s="512" t="s">
        <v>2229</v>
      </c>
    </row>
    <row r="479" spans="1:6">
      <c r="A479" s="665" t="s">
        <v>945</v>
      </c>
      <c r="B479" s="666" t="s">
        <v>2227</v>
      </c>
      <c r="C479" s="670" t="s">
        <v>2233</v>
      </c>
      <c r="D479" s="671" t="s">
        <v>1717</v>
      </c>
      <c r="E479" s="672">
        <v>475.16</v>
      </c>
      <c r="F479" s="512" t="s">
        <v>2231</v>
      </c>
    </row>
    <row r="480" spans="1:6" ht="15.95" customHeight="1">
      <c r="A480" s="665" t="s">
        <v>945</v>
      </c>
      <c r="B480" s="666" t="s">
        <v>2227</v>
      </c>
      <c r="C480" s="667" t="s">
        <v>2234</v>
      </c>
      <c r="D480" s="668" t="s">
        <v>1717</v>
      </c>
      <c r="E480" s="669">
        <v>466.1</v>
      </c>
      <c r="F480" s="512" t="s">
        <v>2229</v>
      </c>
    </row>
    <row r="481" spans="1:6">
      <c r="A481" s="665" t="s">
        <v>945</v>
      </c>
      <c r="B481" s="666" t="s">
        <v>2227</v>
      </c>
      <c r="C481" s="667" t="s">
        <v>2235</v>
      </c>
      <c r="D481" s="668" t="s">
        <v>1717</v>
      </c>
      <c r="E481" s="669">
        <v>475.16</v>
      </c>
      <c r="F481" s="512" t="s">
        <v>2231</v>
      </c>
    </row>
    <row r="482" spans="1:6" ht="17.100000000000001" customHeight="1">
      <c r="A482" s="665" t="s">
        <v>945</v>
      </c>
      <c r="B482" s="666" t="s">
        <v>2227</v>
      </c>
      <c r="C482" s="667" t="s">
        <v>2236</v>
      </c>
      <c r="D482" s="668" t="s">
        <v>2004</v>
      </c>
      <c r="E482" s="669">
        <v>148</v>
      </c>
      <c r="F482" s="512" t="s">
        <v>2229</v>
      </c>
    </row>
    <row r="483" spans="1:6">
      <c r="A483" s="665" t="s">
        <v>945</v>
      </c>
      <c r="B483" s="666" t="s">
        <v>2227</v>
      </c>
      <c r="C483" s="667" t="s">
        <v>2237</v>
      </c>
      <c r="D483" s="668" t="s">
        <v>2004</v>
      </c>
      <c r="E483" s="669">
        <v>393.75</v>
      </c>
      <c r="F483" s="512" t="s">
        <v>2231</v>
      </c>
    </row>
    <row r="484" spans="1:6">
      <c r="A484" s="665" t="s">
        <v>945</v>
      </c>
      <c r="B484" s="666" t="s">
        <v>2227</v>
      </c>
      <c r="C484" s="667" t="s">
        <v>2238</v>
      </c>
      <c r="D484" s="668" t="s">
        <v>1717</v>
      </c>
      <c r="E484" s="669">
        <v>1535.12</v>
      </c>
      <c r="F484" s="512" t="s">
        <v>2231</v>
      </c>
    </row>
    <row r="485" spans="1:6">
      <c r="A485" s="665" t="s">
        <v>945</v>
      </c>
      <c r="B485" s="666" t="s">
        <v>2227</v>
      </c>
      <c r="C485" s="667" t="s">
        <v>2239</v>
      </c>
      <c r="D485" s="668" t="s">
        <v>1717</v>
      </c>
      <c r="E485" s="669">
        <v>1300.95</v>
      </c>
      <c r="F485" s="512" t="s">
        <v>2229</v>
      </c>
    </row>
    <row r="486" spans="1:6">
      <c r="A486" s="665" t="s">
        <v>945</v>
      </c>
      <c r="B486" s="666" t="s">
        <v>2227</v>
      </c>
      <c r="C486" s="667" t="s">
        <v>2240</v>
      </c>
      <c r="D486" s="668" t="s">
        <v>1717</v>
      </c>
      <c r="E486" s="669">
        <v>299.72000000000003</v>
      </c>
      <c r="F486" s="512" t="s">
        <v>2231</v>
      </c>
    </row>
    <row r="487" spans="1:6">
      <c r="A487" s="665" t="s">
        <v>945</v>
      </c>
      <c r="B487" s="666" t="s">
        <v>2227</v>
      </c>
      <c r="C487" s="667" t="s">
        <v>2241</v>
      </c>
      <c r="D487" s="668" t="s">
        <v>1717</v>
      </c>
      <c r="E487" s="669">
        <v>236</v>
      </c>
      <c r="F487" s="512" t="s">
        <v>2229</v>
      </c>
    </row>
    <row r="488" spans="1:6">
      <c r="A488" s="665" t="s">
        <v>945</v>
      </c>
      <c r="B488" s="666" t="s">
        <v>2227</v>
      </c>
      <c r="C488" s="667" t="s">
        <v>2242</v>
      </c>
      <c r="D488" s="668" t="s">
        <v>1717</v>
      </c>
      <c r="E488" s="669">
        <v>131.58000000000001</v>
      </c>
      <c r="F488" s="512" t="s">
        <v>2231</v>
      </c>
    </row>
    <row r="489" spans="1:6" ht="21.95" customHeight="1">
      <c r="A489" s="665" t="s">
        <v>945</v>
      </c>
      <c r="B489" s="666" t="s">
        <v>2227</v>
      </c>
      <c r="C489" s="667" t="s">
        <v>2243</v>
      </c>
      <c r="D489" s="668" t="s">
        <v>1717</v>
      </c>
      <c r="E489" s="669">
        <v>136.29</v>
      </c>
      <c r="F489" s="512" t="s">
        <v>2229</v>
      </c>
    </row>
    <row r="490" spans="1:6" ht="24.75" customHeight="1">
      <c r="A490" s="665" t="s">
        <v>945</v>
      </c>
      <c r="B490" s="666" t="s">
        <v>2227</v>
      </c>
      <c r="C490" s="667" t="s">
        <v>2244</v>
      </c>
      <c r="D490" s="668" t="s">
        <v>1717</v>
      </c>
      <c r="E490" s="669">
        <v>74.34</v>
      </c>
      <c r="F490" s="512" t="s">
        <v>2229</v>
      </c>
    </row>
    <row r="491" spans="1:6" ht="27.75" customHeight="1">
      <c r="A491" s="665" t="s">
        <v>945</v>
      </c>
      <c r="B491" s="666" t="s">
        <v>2227</v>
      </c>
      <c r="C491" s="667" t="s">
        <v>2245</v>
      </c>
      <c r="D491" s="668" t="s">
        <v>1717</v>
      </c>
      <c r="E491" s="669">
        <v>52.4983</v>
      </c>
      <c r="F491" s="512" t="s">
        <v>2229</v>
      </c>
    </row>
    <row r="492" spans="1:6" ht="24.95" customHeight="1">
      <c r="A492" s="665" t="s">
        <v>945</v>
      </c>
      <c r="B492" s="666" t="s">
        <v>2227</v>
      </c>
      <c r="C492" s="667" t="s">
        <v>2246</v>
      </c>
      <c r="D492" s="668" t="s">
        <v>1717</v>
      </c>
      <c r="E492" s="669">
        <v>61.95</v>
      </c>
      <c r="F492" s="512" t="s">
        <v>2231</v>
      </c>
    </row>
    <row r="493" spans="1:6" ht="20.100000000000001" customHeight="1">
      <c r="A493" s="665" t="s">
        <v>945</v>
      </c>
      <c r="B493" s="666" t="s">
        <v>2227</v>
      </c>
      <c r="C493" s="667" t="s">
        <v>2247</v>
      </c>
      <c r="D493" s="668" t="s">
        <v>1717</v>
      </c>
      <c r="E493" s="669">
        <v>94.352699999999999</v>
      </c>
      <c r="F493" s="512" t="s">
        <v>2229</v>
      </c>
    </row>
    <row r="494" spans="1:6" ht="21" customHeight="1">
      <c r="A494" s="665" t="s">
        <v>945</v>
      </c>
      <c r="B494" s="666" t="s">
        <v>2227</v>
      </c>
      <c r="C494" s="667" t="s">
        <v>2248</v>
      </c>
      <c r="D494" s="668" t="s">
        <v>1717</v>
      </c>
      <c r="E494" s="669">
        <v>131.58199999999999</v>
      </c>
      <c r="F494" s="512" t="s">
        <v>2231</v>
      </c>
    </row>
    <row r="495" spans="1:6" ht="22.5" customHeight="1">
      <c r="A495" s="665" t="s">
        <v>945</v>
      </c>
      <c r="B495" s="666" t="s">
        <v>2227</v>
      </c>
      <c r="C495" s="667" t="s">
        <v>2249</v>
      </c>
      <c r="D495" s="668" t="s">
        <v>1717</v>
      </c>
      <c r="E495" s="669">
        <v>94.352699999999999</v>
      </c>
      <c r="F495" s="512" t="s">
        <v>2229</v>
      </c>
    </row>
    <row r="496" spans="1:6" ht="21" customHeight="1">
      <c r="A496" s="665" t="s">
        <v>945</v>
      </c>
      <c r="B496" s="666" t="s">
        <v>2227</v>
      </c>
      <c r="C496" s="667" t="s">
        <v>2250</v>
      </c>
      <c r="D496" s="668" t="s">
        <v>1717</v>
      </c>
      <c r="E496" s="669">
        <v>131.58199999999999</v>
      </c>
      <c r="F496" s="512" t="s">
        <v>2231</v>
      </c>
    </row>
    <row r="497" spans="1:6" ht="21" customHeight="1">
      <c r="A497" s="665" t="s">
        <v>945</v>
      </c>
      <c r="B497" s="666" t="s">
        <v>2227</v>
      </c>
      <c r="C497" s="667" t="s">
        <v>2251</v>
      </c>
      <c r="D497" s="668" t="s">
        <v>1717</v>
      </c>
      <c r="E497" s="669">
        <v>43.365299999999998</v>
      </c>
      <c r="F497" s="512" t="s">
        <v>2229</v>
      </c>
    </row>
    <row r="498" spans="1:6" ht="23.25" customHeight="1">
      <c r="A498" s="665" t="s">
        <v>945</v>
      </c>
      <c r="B498" s="666" t="s">
        <v>2227</v>
      </c>
      <c r="C498" s="667" t="s">
        <v>2252</v>
      </c>
      <c r="D498" s="668" t="s">
        <v>1717</v>
      </c>
      <c r="E498" s="669">
        <v>78.75</v>
      </c>
      <c r="F498" s="512" t="s">
        <v>2231</v>
      </c>
    </row>
    <row r="499" spans="1:6" ht="23.25" customHeight="1">
      <c r="A499" s="665" t="s">
        <v>945</v>
      </c>
      <c r="B499" s="666" t="s">
        <v>2227</v>
      </c>
      <c r="C499" s="667" t="s">
        <v>2253</v>
      </c>
      <c r="D499" s="668" t="s">
        <v>1717</v>
      </c>
      <c r="E499" s="669">
        <v>73</v>
      </c>
      <c r="F499" s="512" t="s">
        <v>2229</v>
      </c>
    </row>
    <row r="500" spans="1:6" ht="15" customHeight="1">
      <c r="A500" s="665" t="s">
        <v>945</v>
      </c>
      <c r="B500" s="666" t="s">
        <v>2227</v>
      </c>
      <c r="C500" s="667" t="s">
        <v>2254</v>
      </c>
      <c r="D500" s="668" t="s">
        <v>1717</v>
      </c>
      <c r="E500" s="669">
        <v>723.70500000000004</v>
      </c>
      <c r="F500" s="512" t="s">
        <v>2231</v>
      </c>
    </row>
    <row r="501" spans="1:6" ht="22.5" customHeight="1">
      <c r="A501" s="665" t="s">
        <v>945</v>
      </c>
      <c r="B501" s="666" t="s">
        <v>2227</v>
      </c>
      <c r="C501" s="667" t="s">
        <v>2255</v>
      </c>
      <c r="D501" s="668" t="s">
        <v>1717</v>
      </c>
      <c r="E501" s="669">
        <v>224.2</v>
      </c>
      <c r="F501" s="512" t="s">
        <v>2229</v>
      </c>
    </row>
    <row r="502" spans="1:6" ht="26.25" customHeight="1">
      <c r="A502" s="665" t="s">
        <v>945</v>
      </c>
      <c r="B502" s="666" t="s">
        <v>2227</v>
      </c>
      <c r="C502" s="667" t="s">
        <v>2256</v>
      </c>
      <c r="D502" s="668" t="s">
        <v>1717</v>
      </c>
      <c r="E502" s="669">
        <v>433.65</v>
      </c>
      <c r="F502" s="512" t="s">
        <v>2231</v>
      </c>
    </row>
    <row r="503" spans="1:6" ht="18.95" customHeight="1">
      <c r="A503" s="665" t="s">
        <v>945</v>
      </c>
      <c r="B503" s="666" t="s">
        <v>2227</v>
      </c>
      <c r="C503" s="667" t="s">
        <v>2257</v>
      </c>
      <c r="D503" s="668" t="s">
        <v>1717</v>
      </c>
      <c r="E503" s="669">
        <v>224.2</v>
      </c>
      <c r="F503" s="512" t="s">
        <v>2229</v>
      </c>
    </row>
    <row r="504" spans="1:6" ht="17.100000000000001" customHeight="1">
      <c r="A504" s="665" t="s">
        <v>945</v>
      </c>
      <c r="B504" s="666" t="s">
        <v>2227</v>
      </c>
      <c r="C504" s="667" t="s">
        <v>946</v>
      </c>
      <c r="D504" s="668" t="s">
        <v>1717</v>
      </c>
      <c r="E504" s="669">
        <v>433.65</v>
      </c>
      <c r="F504" s="512" t="s">
        <v>2231</v>
      </c>
    </row>
    <row r="505" spans="1:6" ht="29.25" customHeight="1">
      <c r="A505" s="665" t="s">
        <v>945</v>
      </c>
      <c r="B505" s="666" t="s">
        <v>2227</v>
      </c>
      <c r="C505" s="667" t="s">
        <v>2258</v>
      </c>
      <c r="D505" s="668" t="s">
        <v>1717</v>
      </c>
      <c r="E505" s="669">
        <v>224.2</v>
      </c>
      <c r="F505" s="512" t="s">
        <v>2229</v>
      </c>
    </row>
    <row r="506" spans="1:6" ht="31.5" customHeight="1">
      <c r="A506" s="665" t="s">
        <v>945</v>
      </c>
      <c r="B506" s="666" t="s">
        <v>2227</v>
      </c>
      <c r="C506" s="667" t="s">
        <v>2259</v>
      </c>
      <c r="D506" s="668" t="s">
        <v>1717</v>
      </c>
      <c r="E506" s="669">
        <v>433.65</v>
      </c>
      <c r="F506" s="512" t="s">
        <v>2231</v>
      </c>
    </row>
    <row r="507" spans="1:6" ht="24.75" customHeight="1">
      <c r="A507" s="665" t="s">
        <v>945</v>
      </c>
      <c r="B507" s="666" t="s">
        <v>2227</v>
      </c>
      <c r="C507" s="667" t="s">
        <v>2260</v>
      </c>
      <c r="D507" s="668" t="s">
        <v>1717</v>
      </c>
      <c r="E507" s="669">
        <v>99.12</v>
      </c>
      <c r="F507" s="512" t="s">
        <v>2229</v>
      </c>
    </row>
    <row r="508" spans="1:6">
      <c r="A508" s="665" t="s">
        <v>945</v>
      </c>
      <c r="B508" s="666" t="s">
        <v>2227</v>
      </c>
      <c r="C508" s="667" t="s">
        <v>2261</v>
      </c>
      <c r="D508" s="668" t="s">
        <v>1717</v>
      </c>
      <c r="E508" s="669">
        <v>384.09</v>
      </c>
      <c r="F508" s="512" t="s">
        <v>2229</v>
      </c>
    </row>
    <row r="509" spans="1:6" ht="36.75" customHeight="1">
      <c r="A509" s="665" t="s">
        <v>945</v>
      </c>
      <c r="B509" s="666" t="s">
        <v>2227</v>
      </c>
      <c r="C509" s="667" t="s">
        <v>2262</v>
      </c>
      <c r="D509" s="668" t="s">
        <v>1717</v>
      </c>
      <c r="E509" s="669">
        <v>3669.75</v>
      </c>
      <c r="F509" s="512" t="s">
        <v>2229</v>
      </c>
    </row>
    <row r="510" spans="1:6" ht="37.5" customHeight="1">
      <c r="A510" s="665" t="s">
        <v>945</v>
      </c>
      <c r="B510" s="666" t="s">
        <v>2227</v>
      </c>
      <c r="C510" s="667" t="s">
        <v>947</v>
      </c>
      <c r="D510" s="668" t="s">
        <v>2077</v>
      </c>
      <c r="E510" s="669">
        <v>183.75</v>
      </c>
      <c r="F510" s="512" t="s">
        <v>2229</v>
      </c>
    </row>
    <row r="511" spans="1:6" ht="34.5" customHeight="1">
      <c r="A511" s="665" t="s">
        <v>945</v>
      </c>
      <c r="B511" s="666" t="s">
        <v>2227</v>
      </c>
      <c r="C511" s="667" t="s">
        <v>2263</v>
      </c>
      <c r="D511" s="668" t="s">
        <v>1717</v>
      </c>
      <c r="E511" s="669">
        <v>255.86</v>
      </c>
      <c r="F511" s="512" t="s">
        <v>2231</v>
      </c>
    </row>
    <row r="512" spans="1:6" ht="30.75" customHeight="1">
      <c r="A512" s="665" t="s">
        <v>945</v>
      </c>
      <c r="B512" s="666" t="s">
        <v>2227</v>
      </c>
      <c r="C512" s="667" t="s">
        <v>2264</v>
      </c>
      <c r="D512" s="668" t="s">
        <v>1717</v>
      </c>
      <c r="E512" s="669">
        <v>548.26</v>
      </c>
      <c r="F512" s="512" t="s">
        <v>2231</v>
      </c>
    </row>
    <row r="513" spans="1:6" ht="35.25" customHeight="1">
      <c r="A513" s="665" t="s">
        <v>945</v>
      </c>
      <c r="B513" s="666" t="s">
        <v>2227</v>
      </c>
      <c r="C513" s="667" t="s">
        <v>2265</v>
      </c>
      <c r="D513" s="668" t="s">
        <v>1717</v>
      </c>
      <c r="E513" s="669">
        <v>3422</v>
      </c>
      <c r="F513" s="512" t="s">
        <v>2229</v>
      </c>
    </row>
    <row r="514" spans="1:6" ht="24.75" customHeight="1">
      <c r="A514" s="549" t="s">
        <v>897</v>
      </c>
      <c r="B514" s="550" t="s">
        <v>2266</v>
      </c>
      <c r="C514" s="472" t="s">
        <v>2267</v>
      </c>
      <c r="D514" s="473" t="s">
        <v>2268</v>
      </c>
      <c r="E514" s="474">
        <v>3900</v>
      </c>
      <c r="F514" s="488" t="s">
        <v>2269</v>
      </c>
    </row>
    <row r="515" spans="1:6" ht="24.75" customHeight="1">
      <c r="A515" s="549" t="s">
        <v>897</v>
      </c>
      <c r="B515" s="550" t="s">
        <v>2266</v>
      </c>
      <c r="C515" s="472" t="s">
        <v>898</v>
      </c>
      <c r="D515" s="473" t="s">
        <v>2268</v>
      </c>
      <c r="E515" s="474">
        <v>1700</v>
      </c>
      <c r="F515" s="488" t="s">
        <v>2269</v>
      </c>
    </row>
    <row r="516" spans="1:6" ht="27" customHeight="1">
      <c r="A516" s="549" t="s">
        <v>897</v>
      </c>
      <c r="B516" s="550" t="s">
        <v>2266</v>
      </c>
      <c r="C516" s="472" t="s">
        <v>2270</v>
      </c>
      <c r="D516" s="473" t="s">
        <v>2268</v>
      </c>
      <c r="E516" s="474">
        <v>4100</v>
      </c>
      <c r="F516" s="488" t="s">
        <v>2269</v>
      </c>
    </row>
    <row r="517" spans="1:6" ht="27" customHeight="1">
      <c r="A517" s="549" t="s">
        <v>897</v>
      </c>
      <c r="B517" s="550" t="s">
        <v>2266</v>
      </c>
      <c r="C517" s="472" t="s">
        <v>920</v>
      </c>
      <c r="D517" s="473" t="s">
        <v>2268</v>
      </c>
      <c r="E517" s="474">
        <v>1900</v>
      </c>
      <c r="F517" s="488" t="s">
        <v>2269</v>
      </c>
    </row>
    <row r="518" spans="1:6" ht="27.75" customHeight="1">
      <c r="A518" s="549" t="s">
        <v>897</v>
      </c>
      <c r="B518" s="550" t="s">
        <v>2266</v>
      </c>
      <c r="C518" s="472" t="s">
        <v>2271</v>
      </c>
      <c r="D518" s="473" t="s">
        <v>2268</v>
      </c>
      <c r="E518" s="474">
        <v>4750</v>
      </c>
      <c r="F518" s="488" t="s">
        <v>2269</v>
      </c>
    </row>
    <row r="519" spans="1:6" ht="27.75" customHeight="1">
      <c r="A519" s="549" t="s">
        <v>897</v>
      </c>
      <c r="B519" s="550" t="s">
        <v>2266</v>
      </c>
      <c r="C519" s="472" t="s">
        <v>899</v>
      </c>
      <c r="D519" s="473" t="s">
        <v>2268</v>
      </c>
      <c r="E519" s="474">
        <v>2150</v>
      </c>
      <c r="F519" s="488" t="s">
        <v>2269</v>
      </c>
    </row>
    <row r="520" spans="1:6" ht="32.25" customHeight="1">
      <c r="A520" s="549" t="s">
        <v>897</v>
      </c>
      <c r="B520" s="550" t="s">
        <v>2266</v>
      </c>
      <c r="C520" s="472" t="s">
        <v>2272</v>
      </c>
      <c r="D520" s="473" t="s">
        <v>2268</v>
      </c>
      <c r="E520" s="474">
        <v>5250</v>
      </c>
      <c r="F520" s="488" t="s">
        <v>2269</v>
      </c>
    </row>
    <row r="521" spans="1:6" ht="32.25" customHeight="1">
      <c r="A521" s="549" t="s">
        <v>897</v>
      </c>
      <c r="B521" s="550" t="s">
        <v>2266</v>
      </c>
      <c r="C521" s="472" t="s">
        <v>2273</v>
      </c>
      <c r="D521" s="473" t="s">
        <v>2268</v>
      </c>
      <c r="E521" s="474">
        <v>2450</v>
      </c>
      <c r="F521" s="488" t="s">
        <v>2269</v>
      </c>
    </row>
    <row r="522" spans="1:6" ht="32.25" customHeight="1">
      <c r="A522" s="549" t="s">
        <v>897</v>
      </c>
      <c r="B522" s="550" t="s">
        <v>2266</v>
      </c>
      <c r="C522" s="472" t="s">
        <v>2274</v>
      </c>
      <c r="D522" s="473" t="s">
        <v>2268</v>
      </c>
      <c r="E522" s="474">
        <v>5750</v>
      </c>
      <c r="F522" s="488" t="s">
        <v>2269</v>
      </c>
    </row>
    <row r="523" spans="1:6" ht="32.25" customHeight="1">
      <c r="A523" s="549" t="s">
        <v>897</v>
      </c>
      <c r="B523" s="550" t="s">
        <v>2266</v>
      </c>
      <c r="C523" s="472" t="s">
        <v>2275</v>
      </c>
      <c r="D523" s="473" t="s">
        <v>2268</v>
      </c>
      <c r="E523" s="474" t="s">
        <v>2276</v>
      </c>
      <c r="F523" s="488" t="s">
        <v>2269</v>
      </c>
    </row>
    <row r="524" spans="1:6" ht="32.25" customHeight="1">
      <c r="A524" s="549" t="s">
        <v>897</v>
      </c>
      <c r="B524" s="550" t="s">
        <v>2266</v>
      </c>
      <c r="C524" s="472" t="s">
        <v>2277</v>
      </c>
      <c r="D524" s="473" t="s">
        <v>2268</v>
      </c>
      <c r="E524" s="474" t="s">
        <v>2278</v>
      </c>
      <c r="F524" s="488" t="s">
        <v>2269</v>
      </c>
    </row>
    <row r="525" spans="1:6" ht="32.25" customHeight="1">
      <c r="A525" s="549" t="s">
        <v>897</v>
      </c>
      <c r="B525" s="550" t="s">
        <v>2266</v>
      </c>
      <c r="C525" s="472" t="s">
        <v>2279</v>
      </c>
      <c r="D525" s="473" t="s">
        <v>2268</v>
      </c>
      <c r="E525" s="474">
        <v>3050</v>
      </c>
      <c r="F525" s="488" t="s">
        <v>2269</v>
      </c>
    </row>
    <row r="526" spans="1:6">
      <c r="A526" s="549" t="s">
        <v>1016</v>
      </c>
      <c r="B526" s="550" t="s">
        <v>2280</v>
      </c>
      <c r="C526" s="472" t="s">
        <v>1016</v>
      </c>
      <c r="D526" s="473" t="s">
        <v>1014</v>
      </c>
      <c r="E526" s="474">
        <v>0</v>
      </c>
      <c r="F526" s="488" t="s">
        <v>1019</v>
      </c>
    </row>
    <row r="527" spans="1:6">
      <c r="A527" s="549" t="s">
        <v>1348</v>
      </c>
      <c r="B527" s="550" t="s">
        <v>2280</v>
      </c>
      <c r="C527" s="472" t="s">
        <v>1348</v>
      </c>
      <c r="D527" s="473" t="s">
        <v>1014</v>
      </c>
      <c r="E527" s="474">
        <v>0</v>
      </c>
      <c r="F527" s="488" t="s">
        <v>2281</v>
      </c>
    </row>
    <row r="528" spans="1:6">
      <c r="A528" s="673" t="s">
        <v>1349</v>
      </c>
      <c r="B528" s="674" t="s">
        <v>2280</v>
      </c>
      <c r="C528" s="675" t="s">
        <v>1349</v>
      </c>
      <c r="D528" s="676" t="s">
        <v>1014</v>
      </c>
      <c r="E528" s="677">
        <v>0</v>
      </c>
      <c r="F528" s="518" t="s">
        <v>2282</v>
      </c>
    </row>
  </sheetData>
  <phoneticPr fontId="28" type="noConversion"/>
  <conditionalFormatting sqref="A513">
    <cfRule type="colorScale" priority="1">
      <colorScale>
        <cfvo type="min"/>
        <cfvo type="percentile" val="50"/>
        <cfvo type="max"/>
        <color rgb="FFF8696B"/>
        <color rgb="FFFFEB84"/>
        <color rgb="FF63BE7B"/>
      </colorScale>
    </cfRule>
  </conditionalFormatting>
  <conditionalFormatting sqref="C513 C135 C449:C450">
    <cfRule type="colorScale" priority="2">
      <colorScale>
        <cfvo type="min"/>
        <cfvo type="percentile" val="50"/>
        <cfvo type="max"/>
        <color rgb="FFF8696B"/>
        <color rgb="FFFFEB84"/>
        <color rgb="FF63BE7B"/>
      </colorScale>
    </cfRule>
  </conditionalFormatting>
  <conditionalFormatting sqref="D449 D135">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B4:G45"/>
  <sheetViews>
    <sheetView zoomScale="85" zoomScaleNormal="85" workbookViewId="0">
      <selection activeCell="K6" sqref="K6"/>
    </sheetView>
  </sheetViews>
  <sheetFormatPr baseColWidth="10" defaultColWidth="9.140625" defaultRowHeight="15"/>
  <cols>
    <col min="1" max="1" width="9.140625" customWidth="1"/>
    <col min="2" max="2" width="76.5703125" bestFit="1" customWidth="1"/>
    <col min="3" max="3" width="30.42578125" bestFit="1" customWidth="1"/>
  </cols>
  <sheetData>
    <row r="4" spans="2:7">
      <c r="B4" s="169" t="s">
        <v>1713</v>
      </c>
      <c r="C4" s="169" t="s">
        <v>891</v>
      </c>
      <c r="F4" t="s">
        <v>2283</v>
      </c>
    </row>
    <row r="5" spans="2:7">
      <c r="B5" s="168" t="s">
        <v>1271</v>
      </c>
      <c r="C5" s="168" t="s">
        <v>1715</v>
      </c>
      <c r="F5" t="s">
        <v>894</v>
      </c>
    </row>
    <row r="6" spans="2:7">
      <c r="B6" s="168" t="s">
        <v>892</v>
      </c>
      <c r="C6" s="168" t="s">
        <v>1720</v>
      </c>
      <c r="F6" t="s">
        <v>900</v>
      </c>
    </row>
    <row r="7" spans="2:7">
      <c r="B7" s="168" t="s">
        <v>950</v>
      </c>
      <c r="C7" s="168" t="s">
        <v>1728</v>
      </c>
      <c r="F7" t="s">
        <v>2284</v>
      </c>
    </row>
    <row r="8" spans="2:7">
      <c r="B8" s="168" t="s">
        <v>1032</v>
      </c>
      <c r="C8" s="168" t="s">
        <v>1737</v>
      </c>
      <c r="F8" t="s">
        <v>2285</v>
      </c>
    </row>
    <row r="9" spans="2:7">
      <c r="B9" s="168" t="s">
        <v>1353</v>
      </c>
      <c r="C9" s="168" t="s">
        <v>1743</v>
      </c>
    </row>
    <row r="10" spans="2:7">
      <c r="B10" s="168" t="s">
        <v>1753</v>
      </c>
      <c r="C10" s="168" t="s">
        <v>1754</v>
      </c>
    </row>
    <row r="11" spans="2:7">
      <c r="B11" s="168" t="s">
        <v>961</v>
      </c>
      <c r="C11" s="168" t="s">
        <v>1843</v>
      </c>
    </row>
    <row r="12" spans="2:7">
      <c r="B12" s="168" t="s">
        <v>1356</v>
      </c>
      <c r="C12" s="168" t="s">
        <v>1848</v>
      </c>
    </row>
    <row r="13" spans="2:7">
      <c r="B13" s="168" t="s">
        <v>913</v>
      </c>
      <c r="C13" s="168" t="s">
        <v>1852</v>
      </c>
    </row>
    <row r="14" spans="2:7">
      <c r="B14" s="168" t="s">
        <v>895</v>
      </c>
      <c r="C14" s="168" t="s">
        <v>1856</v>
      </c>
    </row>
    <row r="15" spans="2:7">
      <c r="B15" s="168" t="s">
        <v>1294</v>
      </c>
      <c r="C15" s="168" t="s">
        <v>1867</v>
      </c>
      <c r="F15" t="s">
        <v>2286</v>
      </c>
    </row>
    <row r="16" spans="2:7">
      <c r="B16" s="168" t="s">
        <v>932</v>
      </c>
      <c r="C16" s="168" t="s">
        <v>1900</v>
      </c>
      <c r="F16" s="168" t="s">
        <v>1032</v>
      </c>
      <c r="G16" s="168" t="s">
        <v>1737</v>
      </c>
    </row>
    <row r="17" spans="2:7">
      <c r="B17" s="168" t="s">
        <v>955</v>
      </c>
      <c r="C17" s="168" t="s">
        <v>1902</v>
      </c>
      <c r="F17" s="168" t="s">
        <v>961</v>
      </c>
      <c r="G17" s="168" t="s">
        <v>1843</v>
      </c>
    </row>
    <row r="18" spans="2:7">
      <c r="B18" s="168" t="s">
        <v>1236</v>
      </c>
      <c r="C18" s="168" t="s">
        <v>1911</v>
      </c>
      <c r="F18" s="168" t="s">
        <v>1356</v>
      </c>
      <c r="G18" s="168" t="s">
        <v>1848</v>
      </c>
    </row>
    <row r="19" spans="2:7">
      <c r="B19" s="168" t="s">
        <v>1070</v>
      </c>
      <c r="C19" s="168" t="s">
        <v>1911</v>
      </c>
      <c r="F19" t="s">
        <v>1236</v>
      </c>
      <c r="G19" t="s">
        <v>1911</v>
      </c>
    </row>
    <row r="20" spans="2:7">
      <c r="B20" s="168" t="s">
        <v>1919</v>
      </c>
      <c r="C20" s="168" t="s">
        <v>1911</v>
      </c>
      <c r="F20" t="s">
        <v>1070</v>
      </c>
      <c r="G20" t="s">
        <v>1911</v>
      </c>
    </row>
    <row r="21" spans="2:7">
      <c r="B21" s="168" t="s">
        <v>1922</v>
      </c>
      <c r="C21" s="168" t="s">
        <v>1911</v>
      </c>
      <c r="F21" t="s">
        <v>1919</v>
      </c>
      <c r="G21" t="s">
        <v>1911</v>
      </c>
    </row>
    <row r="22" spans="2:7">
      <c r="B22" s="168" t="s">
        <v>1931</v>
      </c>
      <c r="C22" s="168" t="s">
        <v>1911</v>
      </c>
      <c r="F22" t="s">
        <v>1922</v>
      </c>
      <c r="G22" t="s">
        <v>1911</v>
      </c>
    </row>
    <row r="23" spans="2:7">
      <c r="B23" s="168" t="s">
        <v>952</v>
      </c>
      <c r="C23" s="168" t="s">
        <v>1936</v>
      </c>
      <c r="F23" t="s">
        <v>1931</v>
      </c>
      <c r="G23" t="s">
        <v>1911</v>
      </c>
    </row>
    <row r="24" spans="2:7">
      <c r="B24" s="168" t="s">
        <v>1336</v>
      </c>
      <c r="C24" s="168" t="s">
        <v>1951</v>
      </c>
      <c r="F24" t="s">
        <v>1336</v>
      </c>
      <c r="G24" t="s">
        <v>1951</v>
      </c>
    </row>
    <row r="25" spans="2:7">
      <c r="B25" s="168" t="s">
        <v>1025</v>
      </c>
      <c r="C25" s="168" t="s">
        <v>1955</v>
      </c>
      <c r="F25" t="s">
        <v>1025</v>
      </c>
      <c r="G25" t="s">
        <v>1955</v>
      </c>
    </row>
    <row r="26" spans="2:7">
      <c r="B26" s="168" t="s">
        <v>995</v>
      </c>
      <c r="C26" s="168" t="s">
        <v>1981</v>
      </c>
      <c r="F26" t="s">
        <v>1042</v>
      </c>
      <c r="G26" t="s">
        <v>1984</v>
      </c>
    </row>
    <row r="27" spans="2:7">
      <c r="B27" s="168" t="s">
        <v>1042</v>
      </c>
      <c r="C27" s="168" t="s">
        <v>1984</v>
      </c>
      <c r="F27" t="s">
        <v>1056</v>
      </c>
      <c r="G27" t="s">
        <v>2098</v>
      </c>
    </row>
    <row r="28" spans="2:7">
      <c r="B28" s="168" t="s">
        <v>1204</v>
      </c>
      <c r="C28" s="168" t="s">
        <v>1990</v>
      </c>
      <c r="F28" t="s">
        <v>1016</v>
      </c>
      <c r="G28" t="s">
        <v>2280</v>
      </c>
    </row>
    <row r="29" spans="2:7">
      <c r="B29" s="168" t="s">
        <v>1993</v>
      </c>
      <c r="C29" s="168" t="s">
        <v>1994</v>
      </c>
      <c r="F29" t="s">
        <v>1348</v>
      </c>
      <c r="G29" t="s">
        <v>2280</v>
      </c>
    </row>
    <row r="30" spans="2:7">
      <c r="B30" s="168" t="s">
        <v>1276</v>
      </c>
      <c r="C30" s="168" t="s">
        <v>1998</v>
      </c>
      <c r="F30" t="s">
        <v>1349</v>
      </c>
      <c r="G30" t="s">
        <v>2280</v>
      </c>
    </row>
    <row r="31" spans="2:7">
      <c r="B31" s="168" t="s">
        <v>1286</v>
      </c>
      <c r="C31" s="168" t="s">
        <v>2002</v>
      </c>
    </row>
    <row r="32" spans="2:7">
      <c r="B32" s="168" t="s">
        <v>1291</v>
      </c>
      <c r="C32" s="168" t="s">
        <v>2006</v>
      </c>
    </row>
    <row r="33" spans="2:3">
      <c r="B33" s="168" t="s">
        <v>901</v>
      </c>
      <c r="C33" s="168" t="s">
        <v>2011</v>
      </c>
    </row>
    <row r="34" spans="2:3">
      <c r="B34" s="168" t="s">
        <v>1290</v>
      </c>
      <c r="C34" s="168" t="s">
        <v>2034</v>
      </c>
    </row>
    <row r="35" spans="2:3">
      <c r="B35" s="168" t="s">
        <v>915</v>
      </c>
      <c r="C35" s="168" t="s">
        <v>2041</v>
      </c>
    </row>
    <row r="36" spans="2:3">
      <c r="B36" s="168" t="s">
        <v>1279</v>
      </c>
      <c r="C36" s="168" t="s">
        <v>2063</v>
      </c>
    </row>
    <row r="37" spans="2:3">
      <c r="B37" s="168" t="s">
        <v>1293</v>
      </c>
      <c r="C37" s="168" t="s">
        <v>2085</v>
      </c>
    </row>
    <row r="38" spans="2:3">
      <c r="B38" s="168" t="s">
        <v>948</v>
      </c>
      <c r="C38" s="168" t="s">
        <v>2088</v>
      </c>
    </row>
    <row r="39" spans="2:3">
      <c r="B39" s="168" t="s">
        <v>1198</v>
      </c>
      <c r="C39" s="168" t="s">
        <v>2090</v>
      </c>
    </row>
    <row r="40" spans="2:3">
      <c r="B40" s="168" t="s">
        <v>1384</v>
      </c>
      <c r="C40" s="168" t="s">
        <v>2094</v>
      </c>
    </row>
    <row r="41" spans="2:3">
      <c r="B41" s="168" t="s">
        <v>1056</v>
      </c>
      <c r="C41" s="168" t="s">
        <v>2098</v>
      </c>
    </row>
    <row r="42" spans="2:3">
      <c r="B42" s="168" t="s">
        <v>2101</v>
      </c>
      <c r="C42" s="168" t="s">
        <v>2102</v>
      </c>
    </row>
    <row r="43" spans="2:3">
      <c r="B43" s="168" t="s">
        <v>903</v>
      </c>
      <c r="C43" s="168" t="s">
        <v>2117</v>
      </c>
    </row>
    <row r="44" spans="2:3">
      <c r="B44" s="168" t="s">
        <v>945</v>
      </c>
      <c r="C44" s="168" t="s">
        <v>2227</v>
      </c>
    </row>
    <row r="45" spans="2:3">
      <c r="B45" s="168" t="s">
        <v>897</v>
      </c>
      <c r="C45" s="168" t="s">
        <v>2266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topLeftCell="A22" workbookViewId="0">
      <selection activeCell="E3" sqref="E3:F27"/>
    </sheetView>
  </sheetViews>
  <sheetFormatPr baseColWidth="10" defaultColWidth="11.42578125" defaultRowHeight="15"/>
  <cols>
    <col min="1" max="1" width="43.28515625" customWidth="1"/>
    <col min="2" max="2" width="25.42578125" hidden="1" customWidth="1"/>
    <col min="3" max="3" width="5.28515625" bestFit="1" customWidth="1"/>
    <col min="4" max="4" width="41.7109375" hidden="1" customWidth="1"/>
    <col min="5" max="5" width="63.7109375" customWidth="1"/>
    <col min="6" max="6" width="6.85546875" bestFit="1" customWidth="1"/>
    <col min="9" max="9" width="37.7109375" customWidth="1"/>
    <col min="10" max="10" width="9.85546875" bestFit="1" customWidth="1"/>
  </cols>
  <sheetData>
    <row r="2" spans="1:10" ht="15.75">
      <c r="A2" s="530" t="s">
        <v>2287</v>
      </c>
      <c r="B2" s="532" t="s">
        <v>2288</v>
      </c>
      <c r="C2" s="531" t="s">
        <v>2289</v>
      </c>
      <c r="D2" s="548" t="s">
        <v>2290</v>
      </c>
      <c r="E2" s="530" t="s">
        <v>2291</v>
      </c>
      <c r="F2" s="531" t="s">
        <v>2292</v>
      </c>
      <c r="I2" t="s">
        <v>2293</v>
      </c>
      <c r="J2" t="s">
        <v>99</v>
      </c>
    </row>
    <row r="3" spans="1:10" ht="89.25">
      <c r="A3" s="539" t="str">
        <f>_xlfn.CONCAT(Tabla13[[#This Row],[EE]]," - ",Tabla13[[#This Row],[Eje Estratégic0]])</f>
        <v>EE.1 - Desarrollo y fortalecimiento de las redes integradas de servicios de salud, fundamentada en el Modelo de Atención</v>
      </c>
      <c r="B3" s="533" t="s">
        <v>2294</v>
      </c>
      <c r="C3" s="534" t="s">
        <v>2295</v>
      </c>
      <c r="D3" s="539" t="str">
        <f>_xlfn.CONCAT(Tabla13[[#This Row],[RE]]," - ",Tabla13[[#This Row],[Resultados Estratégicos]])</f>
        <v>RE1.1 -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v>
      </c>
      <c r="E3" s="535" t="s">
        <v>2296</v>
      </c>
      <c r="F3" s="536" t="s">
        <v>2297</v>
      </c>
      <c r="I3" s="542" t="s">
        <v>111</v>
      </c>
      <c r="J3" s="543" t="s">
        <v>2295</v>
      </c>
    </row>
    <row r="4" spans="1:10" ht="76.5">
      <c r="A4" s="540" t="str">
        <f>_xlfn.CONCAT(Tabla13[[#This Row],[EE]]," - ",Tabla13[[#This Row],[Eje Estratégic0]])</f>
        <v>EE.1 - Desarrollo y fortalecimiento de las redes integradas de servicios de salud, fundamentada en el Modelo de Atención</v>
      </c>
      <c r="B4" s="533" t="s">
        <v>2294</v>
      </c>
      <c r="C4" s="534" t="s">
        <v>2295</v>
      </c>
      <c r="D4" s="540" t="str">
        <f>_xlfn.CONCAT(Tabla13[[#This Row],[RE]]," - ",Tabla13[[#This Row],[Resultados Estratégicos]])</f>
        <v>RE1.2 - Aumentado el cumplimiento normativo para reducir la incidencia de complicaciones neonatales y maternas, pasando de un promedio del 75.5% en el año 2023 al 88% en el año 2028 en todas las regiones de la Red Pública de Servicios de Salud.</v>
      </c>
      <c r="E4" s="535" t="s">
        <v>2298</v>
      </c>
      <c r="F4" s="536" t="s">
        <v>2299</v>
      </c>
      <c r="I4" s="544" t="s">
        <v>168</v>
      </c>
      <c r="J4" s="545" t="s">
        <v>2300</v>
      </c>
    </row>
    <row r="5" spans="1:10" ht="63.75">
      <c r="A5" s="539" t="str">
        <f>_xlfn.CONCAT(Tabla13[[#This Row],[EE]]," - ",Tabla13[[#This Row],[Eje Estratégic0]])</f>
        <v>EE.1 - Desarrollo y fortalecimiento de las redes integradas de servicios de salud, fundamentada en el Modelo de Atención</v>
      </c>
      <c r="B5" s="533" t="s">
        <v>2294</v>
      </c>
      <c r="C5" s="534" t="s">
        <v>2295</v>
      </c>
      <c r="D5" s="539" t="str">
        <f>_xlfn.CONCAT(Tabla13[[#This Row],[RE]]," - ",Tabla13[[#This Row],[Resultados Estratégicos]])</f>
        <v>RE1.3 - Reducido el embarazo en adolescentes atendidas en los establecimientos de la Red Pública en un 20% al año 2028, mediante el fortalecimiento del acceso a servicios integrales de salud sexual y reproductiva.</v>
      </c>
      <c r="E5" s="535" t="s">
        <v>2301</v>
      </c>
      <c r="F5" s="536" t="s">
        <v>2302</v>
      </c>
      <c r="I5" s="546" t="s">
        <v>174</v>
      </c>
      <c r="J5" s="547" t="s">
        <v>2303</v>
      </c>
    </row>
    <row r="6" spans="1:10" ht="63.75">
      <c r="A6" s="540" t="str">
        <f>_xlfn.CONCAT(Tabla13[[#This Row],[EE]]," - ",Tabla13[[#This Row],[Eje Estratégic0]])</f>
        <v>EE.1 - Desarrollo y fortalecimiento de las redes integradas de servicios de salud, fundamentada en el Modelo de Atención</v>
      </c>
      <c r="B6" s="533" t="s">
        <v>2294</v>
      </c>
      <c r="C6" s="534" t="s">
        <v>2295</v>
      </c>
      <c r="D6" s="540" t="str">
        <f>_xlfn.CONCAT(Tabla13[[#This Row],[RE]]," - ",Tabla13[[#This Row],[Resultados Estratégicos]])</f>
        <v>RE1.4 - Disminuida la proporción de partos por cesárea en hospitales del sector público pasando de 48.83 en el 2023 a 34 en el 2028.</v>
      </c>
      <c r="E6" s="535" t="s">
        <v>2304</v>
      </c>
      <c r="F6" s="536" t="s">
        <v>2305</v>
      </c>
    </row>
    <row r="7" spans="1:10" ht="89.25">
      <c r="A7" s="539" t="str">
        <f>_xlfn.CONCAT(Tabla13[[#This Row],[EE]]," - ",Tabla13[[#This Row],[Eje Estratégic0]])</f>
        <v>EE.1 - Desarrollo y fortalecimiento de las redes integradas de servicios de salud, fundamentada en el Modelo de Atención</v>
      </c>
      <c r="B7" s="533" t="s">
        <v>2294</v>
      </c>
      <c r="C7" s="534" t="s">
        <v>2295</v>
      </c>
      <c r="D7" s="539" t="str">
        <f>_xlfn.CONCAT(Tabla13[[#This Row],[RE]]," - ",Tabla13[[#This Row],[Resultados Estratégicos]])</f>
        <v>RE1.5 -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v>
      </c>
      <c r="E7" s="535" t="s">
        <v>2306</v>
      </c>
      <c r="F7" s="536" t="s">
        <v>2307</v>
      </c>
    </row>
    <row r="8" spans="1:10" ht="63.75">
      <c r="A8" s="540" t="str">
        <f>_xlfn.CONCAT(Tabla13[[#This Row],[EE]]," - ",Tabla13[[#This Row],[Eje Estratégic0]])</f>
        <v>EE.1 - Desarrollo y fortalecimiento de las redes integradas de servicios de salud, fundamentada en el Modelo de Atención</v>
      </c>
      <c r="B8" s="533" t="s">
        <v>2294</v>
      </c>
      <c r="C8" s="534" t="s">
        <v>2295</v>
      </c>
      <c r="D8" s="540" t="str">
        <f>_xlfn.CONCAT(Tabla13[[#This Row],[RE]]," - ",Tabla13[[#This Row],[Resultados Estratégicos]])</f>
        <v>RE1.6 - Incrementado el acceso oportuno a servicios de salud de calidad, aumentando el acceso a servicios preventivos de 2.23% de la población prioritaria en 2023 al 5.24% en 2028 en todas las regiones del país.</v>
      </c>
      <c r="E8" s="535" t="s">
        <v>2308</v>
      </c>
      <c r="F8" s="536" t="s">
        <v>2309</v>
      </c>
    </row>
    <row r="9" spans="1:10" ht="76.5">
      <c r="A9" s="539" t="str">
        <f>_xlfn.CONCAT(Tabla13[[#This Row],[EE]]," - ",Tabla13[[#This Row],[Eje Estratégic0]])</f>
        <v>EE.1 - Desarrollo y fortalecimiento de las redes integradas de servicios de salud, fundamentada en el Modelo de Atención</v>
      </c>
      <c r="B9" s="533" t="s">
        <v>2294</v>
      </c>
      <c r="C9" s="534" t="s">
        <v>2295</v>
      </c>
      <c r="D9" s="539" t="str">
        <f>_xlfn.CONCAT(Tabla13[[#This Row],[RE]]," - ",Tabla13[[#This Row],[Resultados Estratégicos]])</f>
        <v>RE1.7 - Aumentada la disponibilidad de medicamentos esenciales en los establecimientos de la Red Pública de Servicios de Salud, incrementando el cumplimiento promedio de abastecimiento del 88% en 2023 al 93% en 2028 en todas las regiones del país.</v>
      </c>
      <c r="E9" s="535" t="s">
        <v>2310</v>
      </c>
      <c r="F9" s="536" t="s">
        <v>2311</v>
      </c>
    </row>
    <row r="10" spans="1:10" ht="89.25">
      <c r="A10" s="540" t="str">
        <f>_xlfn.CONCAT(Tabla13[[#This Row],[EE]]," - ",Tabla13[[#This Row],[Eje Estratégic0]])</f>
        <v>EE.1 - Desarrollo y fortalecimiento de las redes integradas de servicios de salud, fundamentada en el Modelo de Atención</v>
      </c>
      <c r="B10" s="533" t="s">
        <v>2294</v>
      </c>
      <c r="C10" s="534" t="s">
        <v>2295</v>
      </c>
      <c r="D10" s="540" t="str">
        <f>_xlfn.CONCAT(Tabla13[[#This Row],[RE]]," - ",Tabla13[[#This Row],[Resultados Estratégicos]])</f>
        <v>RE1.8 - Superadas las deficiencias en la organización e implementación de las Redes Integradas de Servicios de Salud (RISS) beneficiando a toda la población que utiliza los servicios de salud de la Red Pública, aumentando del 38% en 2023 al 50% en 2028 en todo el territorio nacional.</v>
      </c>
      <c r="E10" s="535" t="s">
        <v>2312</v>
      </c>
      <c r="F10" s="536" t="s">
        <v>2313</v>
      </c>
    </row>
    <row r="11" spans="1:10" ht="63.75">
      <c r="A11" s="539" t="str">
        <f>_xlfn.CONCAT(Tabla13[[#This Row],[EE]]," - ",Tabla13[[#This Row],[Eje Estratégic0]])</f>
        <v>EE.1 - Desarrollo y fortalecimiento de las redes integradas de servicios de salud, fundamentada en el Modelo de Atención</v>
      </c>
      <c r="B11" s="533" t="s">
        <v>2294</v>
      </c>
      <c r="C11" s="534" t="s">
        <v>2295</v>
      </c>
      <c r="D11" s="539" t="str">
        <f>_xlfn.CONCAT(Tabla13[[#This Row],[RE]]," - ",Tabla13[[#This Row],[Resultados Estratégicos]])</f>
        <v>RE1.9 - Fortalecida la implementación del Modelo de Atención en Salud beneficiando a la población usuaria del primer nivel de atención, incrementando la adscripción del 7% en 2023 al 80% en 2028, en todas las regiones del país.</v>
      </c>
      <c r="E11" s="535" t="s">
        <v>2314</v>
      </c>
      <c r="F11" s="536" t="s">
        <v>2315</v>
      </c>
    </row>
    <row r="12" spans="1:10" ht="63.75">
      <c r="A12" s="540" t="str">
        <f>_xlfn.CONCAT(Tabla13[[#This Row],[EE]]," - ",Tabla13[[#This Row],[Eje Estratégic0]])</f>
        <v>EE.1 - Desarrollo y fortalecimiento de las redes integradas de servicios de salud, fundamentada en el Modelo de Atención</v>
      </c>
      <c r="B12" s="533" t="s">
        <v>2294</v>
      </c>
      <c r="C12" s="534" t="s">
        <v>2295</v>
      </c>
      <c r="D12" s="540" t="str">
        <f>_xlfn.CONCAT(Tabla13[[#This Row],[RE]]," - ",Tabla13[[#This Row],[Resultados Estratégicos]])</f>
        <v>RE1.10 - Mejorada la distribución y presencia del Primer Nivel de Atención respecto a la sectorización, incrementando la presencia del Primer Nivel del 70% en 2023 al 71% en 2028  en todas las regiones del territorio nacional.</v>
      </c>
      <c r="E12" s="535" t="s">
        <v>2316</v>
      </c>
      <c r="F12" s="536" t="s">
        <v>2317</v>
      </c>
    </row>
    <row r="13" spans="1:10" ht="63.75">
      <c r="A13" s="539" t="str">
        <f>_xlfn.CONCAT(Tabla13[[#This Row],[EE]]," - ",Tabla13[[#This Row],[Eje Estratégic0]])</f>
        <v>EE.1 - Desarrollo y fortalecimiento de las redes integradas de servicios de salud, fundamentada en el Modelo de Atención</v>
      </c>
      <c r="B13" s="533" t="s">
        <v>2294</v>
      </c>
      <c r="C13" s="534" t="s">
        <v>2295</v>
      </c>
      <c r="D13" s="539" t="str">
        <f>_xlfn.CONCAT(Tabla13[[#This Row],[RE]]," - ",Tabla13[[#This Row],[Resultados Estratégicos]])</f>
        <v>RE1.11 - Fortalecida la continuidad en la atención de las puérperas y recién nacidos, aumentando la captación oportuna del 30% en 2023 al 50% en 2028 en el Primer Nivel de Atención.</v>
      </c>
      <c r="E13" s="535" t="s">
        <v>2318</v>
      </c>
      <c r="F13" s="536" t="s">
        <v>2319</v>
      </c>
    </row>
    <row r="14" spans="1:10" ht="89.25">
      <c r="A14" s="540" t="str">
        <f>_xlfn.CONCAT(Tabla13[[#This Row],[EE]]," - ",Tabla13[[#This Row],[Eje Estratégic0]])</f>
        <v>EE.1 - Desarrollo y fortalecimiento de las redes integradas de servicios de salud, fundamentada en el Modelo de Atención</v>
      </c>
      <c r="B14" s="533" t="s">
        <v>2294</v>
      </c>
      <c r="C14" s="534" t="s">
        <v>2295</v>
      </c>
      <c r="D14" s="540" t="str">
        <f>_xlfn.CONCAT(Tabla13[[#This Row],[RE]]," - ",Tabla13[[#This Row],[Resultados Estratégicos]])</f>
        <v>RE1.12 - Superadas las deficiencias en la organización e implementación de las Redes Integradas de Servicios de Salud (RISS) beneficiando a toda la población que utiliza los servicios de salud de la Red Pública, aumentando del 38% en 2023 al 50% en 2028 en todo el territorio nacional.</v>
      </c>
      <c r="E14" s="535" t="s">
        <v>2312</v>
      </c>
      <c r="F14" s="536" t="s">
        <v>2320</v>
      </c>
    </row>
    <row r="15" spans="1:10" ht="63.75">
      <c r="A15" s="539" t="str">
        <f>_xlfn.CONCAT(Tabla13[[#This Row],[EE]]," - ",Tabla13[[#This Row],[Eje Estratégic0]])</f>
        <v>EE.1 - Desarrollo y fortalecimiento de las redes integradas de servicios de salud, fundamentada en el Modelo de Atención</v>
      </c>
      <c r="B15" s="533" t="s">
        <v>2294</v>
      </c>
      <c r="C15" s="534" t="s">
        <v>2295</v>
      </c>
      <c r="D15" s="539" t="str">
        <f>_xlfn.CONCAT(Tabla13[[#This Row],[RE]]," - ",Tabla13[[#This Row],[Resultados Estratégicos]])</f>
        <v>RE1.13 - Fortalecida la continuidad en la atención de las puérperas y recién nacidos, aumentando la captación oportuna del 30% en 2023 al 50% en 2028 en el Primer Nivel de Atención.</v>
      </c>
      <c r="E15" s="535" t="s">
        <v>2318</v>
      </c>
      <c r="F15" s="536" t="s">
        <v>2321</v>
      </c>
    </row>
    <row r="16" spans="1:10" ht="51">
      <c r="A16" s="540" t="str">
        <f>_xlfn.CONCAT(Tabla13[[#This Row],[EE]]," - ",Tabla13[[#This Row],[Eje Estratégic0]])</f>
        <v>EE.2 - Fortalecimiento del desarrollo y la gestión de los recursos humanos</v>
      </c>
      <c r="B16" s="533" t="s">
        <v>2322</v>
      </c>
      <c r="C16" s="534" t="s">
        <v>2300</v>
      </c>
      <c r="D16" s="540" t="str">
        <f>_xlfn.CONCAT(Tabla13[[#This Row],[RE]]," - ",Tabla13[[#This Row],[Resultados Estratégicos]])</f>
        <v>RE2.1 - Reducida la escasez de recursos humanos de salud, aumentando un 12% en el 2028 la dotación de personal en establecimientos públicos del país.</v>
      </c>
      <c r="E16" s="535" t="s">
        <v>2323</v>
      </c>
      <c r="F16" s="536" t="s">
        <v>2324</v>
      </c>
    </row>
    <row r="17" spans="1:6" ht="51">
      <c r="A17" s="539" t="str">
        <f>_xlfn.CONCAT(Tabla13[[#This Row],[EE]]," - ",Tabla13[[#This Row],[Eje Estratégic0]])</f>
        <v>EE.2 - Fortalecimiento del desarrollo y la gestión de los recursos humanos</v>
      </c>
      <c r="B17" s="533" t="s">
        <v>2322</v>
      </c>
      <c r="C17" s="534" t="s">
        <v>2300</v>
      </c>
      <c r="D17" s="539" t="str">
        <f>_xlfn.CONCAT(Tabla13[[#This Row],[RE]]," - ",Tabla13[[#This Row],[Resultados Estratégicos]])</f>
        <v>RE2.2 - Incrementada la eficacia de los procesos de contratación y retención de recursos humanos de salud en establecimientos públicos, reduciendo vacantes y mejorando la dotación de personal.</v>
      </c>
      <c r="E17" s="535" t="s">
        <v>2325</v>
      </c>
      <c r="F17" s="536" t="s">
        <v>2326</v>
      </c>
    </row>
    <row r="18" spans="1:6" ht="89.25">
      <c r="A18" s="540" t="str">
        <f>_xlfn.CONCAT(Tabla13[[#This Row],[EE]]," - ",Tabla13[[#This Row],[Eje Estratégic0]])</f>
        <v>EE.3 - Fortalecimiento institucional</v>
      </c>
      <c r="B18" s="533" t="s">
        <v>2327</v>
      </c>
      <c r="C18" s="534" t="s">
        <v>2303</v>
      </c>
      <c r="D18" s="540" t="str">
        <f>_xlfn.CONCAT(Tabla13[[#This Row],[RE]]," - ",Tabla13[[#This Row],[Resultados Estratégicos]])</f>
        <v>RE3.1 -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v>
      </c>
      <c r="E18" s="535" t="s">
        <v>2328</v>
      </c>
      <c r="F18" s="536" t="s">
        <v>2329</v>
      </c>
    </row>
    <row r="19" spans="1:6" ht="25.5">
      <c r="A19" s="539" t="str">
        <f>_xlfn.CONCAT(Tabla13[[#This Row],[EE]]," - ",Tabla13[[#This Row],[Eje Estratégic0]])</f>
        <v>EE.3 - Fortalecimiento institucional</v>
      </c>
      <c r="B19" s="533" t="s">
        <v>2327</v>
      </c>
      <c r="C19" s="534" t="s">
        <v>2303</v>
      </c>
      <c r="D19" s="539" t="str">
        <f>_xlfn.CONCAT(Tabla13[[#This Row],[RE]]," - ",Tabla13[[#This Row],[Resultados Estratégicos]])</f>
        <v>RE3.2 - Incrementada la satisfacción de usuarios y la calidad percibida de los servicios públicos</v>
      </c>
      <c r="E19" s="535" t="s">
        <v>2330</v>
      </c>
      <c r="F19" s="536" t="s">
        <v>2331</v>
      </c>
    </row>
    <row r="20" spans="1:6" ht="51">
      <c r="A20" s="540" t="str">
        <f>_xlfn.CONCAT(Tabla13[[#This Row],[EE]]," - ",Tabla13[[#This Row],[Eje Estratégic0]])</f>
        <v>EE.3 - Fortalecimiento institucional</v>
      </c>
      <c r="B20" s="533" t="s">
        <v>2327</v>
      </c>
      <c r="C20" s="534" t="s">
        <v>2303</v>
      </c>
      <c r="D20" s="540" t="str">
        <f>_xlfn.CONCAT(Tabla13[[#This Row],[RE]]," - ",Tabla13[[#This Row],[Resultados Estratégicos]])</f>
        <v>RE3.3 - Cumplidos los indicadores de gestión pública institucional, garantizando disponibilidad oportuna de la información para la toma de decisiones.</v>
      </c>
      <c r="E20" s="535" t="s">
        <v>2332</v>
      </c>
      <c r="F20" s="536" t="s">
        <v>2333</v>
      </c>
    </row>
    <row r="21" spans="1:6" ht="51">
      <c r="A21" s="539" t="str">
        <f>_xlfn.CONCAT(Tabla13[[#This Row],[EE]]," - ",Tabla13[[#This Row],[Eje Estratégic0]])</f>
        <v>EE.3 - Fortalecimiento institucional</v>
      </c>
      <c r="B21" s="533" t="s">
        <v>2327</v>
      </c>
      <c r="C21" s="534" t="s">
        <v>2303</v>
      </c>
      <c r="D21" s="539" t="str">
        <f>_xlfn.CONCAT(Tabla13[[#This Row],[RE]]," - ",Tabla13[[#This Row],[Resultados Estratégicos]])</f>
        <v>RE3.4 - Alcanzado un cumplimiento mínimo del 90% de las metas de planificación y ejecución presupuestaria, optimizando la asignación y uso de recursos.</v>
      </c>
      <c r="E21" s="535" t="s">
        <v>2334</v>
      </c>
      <c r="F21" s="536" t="s">
        <v>2335</v>
      </c>
    </row>
    <row r="22" spans="1:6" ht="51">
      <c r="A22" s="540" t="str">
        <f>_xlfn.CONCAT(Tabla13[[#This Row],[EE]]," - ",Tabla13[[#This Row],[Eje Estratégic0]])</f>
        <v>EE.3 - Fortalecimiento institucional</v>
      </c>
      <c r="B22" s="533" t="s">
        <v>2327</v>
      </c>
      <c r="C22" s="534" t="s">
        <v>2303</v>
      </c>
      <c r="D22" s="540" t="str">
        <f>_xlfn.CONCAT(Tabla13[[#This Row],[RE]]," - ",Tabla13[[#This Row],[Resultados Estratégicos]])</f>
        <v>RE3.5 - Atendidas las solicitudes de información recibidas en los plazos establecidos, con reportes de cumplimiento mensual y mecanismos de retroalimentación al usuario.</v>
      </c>
      <c r="E22" s="535" t="s">
        <v>2336</v>
      </c>
      <c r="F22" s="536" t="s">
        <v>2337</v>
      </c>
    </row>
    <row r="23" spans="1:6" ht="51">
      <c r="A23" s="539" t="str">
        <f>_xlfn.CONCAT(Tabla13[[#This Row],[EE]]," - ",Tabla13[[#This Row],[Eje Estratégic0]])</f>
        <v>EE.3 - Fortalecimiento institucional</v>
      </c>
      <c r="B23" s="533" t="s">
        <v>2327</v>
      </c>
      <c r="C23" s="534" t="s">
        <v>2303</v>
      </c>
      <c r="D23" s="539" t="str">
        <f>_xlfn.CONCAT(Tabla13[[#This Row],[RE]]," - ",Tabla13[[#This Row],[Resultados Estratégicos]])</f>
        <v>RE3.6 - Registradas y procesadas en el Sistema Electrónico de Compras Públicas las adquisiciones y contrataciones institucionales y de la Red Pública.</v>
      </c>
      <c r="E23" s="535" t="s">
        <v>2338</v>
      </c>
      <c r="F23" s="536" t="s">
        <v>2339</v>
      </c>
    </row>
    <row r="24" spans="1:6" ht="38.25">
      <c r="A24" s="540" t="str">
        <f>_xlfn.CONCAT(Tabla13[[#This Row],[EE]]," - ",Tabla13[[#This Row],[Eje Estratégic0]])</f>
        <v>EE.3 - Fortalecimiento institucional</v>
      </c>
      <c r="B24" s="533" t="s">
        <v>2327</v>
      </c>
      <c r="C24" s="534" t="s">
        <v>2303</v>
      </c>
      <c r="D24" s="540" t="str">
        <f>_xlfn.CONCAT(Tabla13[[#This Row],[RE]]," - ",Tabla13[[#This Row],[Resultados Estratégicos]])</f>
        <v>RE3.7 - Incrementando progresivamente el índice de uso de las TIC y Gobierno Digital en la Red Pública de Servicios de Salud</v>
      </c>
      <c r="E24" s="535" t="s">
        <v>2340</v>
      </c>
      <c r="F24" s="536" t="s">
        <v>2341</v>
      </c>
    </row>
    <row r="25" spans="1:6" ht="51">
      <c r="A25" s="539" t="str">
        <f>_xlfn.CONCAT(Tabla13[[#This Row],[EE]]," - ",Tabla13[[#This Row],[Eje Estratégic0]])</f>
        <v>EE.3 - Fortalecimiento institucional</v>
      </c>
      <c r="B25" s="533" t="s">
        <v>2327</v>
      </c>
      <c r="C25" s="534" t="s">
        <v>2303</v>
      </c>
      <c r="D25" s="539" t="str">
        <f>_xlfn.CONCAT(Tabla13[[#This Row],[RE]]," - ",Tabla13[[#This Row],[Resultados Estratégicos]])</f>
        <v>RE3.8 - Implementados y operativos los controles internos definidos por las NOBACI, con revisiones de cumplimiento semestrales y planes de mejora continua.</v>
      </c>
      <c r="E25" s="535" t="s">
        <v>2342</v>
      </c>
      <c r="F25" s="536" t="s">
        <v>2343</v>
      </c>
    </row>
    <row r="26" spans="1:6" ht="38.25">
      <c r="A26" s="540" t="str">
        <f>_xlfn.CONCAT(Tabla13[[#This Row],[EE]]," - ",Tabla13[[#This Row],[Eje Estratégic0]])</f>
        <v>EE.3 - Fortalecimiento institucional</v>
      </c>
      <c r="B26" s="533" t="s">
        <v>2327</v>
      </c>
      <c r="C26" s="534" t="s">
        <v>2303</v>
      </c>
      <c r="D26" s="540" t="str">
        <f>_xlfn.CONCAT(Tabla13[[#This Row],[RE]]," - ",Tabla13[[#This Row],[Resultados Estratégicos]])</f>
        <v>RE3.9 - Instalaciones físicas remodeladas y equipadas conforme a estándares de centros de salud incrementando su capacidad resolutiva.</v>
      </c>
      <c r="E26" s="535" t="s">
        <v>2344</v>
      </c>
      <c r="F26" s="536" t="s">
        <v>2345</v>
      </c>
    </row>
    <row r="27" spans="1:6" ht="63.75">
      <c r="A27" s="541" t="str">
        <f>_xlfn.CONCAT(Tabla13[[#This Row],[EE]]," - ",Tabla13[[#This Row],[Eje Estratégic0]])</f>
        <v>EE.3 - Fortalecimiento institucional</v>
      </c>
      <c r="B27" s="533" t="s">
        <v>2327</v>
      </c>
      <c r="C27" s="534" t="s">
        <v>2303</v>
      </c>
      <c r="D27" s="541" t="str">
        <f>_xlfn.CONCAT(Tabla13[[#This Row],[RE]]," - ",Tabla13[[#This Row],[Resultados Estratégicos]])</f>
        <v>RE3.10 - Implementado un sistema integral de medición y gestión de la satisfacción de usuarios, con reportes trimestrales y planes de mejora continua para elevar la calidad percibida de los servicios públicos.</v>
      </c>
      <c r="E27" s="535" t="s">
        <v>2346</v>
      </c>
      <c r="F27" s="536" t="s">
        <v>2347</v>
      </c>
    </row>
  </sheetData>
  <phoneticPr fontId="28" type="noConversion"/>
  <pageMargins left="0.7" right="0.7" top="0.75" bottom="0.75" header="0.3" footer="0.3"/>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B5:T164"/>
  <sheetViews>
    <sheetView topLeftCell="A6" zoomScale="59" zoomScaleNormal="59" workbookViewId="0">
      <selection activeCell="B56" sqref="B56:F80"/>
    </sheetView>
  </sheetViews>
  <sheetFormatPr baseColWidth="10" defaultColWidth="9.140625" defaultRowHeight="15.75"/>
  <cols>
    <col min="1" max="1" width="8.5703125" style="121" customWidth="1"/>
    <col min="2" max="2" width="25.7109375" style="121" customWidth="1"/>
    <col min="3" max="3" width="12.7109375" style="121" customWidth="1"/>
    <col min="4" max="4" width="85.140625" style="121" customWidth="1"/>
    <col min="5" max="5" width="10.85546875" style="121" customWidth="1"/>
    <col min="6" max="6" width="74.28515625" style="121" customWidth="1"/>
    <col min="7" max="7" width="13.28515625" style="121" customWidth="1"/>
    <col min="8" max="8" width="62.85546875" style="121" customWidth="1"/>
    <col min="9" max="9" width="21.28515625" style="121" customWidth="1"/>
    <col min="10" max="10" width="40.140625" style="121" customWidth="1"/>
    <col min="11" max="11" width="31.140625" style="121" customWidth="1"/>
    <col min="12" max="12" width="9.140625" style="121" customWidth="1"/>
    <col min="13" max="13" width="49.7109375" style="121" customWidth="1"/>
    <col min="14" max="15" width="9.140625" style="121" customWidth="1"/>
    <col min="16" max="16" width="65" style="121" customWidth="1"/>
    <col min="17" max="18" width="9.140625" style="121" customWidth="1"/>
    <col min="19" max="19" width="45.5703125" style="121" customWidth="1"/>
    <col min="20" max="16384" width="9.140625" style="121"/>
  </cols>
  <sheetData>
    <row r="5" spans="2:20">
      <c r="B5" s="465" t="s">
        <v>2348</v>
      </c>
      <c r="C5" s="464" t="s">
        <v>2349</v>
      </c>
      <c r="F5" s="462" t="s">
        <v>2350</v>
      </c>
      <c r="G5" s="463" t="s">
        <v>2351</v>
      </c>
      <c r="H5" s="462" t="s">
        <v>2352</v>
      </c>
      <c r="J5" s="122" t="s">
        <v>2353</v>
      </c>
      <c r="K5" s="122" t="s">
        <v>2354</v>
      </c>
      <c r="M5" s="123" t="s">
        <v>2355</v>
      </c>
      <c r="N5" s="122"/>
      <c r="P5" s="123" t="s">
        <v>2356</v>
      </c>
      <c r="Q5" s="122"/>
      <c r="S5" s="123" t="s">
        <v>2357</v>
      </c>
      <c r="T5" s="122"/>
    </row>
    <row r="6" spans="2:20" ht="92.45" customHeight="1">
      <c r="B6" s="466" t="s">
        <v>2358</v>
      </c>
      <c r="C6" s="467" t="s">
        <v>2359</v>
      </c>
      <c r="E6" s="121" t="str">
        <f>G6</f>
        <v>Obj1.1</v>
      </c>
      <c r="F6" s="131" t="s">
        <v>2360</v>
      </c>
      <c r="G6" s="460" t="s">
        <v>2353</v>
      </c>
      <c r="H6" s="460" t="s">
        <v>2359</v>
      </c>
      <c r="J6" s="131" t="s">
        <v>2361</v>
      </c>
      <c r="K6" s="132" t="s">
        <v>2362</v>
      </c>
      <c r="M6" s="131" t="s">
        <v>2363</v>
      </c>
      <c r="N6" s="132" t="s">
        <v>2364</v>
      </c>
      <c r="P6" s="131" t="s">
        <v>2365</v>
      </c>
      <c r="Q6" s="132" t="s">
        <v>2366</v>
      </c>
      <c r="S6" s="131" t="s">
        <v>2367</v>
      </c>
      <c r="T6" s="132" t="s">
        <v>2368</v>
      </c>
    </row>
    <row r="7" spans="2:20" ht="82.9" customHeight="1">
      <c r="B7" s="466" t="s">
        <v>2369</v>
      </c>
      <c r="C7" s="467" t="s">
        <v>2370</v>
      </c>
      <c r="E7" s="121" t="str">
        <f t="shared" ref="E7:E18" si="0">G7</f>
        <v>Obj1.2</v>
      </c>
      <c r="F7" s="131" t="s">
        <v>2371</v>
      </c>
      <c r="G7" s="460" t="s">
        <v>2372</v>
      </c>
      <c r="H7" s="460" t="s">
        <v>2359</v>
      </c>
      <c r="J7" s="131" t="s">
        <v>2373</v>
      </c>
      <c r="K7" s="132" t="s">
        <v>2374</v>
      </c>
      <c r="M7" s="131" t="s">
        <v>2375</v>
      </c>
      <c r="N7" s="132" t="s">
        <v>2376</v>
      </c>
      <c r="P7" s="131" t="s">
        <v>2377</v>
      </c>
      <c r="Q7" s="132" t="s">
        <v>2378</v>
      </c>
    </row>
    <row r="8" spans="2:20" ht="70.150000000000006" customHeight="1">
      <c r="B8" s="468" t="s">
        <v>2379</v>
      </c>
      <c r="C8" s="469" t="s">
        <v>2380</v>
      </c>
      <c r="E8" s="121" t="str">
        <f t="shared" si="0"/>
        <v>Obj1.3</v>
      </c>
      <c r="F8" s="131" t="s">
        <v>2381</v>
      </c>
      <c r="G8" s="460" t="s">
        <v>2355</v>
      </c>
      <c r="H8" s="460" t="s">
        <v>2359</v>
      </c>
      <c r="J8" s="131" t="s">
        <v>2382</v>
      </c>
      <c r="K8" s="132" t="s">
        <v>2383</v>
      </c>
      <c r="M8" s="124"/>
      <c r="P8" s="131" t="s">
        <v>2384</v>
      </c>
      <c r="Q8" s="132" t="s">
        <v>2385</v>
      </c>
      <c r="S8" s="123" t="s">
        <v>2386</v>
      </c>
      <c r="T8" s="122"/>
    </row>
    <row r="9" spans="2:20" ht="83.45" customHeight="1">
      <c r="B9" s="446"/>
      <c r="C9" s="447"/>
      <c r="E9" s="121" t="str">
        <f t="shared" si="0"/>
        <v>Obj2.1</v>
      </c>
      <c r="F9" s="131" t="s">
        <v>2387</v>
      </c>
      <c r="G9" s="460" t="s">
        <v>2388</v>
      </c>
      <c r="H9" s="460" t="s">
        <v>2370</v>
      </c>
      <c r="J9" s="131" t="s">
        <v>2389</v>
      </c>
      <c r="K9" s="132" t="s">
        <v>2390</v>
      </c>
      <c r="M9" s="123" t="s">
        <v>2391</v>
      </c>
      <c r="N9" s="122"/>
      <c r="P9" s="131" t="s">
        <v>2392</v>
      </c>
      <c r="Q9" s="132" t="s">
        <v>2393</v>
      </c>
      <c r="S9" s="131" t="s">
        <v>2394</v>
      </c>
      <c r="T9" s="132" t="s">
        <v>2395</v>
      </c>
    </row>
    <row r="10" spans="2:20" ht="63">
      <c r="E10" s="121" t="str">
        <f t="shared" si="0"/>
        <v>Obj2.2</v>
      </c>
      <c r="F10" s="131" t="s">
        <v>2396</v>
      </c>
      <c r="G10" s="460" t="s">
        <v>2397</v>
      </c>
      <c r="H10" s="460" t="s">
        <v>2370</v>
      </c>
      <c r="M10" s="131" t="s">
        <v>2398</v>
      </c>
      <c r="N10" s="132" t="s">
        <v>2399</v>
      </c>
      <c r="S10" s="131" t="s">
        <v>2400</v>
      </c>
      <c r="T10" s="132" t="s">
        <v>2401</v>
      </c>
    </row>
    <row r="11" spans="2:20" ht="63">
      <c r="E11" s="121" t="str">
        <f t="shared" si="0"/>
        <v>Obj2.3</v>
      </c>
      <c r="F11" s="441" t="s">
        <v>2402</v>
      </c>
      <c r="G11" s="460" t="s">
        <v>2403</v>
      </c>
      <c r="H11" s="460" t="s">
        <v>2370</v>
      </c>
    </row>
    <row r="12" spans="2:20" ht="31.5">
      <c r="E12" s="121" t="str">
        <f t="shared" si="0"/>
        <v>Obj3.1</v>
      </c>
      <c r="F12" s="329" t="s">
        <v>2404</v>
      </c>
      <c r="G12" s="461" t="s">
        <v>2405</v>
      </c>
      <c r="H12" s="461" t="s">
        <v>2380</v>
      </c>
      <c r="J12" s="123" t="s">
        <v>2372</v>
      </c>
      <c r="K12" s="122"/>
      <c r="M12" s="123" t="s">
        <v>2406</v>
      </c>
      <c r="N12" s="122"/>
      <c r="P12" s="123" t="s">
        <v>2407</v>
      </c>
      <c r="Q12" s="122"/>
      <c r="S12" s="123" t="s">
        <v>2408</v>
      </c>
      <c r="T12" s="122"/>
    </row>
    <row r="13" spans="2:20" ht="63">
      <c r="E13" s="121" t="str">
        <f t="shared" si="0"/>
        <v>Obj3.2</v>
      </c>
      <c r="F13" s="331" t="s">
        <v>2409</v>
      </c>
      <c r="G13" s="461" t="s">
        <v>2410</v>
      </c>
      <c r="H13" s="461" t="s">
        <v>2380</v>
      </c>
      <c r="J13" s="123" t="s">
        <v>2411</v>
      </c>
      <c r="K13" s="122" t="s">
        <v>2412</v>
      </c>
      <c r="M13" s="131" t="s">
        <v>2413</v>
      </c>
      <c r="N13" s="132" t="s">
        <v>2414</v>
      </c>
      <c r="O13" s="133"/>
      <c r="P13" s="131" t="s">
        <v>2415</v>
      </c>
      <c r="Q13" s="132" t="s">
        <v>2416</v>
      </c>
      <c r="S13" s="123" t="s">
        <v>2417</v>
      </c>
      <c r="T13" s="122" t="s">
        <v>2418</v>
      </c>
    </row>
    <row r="14" spans="2:20" ht="47.25">
      <c r="E14" s="121" t="str">
        <f t="shared" si="0"/>
        <v>Obj3.3</v>
      </c>
      <c r="F14" s="331" t="s">
        <v>2419</v>
      </c>
      <c r="G14" s="461" t="s">
        <v>2420</v>
      </c>
      <c r="H14" s="461" t="s">
        <v>2380</v>
      </c>
      <c r="J14" s="123" t="s">
        <v>2421</v>
      </c>
      <c r="K14" s="122" t="s">
        <v>2422</v>
      </c>
      <c r="S14" s="123" t="s">
        <v>2423</v>
      </c>
      <c r="T14" s="122" t="s">
        <v>2424</v>
      </c>
    </row>
    <row r="15" spans="2:20" ht="47.25">
      <c r="E15" s="121" t="str">
        <f t="shared" si="0"/>
        <v>Obj3.4</v>
      </c>
      <c r="F15" s="331" t="s">
        <v>2425</v>
      </c>
      <c r="G15" s="461" t="s">
        <v>2426</v>
      </c>
      <c r="H15" s="461" t="s">
        <v>2380</v>
      </c>
    </row>
    <row r="16" spans="2:20" ht="31.5">
      <c r="E16" s="121" t="str">
        <f t="shared" si="0"/>
        <v>Obj3.5</v>
      </c>
      <c r="F16" s="331" t="s">
        <v>2427</v>
      </c>
      <c r="G16" s="461" t="s">
        <v>2428</v>
      </c>
      <c r="H16" s="461" t="s">
        <v>2380</v>
      </c>
      <c r="J16" s="122" t="s">
        <v>2388</v>
      </c>
      <c r="K16" s="122"/>
      <c r="M16" s="122" t="s">
        <v>2397</v>
      </c>
      <c r="N16" s="122"/>
      <c r="P16" s="122" t="s">
        <v>2403</v>
      </c>
      <c r="Q16" s="122"/>
    </row>
    <row r="17" spans="5:17" ht="47.25">
      <c r="E17" s="121" t="str">
        <f t="shared" si="0"/>
        <v>Obj3.6</v>
      </c>
      <c r="F17" s="442" t="s">
        <v>2429</v>
      </c>
      <c r="G17" s="461" t="s">
        <v>2430</v>
      </c>
      <c r="H17" s="461" t="s">
        <v>2380</v>
      </c>
      <c r="J17" s="123" t="s">
        <v>2431</v>
      </c>
      <c r="K17" s="122" t="s">
        <v>2432</v>
      </c>
      <c r="M17" s="131" t="s">
        <v>2433</v>
      </c>
      <c r="N17" s="132" t="s">
        <v>2434</v>
      </c>
      <c r="O17" s="133"/>
      <c r="P17" s="131" t="s">
        <v>2435</v>
      </c>
      <c r="Q17" s="132" t="s">
        <v>2436</v>
      </c>
    </row>
    <row r="18" spans="5:17" ht="63">
      <c r="E18" s="121" t="str">
        <f t="shared" si="0"/>
        <v>Obj3.7</v>
      </c>
      <c r="F18" s="331" t="s">
        <v>2437</v>
      </c>
      <c r="G18" s="461" t="s">
        <v>2438</v>
      </c>
      <c r="H18" s="461" t="s">
        <v>2380</v>
      </c>
      <c r="J18" s="123" t="s">
        <v>2439</v>
      </c>
      <c r="K18" s="122" t="s">
        <v>2440</v>
      </c>
      <c r="M18" s="131" t="s">
        <v>2441</v>
      </c>
      <c r="N18" s="132" t="s">
        <v>2442</v>
      </c>
      <c r="O18" s="133"/>
      <c r="P18" s="133"/>
      <c r="Q18" s="133"/>
    </row>
    <row r="19" spans="5:17" ht="47.25">
      <c r="F19" s="331"/>
      <c r="G19" s="133"/>
      <c r="J19" s="123" t="s">
        <v>2443</v>
      </c>
      <c r="K19" s="122" t="s">
        <v>2444</v>
      </c>
    </row>
    <row r="20" spans="5:17">
      <c r="F20" s="331"/>
      <c r="G20" s="133"/>
    </row>
    <row r="21" spans="5:17">
      <c r="F21" s="331"/>
      <c r="G21" s="133"/>
      <c r="J21" s="122" t="s">
        <v>2405</v>
      </c>
      <c r="K21" s="122"/>
      <c r="M21" s="122" t="s">
        <v>2410</v>
      </c>
      <c r="N21" s="122"/>
      <c r="P21" s="122" t="s">
        <v>2420</v>
      </c>
      <c r="Q21" s="122"/>
    </row>
    <row r="22" spans="5:17" ht="110.25">
      <c r="J22" s="125" t="s">
        <v>2445</v>
      </c>
      <c r="K22" s="126" t="s">
        <v>2446</v>
      </c>
      <c r="L22" s="127"/>
      <c r="M22" s="131" t="s">
        <v>2447</v>
      </c>
      <c r="N22" s="132" t="s">
        <v>2448</v>
      </c>
      <c r="O22" s="133"/>
      <c r="P22" s="131" t="s">
        <v>2449</v>
      </c>
      <c r="Q22" s="132" t="s">
        <v>2450</v>
      </c>
    </row>
    <row r="25" spans="5:17">
      <c r="J25" s="123" t="s">
        <v>2451</v>
      </c>
      <c r="K25" s="122"/>
    </row>
    <row r="26" spans="5:17" ht="63">
      <c r="J26" s="123" t="s">
        <v>2452</v>
      </c>
      <c r="K26" s="122" t="s">
        <v>2453</v>
      </c>
    </row>
    <row r="27" spans="5:17" ht="78.75">
      <c r="J27" s="123" t="s">
        <v>2454</v>
      </c>
      <c r="K27" s="122" t="s">
        <v>2455</v>
      </c>
    </row>
    <row r="28" spans="5:17" ht="78.75">
      <c r="J28" s="123" t="s">
        <v>2456</v>
      </c>
      <c r="K28" s="122" t="s">
        <v>2457</v>
      </c>
    </row>
    <row r="29" spans="5:17" ht="63">
      <c r="J29" s="123" t="s">
        <v>2458</v>
      </c>
      <c r="K29" s="122" t="s">
        <v>2459</v>
      </c>
    </row>
    <row r="30" spans="5:17" ht="78.75">
      <c r="J30" s="123" t="s">
        <v>2460</v>
      </c>
      <c r="K30" s="122" t="s">
        <v>2461</v>
      </c>
    </row>
    <row r="54" spans="2:6">
      <c r="B54" s="121" t="s">
        <v>2462</v>
      </c>
    </row>
    <row r="56" spans="2:6">
      <c r="B56" s="450" t="s">
        <v>2463</v>
      </c>
      <c r="C56" s="121" t="s">
        <v>2354</v>
      </c>
      <c r="D56" s="146" t="s">
        <v>2464</v>
      </c>
      <c r="E56" s="121" t="s">
        <v>2465</v>
      </c>
      <c r="F56" s="454" t="s">
        <v>2466</v>
      </c>
    </row>
    <row r="57" spans="2:6" ht="63.75">
      <c r="B57" s="451" t="str">
        <f>+B6</f>
        <v>LE.1 - Desarrollo y fortalecimiento de las redes integradas de servicios de salud fundamentada en el Modelo de Atención</v>
      </c>
      <c r="C57" s="332" t="s">
        <v>2359</v>
      </c>
      <c r="D57" s="444" t="str">
        <f>+F6</f>
        <v>Fortalecer los niveles de atención priorizando el Primer Nivel de Atención, incrementando su capacidad de resolución para satisfacer eficientemente las necesidades de salud de la población.</v>
      </c>
      <c r="E57" s="122" t="s">
        <v>2353</v>
      </c>
      <c r="F57" s="455" t="s">
        <v>2467</v>
      </c>
    </row>
    <row r="58" spans="2:6" ht="63.75">
      <c r="B58" s="451" t="str">
        <f>+B6</f>
        <v>LE.1 - Desarrollo y fortalecimiento de las redes integradas de servicios de salud fundamentada en el Modelo de Atención</v>
      </c>
      <c r="C58" s="332" t="s">
        <v>2359</v>
      </c>
      <c r="D58" s="444" t="str">
        <f>+F6</f>
        <v>Fortalecer los niveles de atención priorizando el Primer Nivel de Atención, incrementando su capacidad de resolución para satisfacer eficientemente las necesidades de salud de la población.</v>
      </c>
      <c r="E58" s="122" t="s">
        <v>2353</v>
      </c>
      <c r="F58" s="455" t="s">
        <v>2468</v>
      </c>
    </row>
    <row r="59" spans="2:6" ht="63.75">
      <c r="B59" s="451" t="str">
        <f>+B6</f>
        <v>LE.1 - Desarrollo y fortalecimiento de las redes integradas de servicios de salud fundamentada en el Modelo de Atención</v>
      </c>
      <c r="C59" s="332" t="s">
        <v>2359</v>
      </c>
      <c r="D59" s="444" t="str">
        <f>+F6</f>
        <v>Fortalecer los niveles de atención priorizando el Primer Nivel de Atención, incrementando su capacidad de resolución para satisfacer eficientemente las necesidades de salud de la población.</v>
      </c>
      <c r="E59" s="122" t="s">
        <v>2353</v>
      </c>
      <c r="F59" s="455" t="s">
        <v>2469</v>
      </c>
    </row>
    <row r="60" spans="2:6" ht="63.75">
      <c r="B60" s="451" t="str">
        <f>+B6</f>
        <v>LE.1 - Desarrollo y fortalecimiento de las redes integradas de servicios de salud fundamentada en el Modelo de Atención</v>
      </c>
      <c r="C60" s="332" t="s">
        <v>2359</v>
      </c>
      <c r="D60" s="444" t="str">
        <f>+F6</f>
        <v>Fortalecer los niveles de atención priorizando el Primer Nivel de Atención, incrementando su capacidad de resolución para satisfacer eficientemente las necesidades de salud de la población.</v>
      </c>
      <c r="E60" s="122" t="s">
        <v>2353</v>
      </c>
      <c r="F60" s="455" t="s">
        <v>2470</v>
      </c>
    </row>
    <row r="61" spans="2:6" ht="63.75">
      <c r="B61" s="451" t="str">
        <f>+B6</f>
        <v>LE.1 - Desarrollo y fortalecimiento de las redes integradas de servicios de salud fundamentada en el Modelo de Atención</v>
      </c>
      <c r="C61" s="332" t="s">
        <v>2359</v>
      </c>
      <c r="D61" s="444" t="s">
        <v>2371</v>
      </c>
      <c r="E61" s="122" t="s">
        <v>2372</v>
      </c>
      <c r="F61" s="455" t="s">
        <v>2471</v>
      </c>
    </row>
    <row r="62" spans="2:6" ht="63.75">
      <c r="B62" s="451" t="str">
        <f>+B6</f>
        <v>LE.1 - Desarrollo y fortalecimiento de las redes integradas de servicios de salud fundamentada en el Modelo de Atención</v>
      </c>
      <c r="C62" s="332" t="s">
        <v>2359</v>
      </c>
      <c r="D62" s="444" t="s">
        <v>2371</v>
      </c>
      <c r="E62" s="122" t="s">
        <v>2372</v>
      </c>
      <c r="F62" s="455" t="s">
        <v>2472</v>
      </c>
    </row>
    <row r="63" spans="2:6" ht="63.75">
      <c r="B63" s="451" t="str">
        <f>+B6</f>
        <v>LE.1 - Desarrollo y fortalecimiento de las redes integradas de servicios de salud fundamentada en el Modelo de Atención</v>
      </c>
      <c r="C63" s="332" t="s">
        <v>2359</v>
      </c>
      <c r="D63" s="444" t="s">
        <v>2371</v>
      </c>
      <c r="E63" s="122" t="s">
        <v>2372</v>
      </c>
      <c r="F63" s="455" t="s">
        <v>2473</v>
      </c>
    </row>
    <row r="64" spans="2:6" ht="63.75">
      <c r="B64" s="451" t="str">
        <f>+B6</f>
        <v>LE.1 - Desarrollo y fortalecimiento de las redes integradas de servicios de salud fundamentada en el Modelo de Atención</v>
      </c>
      <c r="C64" s="332" t="s">
        <v>2359</v>
      </c>
      <c r="D64" s="444" t="s">
        <v>2371</v>
      </c>
      <c r="E64" s="122" t="s">
        <v>2372</v>
      </c>
      <c r="F64" s="455" t="s">
        <v>2474</v>
      </c>
    </row>
    <row r="65" spans="2:6" ht="63.75">
      <c r="B65" s="451" t="str">
        <f>+B6</f>
        <v>LE.1 - Desarrollo y fortalecimiento de las redes integradas de servicios de salud fundamentada en el Modelo de Atención</v>
      </c>
      <c r="C65" s="332" t="s">
        <v>2359</v>
      </c>
      <c r="D65" s="444" t="s">
        <v>2371</v>
      </c>
      <c r="E65" s="122" t="s">
        <v>2372</v>
      </c>
      <c r="F65" s="455" t="s">
        <v>2475</v>
      </c>
    </row>
    <row r="66" spans="2:6" ht="63.75">
      <c r="B66" s="451" t="str">
        <f>+B6</f>
        <v>LE.1 - Desarrollo y fortalecimiento de las redes integradas de servicios de salud fundamentada en el Modelo de Atención</v>
      </c>
      <c r="C66" s="332" t="s">
        <v>2359</v>
      </c>
      <c r="D66" s="444" t="s">
        <v>2381</v>
      </c>
      <c r="E66" s="122" t="s">
        <v>2355</v>
      </c>
      <c r="F66" s="455" t="s">
        <v>2476</v>
      </c>
    </row>
    <row r="67" spans="2:6" ht="63.75">
      <c r="B67" s="451" t="str">
        <f>+B6</f>
        <v>LE.1 - Desarrollo y fortalecimiento de las redes integradas de servicios de salud fundamentada en el Modelo de Atención</v>
      </c>
      <c r="C67" s="332" t="s">
        <v>2359</v>
      </c>
      <c r="D67" s="444" t="s">
        <v>2381</v>
      </c>
      <c r="E67" s="122" t="s">
        <v>2355</v>
      </c>
      <c r="F67" s="455" t="s">
        <v>2477</v>
      </c>
    </row>
    <row r="68" spans="2:6" ht="63.75">
      <c r="B68" s="451" t="str">
        <f>+B6</f>
        <v>LE.1 - Desarrollo y fortalecimiento de las redes integradas de servicios de salud fundamentada en el Modelo de Atención</v>
      </c>
      <c r="C68" s="332" t="s">
        <v>2359</v>
      </c>
      <c r="D68" s="444" t="s">
        <v>2381</v>
      </c>
      <c r="E68" s="122" t="s">
        <v>2355</v>
      </c>
      <c r="F68" s="455" t="s">
        <v>2478</v>
      </c>
    </row>
    <row r="69" spans="2:6" ht="63.75">
      <c r="B69" s="451" t="str">
        <f>+B6</f>
        <v>LE.1 - Desarrollo y fortalecimiento de las redes integradas de servicios de salud fundamentada en el Modelo de Atención</v>
      </c>
      <c r="C69" s="332" t="s">
        <v>2359</v>
      </c>
      <c r="D69" s="444" t="s">
        <v>2381</v>
      </c>
      <c r="E69" s="122" t="s">
        <v>2355</v>
      </c>
      <c r="F69" s="455" t="s">
        <v>2479</v>
      </c>
    </row>
    <row r="70" spans="2:6" ht="38.25">
      <c r="B70" s="452" t="str">
        <f>+B7</f>
        <v>LE.2 - Fortalecimiento de la gestión y desarrollo de los recursos humanos.</v>
      </c>
      <c r="C70" s="332" t="s">
        <v>2370</v>
      </c>
      <c r="D70" s="444" t="s">
        <v>2387</v>
      </c>
      <c r="E70" s="132" t="s">
        <v>2388</v>
      </c>
      <c r="F70" s="455" t="s">
        <v>2480</v>
      </c>
    </row>
    <row r="71" spans="2:6" ht="38.25">
      <c r="B71" s="452" t="str">
        <f>+B7</f>
        <v>LE.2 - Fortalecimiento de la gestión y desarrollo de los recursos humanos.</v>
      </c>
      <c r="C71" s="332" t="s">
        <v>2370</v>
      </c>
      <c r="D71" s="444" t="s">
        <v>2396</v>
      </c>
      <c r="E71" s="132" t="s">
        <v>2397</v>
      </c>
      <c r="F71" s="455" t="s">
        <v>2481</v>
      </c>
    </row>
    <row r="72" spans="2:6" ht="38.25">
      <c r="B72" s="452" t="str">
        <f>+B7</f>
        <v>LE.2 - Fortalecimiento de la gestión y desarrollo de los recursos humanos.</v>
      </c>
      <c r="C72" s="332" t="s">
        <v>2370</v>
      </c>
      <c r="D72" s="444" t="s">
        <v>2396</v>
      </c>
      <c r="E72" s="132" t="s">
        <v>2397</v>
      </c>
      <c r="F72" s="455" t="s">
        <v>2482</v>
      </c>
    </row>
    <row r="73" spans="2:6" ht="38.25">
      <c r="B73" s="452" t="str">
        <f>+B7</f>
        <v>LE.2 - Fortalecimiento de la gestión y desarrollo de los recursos humanos.</v>
      </c>
      <c r="C73" s="332" t="s">
        <v>2370</v>
      </c>
      <c r="D73" s="444" t="s">
        <v>2402</v>
      </c>
      <c r="E73" s="132" t="s">
        <v>2403</v>
      </c>
      <c r="F73" s="455" t="s">
        <v>2483</v>
      </c>
    </row>
    <row r="74" spans="2:6" ht="60" customHeight="1">
      <c r="B74" s="453" t="str">
        <f>+B8</f>
        <v>LE.3 - Fortalecimiento Institucional</v>
      </c>
      <c r="C74" s="332" t="s">
        <v>2380</v>
      </c>
      <c r="D74" s="445" t="s">
        <v>2404</v>
      </c>
      <c r="E74" s="132" t="s">
        <v>2405</v>
      </c>
      <c r="F74" s="455" t="s">
        <v>2484</v>
      </c>
    </row>
    <row r="75" spans="2:6" ht="60" customHeight="1">
      <c r="B75" s="453" t="str">
        <f>+B8</f>
        <v>LE.3 - Fortalecimiento Institucional</v>
      </c>
      <c r="C75" s="332" t="s">
        <v>2380</v>
      </c>
      <c r="D75" s="445" t="s">
        <v>2409</v>
      </c>
      <c r="E75" s="132" t="s">
        <v>2410</v>
      </c>
      <c r="F75" s="455" t="s">
        <v>2485</v>
      </c>
    </row>
    <row r="76" spans="2:6" ht="60" customHeight="1">
      <c r="B76" s="453" t="str">
        <f>+B8</f>
        <v>LE.3 - Fortalecimiento Institucional</v>
      </c>
      <c r="C76" s="332" t="s">
        <v>2380</v>
      </c>
      <c r="D76" s="445" t="s">
        <v>2419</v>
      </c>
      <c r="E76" s="132" t="s">
        <v>2420</v>
      </c>
      <c r="F76" s="455" t="s">
        <v>2486</v>
      </c>
    </row>
    <row r="77" spans="2:6" ht="60" customHeight="1">
      <c r="B77" s="453" t="str">
        <f>+B8</f>
        <v>LE.3 - Fortalecimiento Institucional</v>
      </c>
      <c r="C77" s="332" t="s">
        <v>2380</v>
      </c>
      <c r="D77" s="445" t="s">
        <v>2425</v>
      </c>
      <c r="E77" s="132" t="s">
        <v>2426</v>
      </c>
      <c r="F77" s="455" t="s">
        <v>2487</v>
      </c>
    </row>
    <row r="78" spans="2:6" ht="25.5">
      <c r="B78" s="453" t="str">
        <f>+B8</f>
        <v>LE.3 - Fortalecimiento Institucional</v>
      </c>
      <c r="C78" s="332" t="s">
        <v>2380</v>
      </c>
      <c r="D78" s="444" t="s">
        <v>2427</v>
      </c>
      <c r="E78" s="132" t="s">
        <v>2428</v>
      </c>
      <c r="F78" s="455" t="s">
        <v>2488</v>
      </c>
    </row>
    <row r="79" spans="2:6" ht="25.5">
      <c r="B79" s="453" t="str">
        <f>+B8</f>
        <v>LE.3 - Fortalecimiento Institucional</v>
      </c>
      <c r="C79" s="332" t="s">
        <v>2380</v>
      </c>
      <c r="D79" s="444" t="s">
        <v>2429</v>
      </c>
      <c r="E79" s="132" t="s">
        <v>2430</v>
      </c>
      <c r="F79" s="455" t="s">
        <v>2489</v>
      </c>
    </row>
    <row r="80" spans="2:6" ht="38.25">
      <c r="B80" s="456" t="str">
        <f>+B8</f>
        <v>LE.3 - Fortalecimiento Institucional</v>
      </c>
      <c r="C80" s="457" t="s">
        <v>2380</v>
      </c>
      <c r="D80" s="458" t="s">
        <v>2437</v>
      </c>
      <c r="E80" s="330" t="s">
        <v>2438</v>
      </c>
      <c r="F80" s="459" t="s">
        <v>2490</v>
      </c>
    </row>
    <row r="91" spans="4:5">
      <c r="D91"/>
      <c r="E91"/>
    </row>
    <row r="92" spans="4:5">
      <c r="D92"/>
      <c r="E92"/>
    </row>
    <row r="93" spans="4:5">
      <c r="D93"/>
      <c r="E93"/>
    </row>
    <row r="94" spans="4:5">
      <c r="D94"/>
      <c r="E94"/>
    </row>
    <row r="95" spans="4:5">
      <c r="D95"/>
      <c r="E95"/>
    </row>
    <row r="96" spans="4:5">
      <c r="D96"/>
      <c r="E96"/>
    </row>
    <row r="97" spans="2:5">
      <c r="D97"/>
      <c r="E97"/>
    </row>
    <row r="98" spans="2:5">
      <c r="D98"/>
      <c r="E98"/>
    </row>
    <row r="99" spans="2:5">
      <c r="D99"/>
      <c r="E99"/>
    </row>
    <row r="100" spans="2:5">
      <c r="D100"/>
      <c r="E100"/>
    </row>
    <row r="101" spans="2:5">
      <c r="D101"/>
      <c r="E101"/>
    </row>
    <row r="102" spans="2:5">
      <c r="D102"/>
      <c r="E102"/>
    </row>
    <row r="103" spans="2:5">
      <c r="D103"/>
      <c r="E103"/>
    </row>
    <row r="104" spans="2:5">
      <c r="D104"/>
      <c r="E104"/>
    </row>
    <row r="105" spans="2:5">
      <c r="D105"/>
      <c r="E105"/>
    </row>
    <row r="106" spans="2:5">
      <c r="D106"/>
      <c r="E106"/>
    </row>
    <row r="107" spans="2:5">
      <c r="D107"/>
      <c r="E107"/>
    </row>
    <row r="108" spans="2:5">
      <c r="D108"/>
      <c r="E108"/>
    </row>
    <row r="109" spans="2:5">
      <c r="B109"/>
    </row>
    <row r="110" spans="2:5">
      <c r="B110"/>
    </row>
    <row r="111" spans="2:5">
      <c r="B111"/>
    </row>
    <row r="112" spans="2:5">
      <c r="B112"/>
    </row>
    <row r="113" spans="2:6">
      <c r="B113"/>
    </row>
    <row r="114" spans="2:6">
      <c r="B114"/>
    </row>
    <row r="115" spans="2:6">
      <c r="B115"/>
    </row>
    <row r="116" spans="2:6">
      <c r="B116"/>
    </row>
    <row r="117" spans="2:6">
      <c r="B117"/>
    </row>
    <row r="118" spans="2:6">
      <c r="B118"/>
    </row>
    <row r="119" spans="2:6">
      <c r="B119"/>
    </row>
    <row r="120" spans="2:6">
      <c r="B120"/>
    </row>
    <row r="121" spans="2:6">
      <c r="B121"/>
      <c r="D121" s="145" t="s">
        <v>2464</v>
      </c>
      <c r="E121" s="122" t="s">
        <v>2465</v>
      </c>
      <c r="F121" s="121" t="s">
        <v>2491</v>
      </c>
    </row>
    <row r="122" spans="2:6" ht="45">
      <c r="B122"/>
      <c r="D122" s="443" t="s">
        <v>2492</v>
      </c>
      <c r="E122" s="101" t="s">
        <v>2353</v>
      </c>
      <c r="F122" s="121" t="s">
        <v>2359</v>
      </c>
    </row>
    <row r="123" spans="2:6" ht="30">
      <c r="B123"/>
      <c r="D123" s="443" t="s">
        <v>2493</v>
      </c>
      <c r="E123" s="101" t="s">
        <v>2372</v>
      </c>
      <c r="F123" s="121" t="s">
        <v>2359</v>
      </c>
    </row>
    <row r="124" spans="2:6" ht="45">
      <c r="B124"/>
      <c r="D124" s="443" t="s">
        <v>2494</v>
      </c>
      <c r="E124" s="101" t="s">
        <v>2355</v>
      </c>
      <c r="F124" s="121" t="s">
        <v>2359</v>
      </c>
    </row>
    <row r="125" spans="2:6" ht="45">
      <c r="B125"/>
      <c r="D125" s="443" t="s">
        <v>2495</v>
      </c>
      <c r="E125" s="101" t="s">
        <v>2388</v>
      </c>
      <c r="F125" s="121" t="s">
        <v>2370</v>
      </c>
    </row>
    <row r="126" spans="2:6" ht="30">
      <c r="B126"/>
      <c r="D126" s="443" t="s">
        <v>2496</v>
      </c>
      <c r="E126" s="101" t="s">
        <v>2397</v>
      </c>
      <c r="F126" s="121" t="s">
        <v>2370</v>
      </c>
    </row>
    <row r="127" spans="2:6" ht="60">
      <c r="B127"/>
      <c r="D127" s="443" t="s">
        <v>2497</v>
      </c>
      <c r="E127" s="101" t="s">
        <v>2403</v>
      </c>
      <c r="F127" s="121" t="s">
        <v>2370</v>
      </c>
    </row>
    <row r="128" spans="2:6" ht="30">
      <c r="B128"/>
      <c r="D128" s="443" t="s">
        <v>2498</v>
      </c>
      <c r="E128" s="101" t="s">
        <v>2405</v>
      </c>
      <c r="F128" s="121" t="s">
        <v>2380</v>
      </c>
    </row>
    <row r="129" spans="2:8" ht="30">
      <c r="B129"/>
      <c r="D129" s="443" t="s">
        <v>2499</v>
      </c>
      <c r="E129" s="101" t="s">
        <v>2410</v>
      </c>
      <c r="F129" s="121" t="s">
        <v>2380</v>
      </c>
    </row>
    <row r="130" spans="2:8" ht="30">
      <c r="B130"/>
      <c r="D130" s="443" t="s">
        <v>2500</v>
      </c>
      <c r="E130" s="101" t="s">
        <v>2420</v>
      </c>
      <c r="F130" s="121" t="s">
        <v>2380</v>
      </c>
    </row>
    <row r="131" spans="2:8" ht="45">
      <c r="B131"/>
      <c r="D131" s="443" t="s">
        <v>2501</v>
      </c>
      <c r="E131" s="101" t="s">
        <v>2426</v>
      </c>
      <c r="F131" s="121" t="s">
        <v>2380</v>
      </c>
    </row>
    <row r="132" spans="2:8" ht="30">
      <c r="B132"/>
      <c r="D132" s="443" t="s">
        <v>2502</v>
      </c>
      <c r="E132" s="101" t="s">
        <v>2428</v>
      </c>
      <c r="F132" s="121" t="s">
        <v>2380</v>
      </c>
    </row>
    <row r="133" spans="2:8" ht="30">
      <c r="B133"/>
      <c r="D133" s="443" t="s">
        <v>2503</v>
      </c>
      <c r="E133" s="101" t="s">
        <v>2430</v>
      </c>
      <c r="F133" s="121" t="s">
        <v>2380</v>
      </c>
    </row>
    <row r="134" spans="2:8" ht="45">
      <c r="B134"/>
      <c r="D134" s="443" t="s">
        <v>2504</v>
      </c>
      <c r="E134" s="101" t="s">
        <v>2438</v>
      </c>
      <c r="F134" s="121" t="s">
        <v>2380</v>
      </c>
      <c r="H134" s="101" t="str">
        <f>+D128</f>
        <v>3.1  Fortalecer los procesos de gestión institucional para mejorar la eficiencia, transparencia y efectividad en la administración de los recursos y servicios.</v>
      </c>
    </row>
    <row r="137" spans="2:8">
      <c r="D137" s="124"/>
    </row>
    <row r="139" spans="2:8" ht="16.5" thickBot="1"/>
    <row r="140" spans="2:8" ht="16.5" thickBot="1">
      <c r="C140" s="121" t="s">
        <v>2505</v>
      </c>
      <c r="D140" s="448" t="s">
        <v>2466</v>
      </c>
    </row>
    <row r="141" spans="2:8" ht="60">
      <c r="C141" s="102" t="s">
        <v>2353</v>
      </c>
      <c r="D141" s="449" t="s">
        <v>2467</v>
      </c>
    </row>
    <row r="142" spans="2:8" ht="60">
      <c r="C142" s="102"/>
      <c r="D142" s="449" t="s">
        <v>2468</v>
      </c>
    </row>
    <row r="143" spans="2:8" ht="75">
      <c r="C143" s="102"/>
      <c r="D143" s="449" t="s">
        <v>2506</v>
      </c>
    </row>
    <row r="144" spans="2:8" ht="45">
      <c r="C144" s="102"/>
      <c r="D144" s="449" t="s">
        <v>2507</v>
      </c>
    </row>
    <row r="145" spans="3:4" ht="75">
      <c r="C145" s="102" t="s">
        <v>2372</v>
      </c>
      <c r="D145" s="449" t="s">
        <v>2508</v>
      </c>
    </row>
    <row r="146" spans="3:4" ht="30">
      <c r="C146" s="147"/>
      <c r="D146" s="449" t="s">
        <v>2509</v>
      </c>
    </row>
    <row r="147" spans="3:4" ht="60">
      <c r="C147" s="102"/>
      <c r="D147" s="449" t="s">
        <v>2510</v>
      </c>
    </row>
    <row r="148" spans="3:4" ht="30">
      <c r="C148" s="102"/>
      <c r="D148" s="449" t="s">
        <v>2511</v>
      </c>
    </row>
    <row r="149" spans="3:4" ht="30">
      <c r="C149" s="102"/>
      <c r="D149" s="449" t="s">
        <v>2512</v>
      </c>
    </row>
    <row r="150" spans="3:4" ht="45">
      <c r="C150" s="102" t="s">
        <v>2355</v>
      </c>
      <c r="D150" s="449" t="s">
        <v>2513</v>
      </c>
    </row>
    <row r="151" spans="3:4" ht="60">
      <c r="C151" s="147"/>
      <c r="D151" s="449" t="s">
        <v>2514</v>
      </c>
    </row>
    <row r="152" spans="3:4" ht="75">
      <c r="C152" s="102"/>
      <c r="D152" s="449" t="s">
        <v>2515</v>
      </c>
    </row>
    <row r="153" spans="3:4" ht="45">
      <c r="C153" s="102"/>
      <c r="D153" s="449" t="s">
        <v>2516</v>
      </c>
    </row>
    <row r="154" spans="3:4" ht="45">
      <c r="C154" s="102" t="s">
        <v>2388</v>
      </c>
      <c r="D154" s="449" t="s">
        <v>2517</v>
      </c>
    </row>
    <row r="155" spans="3:4" ht="30">
      <c r="C155" s="102" t="s">
        <v>2397</v>
      </c>
      <c r="D155" s="449" t="s">
        <v>2518</v>
      </c>
    </row>
    <row r="156" spans="3:4" ht="30">
      <c r="C156" s="102"/>
      <c r="D156" s="449" t="s">
        <v>2519</v>
      </c>
    </row>
    <row r="157" spans="3:4" ht="30">
      <c r="C157" s="102" t="s">
        <v>2403</v>
      </c>
      <c r="D157" s="449" t="s">
        <v>2520</v>
      </c>
    </row>
    <row r="158" spans="3:4" ht="30">
      <c r="C158" s="147" t="s">
        <v>2405</v>
      </c>
      <c r="D158" s="449" t="s">
        <v>2521</v>
      </c>
    </row>
    <row r="159" spans="3:4" ht="45">
      <c r="C159" s="147" t="s">
        <v>2410</v>
      </c>
      <c r="D159" s="449" t="s">
        <v>2522</v>
      </c>
    </row>
    <row r="160" spans="3:4" ht="60">
      <c r="C160" s="147" t="s">
        <v>2420</v>
      </c>
      <c r="D160" s="449" t="s">
        <v>2523</v>
      </c>
    </row>
    <row r="161" spans="3:4" ht="30">
      <c r="C161" s="147" t="s">
        <v>2426</v>
      </c>
      <c r="D161" s="449" t="s">
        <v>2524</v>
      </c>
    </row>
    <row r="162" spans="3:4" ht="30">
      <c r="C162" s="147" t="s">
        <v>2428</v>
      </c>
      <c r="D162" s="449" t="s">
        <v>2525</v>
      </c>
    </row>
    <row r="163" spans="3:4" ht="30">
      <c r="C163" s="147" t="s">
        <v>2430</v>
      </c>
      <c r="D163" s="449" t="s">
        <v>2526</v>
      </c>
    </row>
    <row r="164" spans="3:4" ht="45">
      <c r="C164" s="147" t="s">
        <v>2438</v>
      </c>
      <c r="D164" s="449" t="s">
        <v>2527</v>
      </c>
    </row>
  </sheetData>
  <phoneticPr fontId="6" type="noConversion"/>
  <pageMargins left="0.75" right="0.75" top="1" bottom="1" header="0.5" footer="0.5"/>
  <pageSetup paperSize="9" orientation="portrait" horizontalDpi="4294967292" verticalDpi="4294967292"/>
  <drawing r:id="rId1"/>
  <tableParts count="4">
    <tablePart r:id="rId2"/>
    <tablePart r:id="rId3"/>
    <tablePart r:id="rId4"/>
    <tablePart r:id="rId5"/>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2:M207"/>
  <sheetViews>
    <sheetView topLeftCell="A111" zoomScaleNormal="100" workbookViewId="0">
      <selection activeCell="H17" sqref="H17"/>
    </sheetView>
  </sheetViews>
  <sheetFormatPr baseColWidth="10" defaultColWidth="9.140625" defaultRowHeight="15"/>
  <cols>
    <col min="1" max="1" width="9.140625" customWidth="1"/>
    <col min="2" max="2" width="31.85546875" customWidth="1"/>
    <col min="3" max="3" width="31" customWidth="1"/>
    <col min="4" max="4" width="54.42578125" customWidth="1"/>
    <col min="5" max="5" width="52.42578125" customWidth="1"/>
    <col min="6" max="6" width="7" bestFit="1" customWidth="1"/>
    <col min="7" max="7" width="71" bestFit="1" customWidth="1"/>
    <col min="8" max="8" width="23" customWidth="1"/>
    <col min="9" max="10" width="9.140625" customWidth="1"/>
    <col min="11" max="11" width="26.42578125" customWidth="1"/>
    <col min="12" max="14" width="9.140625" customWidth="1"/>
    <col min="15" max="15" width="22" bestFit="1" customWidth="1"/>
  </cols>
  <sheetData>
    <row r="2" spans="1:8" ht="15.75" thickBot="1">
      <c r="B2" s="141" t="s">
        <v>2528</v>
      </c>
      <c r="C2" t="s">
        <v>2529</v>
      </c>
    </row>
    <row r="3" spans="1:8">
      <c r="B3" s="142">
        <v>2025</v>
      </c>
      <c r="C3" s="142"/>
    </row>
    <row r="4" spans="1:8">
      <c r="B4" s="143">
        <v>2026</v>
      </c>
      <c r="C4" s="143"/>
    </row>
    <row r="5" spans="1:8">
      <c r="B5" s="143">
        <v>2027</v>
      </c>
      <c r="C5" s="143"/>
    </row>
    <row r="6" spans="1:8" ht="15.75" thickBot="1">
      <c r="A6" t="s">
        <v>2530</v>
      </c>
      <c r="B6" s="144">
        <v>2028</v>
      </c>
      <c r="C6" s="144"/>
    </row>
    <row r="9" spans="1:8" ht="15.75" thickBot="1">
      <c r="B9" s="102" t="s">
        <v>2531</v>
      </c>
      <c r="G9" s="102"/>
    </row>
    <row r="10" spans="1:8" ht="15.75" thickBot="1">
      <c r="B10" s="110" t="s">
        <v>2532</v>
      </c>
      <c r="C10" t="s">
        <v>2533</v>
      </c>
      <c r="D10" s="102" t="s">
        <v>2534</v>
      </c>
      <c r="G10" t="s">
        <v>2535</v>
      </c>
    </row>
    <row r="11" spans="1:8">
      <c r="B11" s="111" t="s">
        <v>2536</v>
      </c>
      <c r="C11" t="s">
        <v>2537</v>
      </c>
      <c r="D11" s="110" t="s">
        <v>2538</v>
      </c>
      <c r="G11" s="181" t="s">
        <v>1010</v>
      </c>
      <c r="H11" s="102" t="s">
        <v>2539</v>
      </c>
    </row>
    <row r="12" spans="1:8">
      <c r="B12" s="111" t="s">
        <v>2540</v>
      </c>
      <c r="C12" t="s">
        <v>2537</v>
      </c>
      <c r="D12" s="111" t="s">
        <v>975</v>
      </c>
      <c r="G12" s="181" t="s">
        <v>2541</v>
      </c>
      <c r="H12" s="102" t="s">
        <v>2539</v>
      </c>
    </row>
    <row r="13" spans="1:8">
      <c r="B13" s="111" t="s">
        <v>2542</v>
      </c>
      <c r="C13" t="s">
        <v>2537</v>
      </c>
      <c r="D13" s="111" t="s">
        <v>993</v>
      </c>
      <c r="G13" s="181" t="s">
        <v>2543</v>
      </c>
      <c r="H13" s="168" t="s">
        <v>2544</v>
      </c>
    </row>
    <row r="14" spans="1:8">
      <c r="B14" s="111" t="s">
        <v>2545</v>
      </c>
      <c r="C14" t="s">
        <v>2537</v>
      </c>
      <c r="D14" s="111" t="s">
        <v>2546</v>
      </c>
      <c r="G14" s="181" t="s">
        <v>1069</v>
      </c>
      <c r="H14" s="168" t="s">
        <v>2544</v>
      </c>
    </row>
    <row r="15" spans="1:8">
      <c r="B15" s="111" t="s">
        <v>89</v>
      </c>
      <c r="C15" t="s">
        <v>2537</v>
      </c>
      <c r="D15" s="111" t="s">
        <v>2547</v>
      </c>
    </row>
    <row r="16" spans="1:8">
      <c r="B16" s="111" t="s">
        <v>2548</v>
      </c>
      <c r="C16" t="s">
        <v>2537</v>
      </c>
      <c r="D16" s="111" t="s">
        <v>97</v>
      </c>
    </row>
    <row r="17" spans="1:8">
      <c r="B17" s="111" t="s">
        <v>2549</v>
      </c>
      <c r="C17" t="s">
        <v>2537</v>
      </c>
    </row>
    <row r="18" spans="1:8">
      <c r="B18" s="111" t="s">
        <v>2550</v>
      </c>
      <c r="C18" t="s">
        <v>2537</v>
      </c>
    </row>
    <row r="19" spans="1:8">
      <c r="B19" s="111" t="s">
        <v>2551</v>
      </c>
      <c r="C19" t="s">
        <v>2537</v>
      </c>
      <c r="G19" s="180" t="s">
        <v>2552</v>
      </c>
      <c r="H19" s="102" t="s">
        <v>2553</v>
      </c>
    </row>
    <row r="20" spans="1:8" ht="15.75" thickBot="1">
      <c r="B20" s="112" t="s">
        <v>2554</v>
      </c>
      <c r="C20" t="s">
        <v>2537</v>
      </c>
      <c r="G20" t="s">
        <v>2555</v>
      </c>
      <c r="H20" t="s">
        <v>2556</v>
      </c>
    </row>
    <row r="21" spans="1:8">
      <c r="G21" t="s">
        <v>995</v>
      </c>
      <c r="H21" t="s">
        <v>1983</v>
      </c>
    </row>
    <row r="22" spans="1:8">
      <c r="A22" t="s">
        <v>2530</v>
      </c>
      <c r="B22" s="102"/>
      <c r="C22" s="102"/>
      <c r="G22" t="s">
        <v>2557</v>
      </c>
      <c r="H22" t="s">
        <v>2558</v>
      </c>
    </row>
    <row r="23" spans="1:8" ht="15.75" thickBot="1">
      <c r="B23" s="102" t="s">
        <v>2533</v>
      </c>
      <c r="C23" s="102" t="s">
        <v>2559</v>
      </c>
      <c r="G23" t="s">
        <v>2560</v>
      </c>
      <c r="H23" t="s">
        <v>1933</v>
      </c>
    </row>
    <row r="24" spans="1:8">
      <c r="B24" s="103" t="s">
        <v>2561</v>
      </c>
      <c r="C24" s="104" t="s">
        <v>2562</v>
      </c>
      <c r="D24" t="s">
        <v>2563</v>
      </c>
      <c r="G24" t="s">
        <v>990</v>
      </c>
      <c r="H24" t="s">
        <v>1929</v>
      </c>
    </row>
    <row r="25" spans="1:8">
      <c r="B25" s="105" t="s">
        <v>2564</v>
      </c>
      <c r="C25" s="106" t="s">
        <v>2565</v>
      </c>
      <c r="D25" t="s">
        <v>2566</v>
      </c>
      <c r="G25" t="s">
        <v>974</v>
      </c>
      <c r="H25" t="s">
        <v>1935</v>
      </c>
    </row>
    <row r="26" spans="1:8">
      <c r="B26" s="105" t="s">
        <v>2567</v>
      </c>
      <c r="C26" s="106" t="s">
        <v>2568</v>
      </c>
      <c r="D26" t="s">
        <v>2569</v>
      </c>
    </row>
    <row r="27" spans="1:8">
      <c r="B27" s="105" t="s">
        <v>2570</v>
      </c>
      <c r="C27" s="106" t="s">
        <v>2571</v>
      </c>
      <c r="D27" t="s">
        <v>2572</v>
      </c>
      <c r="G27" s="169" t="s">
        <v>2544</v>
      </c>
      <c r="H27" s="102" t="s">
        <v>2573</v>
      </c>
    </row>
    <row r="28" spans="1:8" ht="15.75" thickBot="1">
      <c r="B28" s="107" t="s">
        <v>92</v>
      </c>
      <c r="C28" s="108" t="s">
        <v>2574</v>
      </c>
      <c r="D28" t="s">
        <v>2575</v>
      </c>
      <c r="G28" t="s">
        <v>2576</v>
      </c>
      <c r="H28" t="s">
        <v>2577</v>
      </c>
    </row>
    <row r="29" spans="1:8" ht="15.75" thickBot="1">
      <c r="B29" s="107"/>
      <c r="C29" s="108"/>
      <c r="G29" t="s">
        <v>2578</v>
      </c>
      <c r="H29" t="s">
        <v>1916</v>
      </c>
    </row>
    <row r="30" spans="1:8">
      <c r="G30" t="s">
        <v>1919</v>
      </c>
      <c r="H30" t="s">
        <v>1921</v>
      </c>
    </row>
    <row r="31" spans="1:8">
      <c r="G31" t="s">
        <v>2579</v>
      </c>
      <c r="H31" t="s">
        <v>1913</v>
      </c>
    </row>
    <row r="32" spans="1:8" ht="15.75" thickBot="1">
      <c r="B32" s="102" t="s">
        <v>2580</v>
      </c>
      <c r="C32" s="102" t="s">
        <v>2581</v>
      </c>
      <c r="D32" s="102" t="s">
        <v>884</v>
      </c>
    </row>
    <row r="33" spans="2:8">
      <c r="B33" s="103" t="s">
        <v>2582</v>
      </c>
      <c r="C33" s="113" t="s">
        <v>2583</v>
      </c>
      <c r="D33" s="114" t="s">
        <v>2584</v>
      </c>
      <c r="G33" s="102" t="s">
        <v>2539</v>
      </c>
      <c r="H33" s="102" t="s">
        <v>2573</v>
      </c>
    </row>
    <row r="34" spans="2:8" ht="15.75" thickBot="1">
      <c r="B34" s="107"/>
      <c r="C34" s="116"/>
      <c r="D34" s="108" t="s">
        <v>2532</v>
      </c>
      <c r="G34" s="182" t="s">
        <v>1032</v>
      </c>
      <c r="H34" t="s">
        <v>1052</v>
      </c>
    </row>
    <row r="35" spans="2:8">
      <c r="G35" s="182" t="s">
        <v>1345</v>
      </c>
      <c r="H35" t="s">
        <v>1035</v>
      </c>
    </row>
    <row r="36" spans="2:8" ht="15.75" thickBot="1">
      <c r="D36" s="308" t="s">
        <v>2567</v>
      </c>
      <c r="E36" s="308" t="s">
        <v>2561</v>
      </c>
      <c r="G36" s="182" t="s">
        <v>961</v>
      </c>
      <c r="H36" t="s">
        <v>1015</v>
      </c>
    </row>
    <row r="37" spans="2:8">
      <c r="B37" s="103" t="s">
        <v>2585</v>
      </c>
      <c r="C37" s="113" t="s">
        <v>2586</v>
      </c>
      <c r="D37" s="114" t="s">
        <v>75</v>
      </c>
      <c r="E37" t="s">
        <v>2587</v>
      </c>
      <c r="G37" s="182" t="s">
        <v>1356</v>
      </c>
      <c r="H37" t="s">
        <v>1850</v>
      </c>
    </row>
    <row r="38" spans="2:8">
      <c r="B38" s="105" t="s">
        <v>2585</v>
      </c>
      <c r="C38" s="100" t="s">
        <v>2588</v>
      </c>
      <c r="D38" s="115" t="s">
        <v>74</v>
      </c>
      <c r="E38" t="s">
        <v>2587</v>
      </c>
      <c r="G38" s="182" t="s">
        <v>2589</v>
      </c>
      <c r="H38" t="s">
        <v>1019</v>
      </c>
    </row>
    <row r="39" spans="2:8">
      <c r="B39" s="105" t="s">
        <v>2585</v>
      </c>
      <c r="C39" s="100" t="s">
        <v>2590</v>
      </c>
      <c r="D39" s="115" t="s">
        <v>2591</v>
      </c>
      <c r="E39" t="s">
        <v>2587</v>
      </c>
      <c r="G39" s="182" t="s">
        <v>1336</v>
      </c>
      <c r="H39" t="s">
        <v>1953</v>
      </c>
    </row>
    <row r="40" spans="2:8">
      <c r="B40" s="105" t="s">
        <v>2585</v>
      </c>
      <c r="C40" s="100" t="s">
        <v>2592</v>
      </c>
      <c r="D40" s="115" t="s">
        <v>2593</v>
      </c>
      <c r="E40" t="s">
        <v>2594</v>
      </c>
      <c r="G40" s="182" t="s">
        <v>1025</v>
      </c>
      <c r="H40" t="s">
        <v>1027</v>
      </c>
    </row>
    <row r="41" spans="2:8">
      <c r="B41" s="105" t="s">
        <v>2585</v>
      </c>
      <c r="C41" s="100" t="s">
        <v>2595</v>
      </c>
      <c r="D41" s="115" t="s">
        <v>2596</v>
      </c>
      <c r="E41" t="s">
        <v>2594</v>
      </c>
      <c r="G41" s="182" t="s">
        <v>1042</v>
      </c>
      <c r="H41" t="s">
        <v>1986</v>
      </c>
    </row>
    <row r="42" spans="2:8">
      <c r="B42" s="105" t="s">
        <v>2585</v>
      </c>
      <c r="C42" s="100" t="s">
        <v>2597</v>
      </c>
      <c r="D42" s="115" t="s">
        <v>2598</v>
      </c>
      <c r="E42" t="s">
        <v>2599</v>
      </c>
      <c r="G42" s="182" t="s">
        <v>1056</v>
      </c>
      <c r="H42" t="s">
        <v>1058</v>
      </c>
    </row>
    <row r="43" spans="2:8">
      <c r="B43" s="105" t="s">
        <v>2585</v>
      </c>
      <c r="C43" s="100" t="s">
        <v>2600</v>
      </c>
      <c r="D43" s="115" t="s">
        <v>2601</v>
      </c>
      <c r="E43" t="s">
        <v>2602</v>
      </c>
    </row>
    <row r="44" spans="2:8">
      <c r="B44" s="105" t="s">
        <v>2585</v>
      </c>
      <c r="C44" s="100" t="s">
        <v>2603</v>
      </c>
      <c r="D44" s="115" t="s">
        <v>2604</v>
      </c>
      <c r="E44" t="s">
        <v>2602</v>
      </c>
      <c r="G44" t="s">
        <v>1016</v>
      </c>
      <c r="H44" s="166" t="s">
        <v>1019</v>
      </c>
    </row>
    <row r="45" spans="2:8">
      <c r="B45" s="105" t="s">
        <v>2585</v>
      </c>
      <c r="C45" s="100" t="s">
        <v>2605</v>
      </c>
      <c r="D45" s="115" t="s">
        <v>2606</v>
      </c>
      <c r="E45" t="s">
        <v>2602</v>
      </c>
      <c r="G45" t="s">
        <v>1348</v>
      </c>
      <c r="H45" s="166" t="s">
        <v>2281</v>
      </c>
    </row>
    <row r="46" spans="2:8">
      <c r="B46" s="105" t="s">
        <v>2585</v>
      </c>
      <c r="C46" s="100" t="s">
        <v>2607</v>
      </c>
      <c r="D46" s="115" t="s">
        <v>2608</v>
      </c>
      <c r="E46" t="s">
        <v>2602</v>
      </c>
      <c r="G46" t="s">
        <v>1349</v>
      </c>
      <c r="H46" s="166" t="s">
        <v>2282</v>
      </c>
    </row>
    <row r="47" spans="2:8">
      <c r="B47" s="105" t="s">
        <v>2585</v>
      </c>
      <c r="C47" s="100" t="s">
        <v>2609</v>
      </c>
      <c r="D47" s="115" t="s">
        <v>70</v>
      </c>
      <c r="E47" t="s">
        <v>2602</v>
      </c>
    </row>
    <row r="48" spans="2:8">
      <c r="B48" s="105" t="s">
        <v>2585</v>
      </c>
      <c r="C48" s="100" t="s">
        <v>2610</v>
      </c>
      <c r="D48" s="115" t="s">
        <v>2611</v>
      </c>
      <c r="E48" t="s">
        <v>2602</v>
      </c>
    </row>
    <row r="49" spans="2:5">
      <c r="B49" s="105" t="s">
        <v>2585</v>
      </c>
      <c r="C49" s="100" t="s">
        <v>2612</v>
      </c>
      <c r="D49" s="115" t="s">
        <v>2613</v>
      </c>
      <c r="E49" t="s">
        <v>2613</v>
      </c>
    </row>
    <row r="50" spans="2:5">
      <c r="B50" s="105" t="s">
        <v>2585</v>
      </c>
      <c r="C50" s="100" t="s">
        <v>2614</v>
      </c>
      <c r="D50" s="115" t="s">
        <v>2615</v>
      </c>
      <c r="E50" t="s">
        <v>2616</v>
      </c>
    </row>
    <row r="51" spans="2:5">
      <c r="B51" s="105" t="s">
        <v>2585</v>
      </c>
      <c r="C51" s="100" t="s">
        <v>2617</v>
      </c>
      <c r="D51" s="115" t="s">
        <v>2618</v>
      </c>
      <c r="E51" t="s">
        <v>2616</v>
      </c>
    </row>
    <row r="52" spans="2:5">
      <c r="B52" s="105" t="s">
        <v>2585</v>
      </c>
      <c r="C52" s="100" t="s">
        <v>2619</v>
      </c>
      <c r="D52" s="115" t="s">
        <v>22</v>
      </c>
      <c r="E52" t="s">
        <v>2616</v>
      </c>
    </row>
    <row r="53" spans="2:5">
      <c r="B53" s="105" t="s">
        <v>2585</v>
      </c>
      <c r="C53" s="100" t="s">
        <v>2620</v>
      </c>
      <c r="D53" s="115" t="s">
        <v>2621</v>
      </c>
      <c r="E53" t="s">
        <v>2616</v>
      </c>
    </row>
    <row r="54" spans="2:5">
      <c r="B54" s="105" t="s">
        <v>2585</v>
      </c>
      <c r="C54" s="100" t="s">
        <v>2622</v>
      </c>
      <c r="D54" s="115" t="s">
        <v>2623</v>
      </c>
      <c r="E54" t="s">
        <v>2616</v>
      </c>
    </row>
    <row r="55" spans="2:5">
      <c r="B55" s="105" t="s">
        <v>2585</v>
      </c>
      <c r="C55" s="100" t="s">
        <v>2624</v>
      </c>
      <c r="D55" s="115" t="s">
        <v>53</v>
      </c>
      <c r="E55" t="s">
        <v>2625</v>
      </c>
    </row>
    <row r="56" spans="2:5">
      <c r="B56" s="105" t="s">
        <v>2585</v>
      </c>
      <c r="C56" s="100" t="s">
        <v>2626</v>
      </c>
      <c r="D56" s="115" t="s">
        <v>55</v>
      </c>
      <c r="E56" t="s">
        <v>2625</v>
      </c>
    </row>
    <row r="57" spans="2:5">
      <c r="B57" s="105" t="s">
        <v>2585</v>
      </c>
      <c r="C57" s="100" t="s">
        <v>2627</v>
      </c>
      <c r="D57" s="115" t="s">
        <v>2628</v>
      </c>
      <c r="E57" t="s">
        <v>2625</v>
      </c>
    </row>
    <row r="58" spans="2:5">
      <c r="B58" s="105" t="s">
        <v>2585</v>
      </c>
      <c r="C58" s="100" t="s">
        <v>2629</v>
      </c>
      <c r="D58" s="115" t="s">
        <v>2630</v>
      </c>
      <c r="E58" t="s">
        <v>2625</v>
      </c>
    </row>
    <row r="59" spans="2:5">
      <c r="B59" s="105" t="s">
        <v>2585</v>
      </c>
      <c r="C59" s="100" t="s">
        <v>2631</v>
      </c>
      <c r="D59" s="115" t="s">
        <v>2632</v>
      </c>
      <c r="E59" t="s">
        <v>2625</v>
      </c>
    </row>
    <row r="60" spans="2:5">
      <c r="B60" s="105" t="s">
        <v>2585</v>
      </c>
      <c r="C60" s="100" t="s">
        <v>2633</v>
      </c>
      <c r="D60" s="115" t="s">
        <v>2634</v>
      </c>
      <c r="E60" t="s">
        <v>2625</v>
      </c>
    </row>
    <row r="61" spans="2:5">
      <c r="B61" s="105" t="s">
        <v>2585</v>
      </c>
      <c r="C61" s="100" t="s">
        <v>2635</v>
      </c>
      <c r="D61" s="115" t="s">
        <v>2636</v>
      </c>
      <c r="E61" t="s">
        <v>2625</v>
      </c>
    </row>
    <row r="62" spans="2:5">
      <c r="B62" s="105" t="s">
        <v>2585</v>
      </c>
      <c r="C62" s="100" t="s">
        <v>2637</v>
      </c>
      <c r="D62" s="115" t="s">
        <v>2638</v>
      </c>
      <c r="E62" t="s">
        <v>2639</v>
      </c>
    </row>
    <row r="63" spans="2:5">
      <c r="B63" s="105" t="s">
        <v>2585</v>
      </c>
      <c r="C63" s="100" t="s">
        <v>2640</v>
      </c>
      <c r="D63" s="115" t="s">
        <v>2641</v>
      </c>
      <c r="E63" t="s">
        <v>2639</v>
      </c>
    </row>
    <row r="64" spans="2:5">
      <c r="B64" s="105" t="s">
        <v>2585</v>
      </c>
      <c r="C64" s="100" t="s">
        <v>2642</v>
      </c>
      <c r="D64" s="115" t="s">
        <v>2643</v>
      </c>
      <c r="E64" t="s">
        <v>2639</v>
      </c>
    </row>
    <row r="65" spans="2:5">
      <c r="B65" s="105" t="s">
        <v>2585</v>
      </c>
      <c r="C65" s="100" t="s">
        <v>2644</v>
      </c>
      <c r="D65" s="115" t="s">
        <v>2645</v>
      </c>
      <c r="E65" t="s">
        <v>2639</v>
      </c>
    </row>
    <row r="66" spans="2:5">
      <c r="B66" s="105" t="s">
        <v>2585</v>
      </c>
      <c r="C66" s="100" t="s">
        <v>2646</v>
      </c>
      <c r="D66" s="115" t="s">
        <v>2647</v>
      </c>
      <c r="E66" t="s">
        <v>2648</v>
      </c>
    </row>
    <row r="67" spans="2:5">
      <c r="B67" s="105" t="s">
        <v>2585</v>
      </c>
      <c r="C67" s="100" t="s">
        <v>2649</v>
      </c>
      <c r="D67" s="115" t="s">
        <v>2650</v>
      </c>
      <c r="E67" t="s">
        <v>2648</v>
      </c>
    </row>
    <row r="68" spans="2:5" ht="15.75" customHeight="1">
      <c r="B68" s="105"/>
      <c r="C68" s="101"/>
      <c r="D68" s="115" t="s">
        <v>2651</v>
      </c>
      <c r="E68" t="s">
        <v>2648</v>
      </c>
    </row>
    <row r="69" spans="2:5" ht="15.75" customHeight="1">
      <c r="B69" s="309"/>
      <c r="C69" s="310"/>
      <c r="D69" s="311" t="s">
        <v>2652</v>
      </c>
      <c r="E69" t="s">
        <v>2653</v>
      </c>
    </row>
    <row r="70" spans="2:5" ht="15.75" customHeight="1">
      <c r="B70" s="309"/>
      <c r="C70" s="310"/>
      <c r="D70" s="311" t="s">
        <v>2654</v>
      </c>
      <c r="E70" t="s">
        <v>2653</v>
      </c>
    </row>
    <row r="71" spans="2:5" ht="15.75" customHeight="1">
      <c r="B71" s="309"/>
      <c r="C71" s="310"/>
      <c r="D71" s="311" t="s">
        <v>2655</v>
      </c>
      <c r="E71" t="s">
        <v>2653</v>
      </c>
    </row>
    <row r="72" spans="2:5" ht="15.75" customHeight="1">
      <c r="B72" s="309"/>
      <c r="C72" s="310"/>
      <c r="D72" s="311" t="s">
        <v>2656</v>
      </c>
      <c r="E72" t="s">
        <v>2653</v>
      </c>
    </row>
    <row r="73" spans="2:5" ht="15.75" customHeight="1">
      <c r="B73" s="309"/>
      <c r="C73" s="310"/>
      <c r="D73" s="311" t="s">
        <v>2657</v>
      </c>
      <c r="E73" t="s">
        <v>2658</v>
      </c>
    </row>
    <row r="74" spans="2:5" ht="15.75" customHeight="1">
      <c r="B74" s="309"/>
      <c r="C74" s="310"/>
      <c r="D74" s="311" t="s">
        <v>2659</v>
      </c>
      <c r="E74" t="s">
        <v>2658</v>
      </c>
    </row>
    <row r="75" spans="2:5" ht="15.75" customHeight="1">
      <c r="B75" s="309"/>
      <c r="C75" s="310"/>
      <c r="D75" s="311" t="s">
        <v>2660</v>
      </c>
      <c r="E75" t="s">
        <v>2661</v>
      </c>
    </row>
    <row r="76" spans="2:5" ht="15.75" customHeight="1">
      <c r="B76" s="309"/>
      <c r="C76" s="310"/>
      <c r="D76" s="311" t="s">
        <v>2662</v>
      </c>
      <c r="E76" t="s">
        <v>2661</v>
      </c>
    </row>
    <row r="77" spans="2:5" ht="15.75" customHeight="1">
      <c r="B77" s="309"/>
      <c r="C77" s="310"/>
      <c r="D77" s="311" t="s">
        <v>2663</v>
      </c>
      <c r="E77" t="s">
        <v>2661</v>
      </c>
    </row>
    <row r="78" spans="2:5" ht="15.75" customHeight="1">
      <c r="B78" s="309"/>
      <c r="C78" s="310"/>
      <c r="D78" s="311" t="s">
        <v>2664</v>
      </c>
      <c r="E78" t="s">
        <v>2665</v>
      </c>
    </row>
    <row r="79" spans="2:5" ht="15.75" customHeight="1">
      <c r="B79" s="309"/>
      <c r="C79" s="310"/>
      <c r="D79" s="311" t="s">
        <v>4</v>
      </c>
      <c r="E79" t="s">
        <v>2665</v>
      </c>
    </row>
    <row r="80" spans="2:5" ht="15.75" customHeight="1">
      <c r="B80" s="309"/>
      <c r="C80" s="310"/>
      <c r="D80" s="311" t="s">
        <v>2666</v>
      </c>
      <c r="E80" t="s">
        <v>2665</v>
      </c>
    </row>
    <row r="81" spans="2:5" ht="15.75" customHeight="1">
      <c r="B81" s="309"/>
      <c r="C81" s="310"/>
      <c r="D81" s="311" t="s">
        <v>2667</v>
      </c>
      <c r="E81" t="s">
        <v>2665</v>
      </c>
    </row>
    <row r="82" spans="2:5" ht="15.75" customHeight="1">
      <c r="B82" s="309"/>
      <c r="C82" s="310"/>
      <c r="D82" s="311" t="s">
        <v>2668</v>
      </c>
      <c r="E82" t="s">
        <v>2669</v>
      </c>
    </row>
    <row r="83" spans="2:5" ht="15.75" customHeight="1">
      <c r="B83" s="309"/>
      <c r="C83" s="310"/>
      <c r="D83" s="311" t="s">
        <v>2670</v>
      </c>
      <c r="E83" t="s">
        <v>2669</v>
      </c>
    </row>
    <row r="84" spans="2:5" ht="15.75" customHeight="1">
      <c r="B84" s="309"/>
      <c r="C84" s="310"/>
      <c r="D84" s="311" t="s">
        <v>2671</v>
      </c>
      <c r="E84" t="s">
        <v>2672</v>
      </c>
    </row>
    <row r="85" spans="2:5" ht="15.75" customHeight="1">
      <c r="B85" s="309"/>
      <c r="C85" s="310"/>
      <c r="D85" s="311" t="s">
        <v>47</v>
      </c>
      <c r="E85" t="s">
        <v>2672</v>
      </c>
    </row>
    <row r="86" spans="2:5" ht="15.75" customHeight="1">
      <c r="B86" s="309"/>
      <c r="C86" s="310"/>
      <c r="D86" s="311" t="s">
        <v>19</v>
      </c>
      <c r="E86" t="s">
        <v>2672</v>
      </c>
    </row>
    <row r="87" spans="2:5" ht="15.75" customHeight="1">
      <c r="B87" s="309"/>
      <c r="C87" s="310"/>
      <c r="D87" s="311" t="s">
        <v>2673</v>
      </c>
      <c r="E87" t="s">
        <v>2674</v>
      </c>
    </row>
    <row r="88" spans="2:5" ht="15.75" customHeight="1">
      <c r="B88" s="309"/>
      <c r="C88" s="310"/>
      <c r="D88" s="311" t="s">
        <v>2675</v>
      </c>
      <c r="E88" t="s">
        <v>2674</v>
      </c>
    </row>
    <row r="89" spans="2:5" ht="15.75" customHeight="1">
      <c r="B89" s="309"/>
      <c r="C89" s="310"/>
      <c r="D89" s="311" t="s">
        <v>2676</v>
      </c>
      <c r="E89" t="s">
        <v>2674</v>
      </c>
    </row>
    <row r="90" spans="2:5" ht="15.75" customHeight="1">
      <c r="B90" s="309"/>
      <c r="C90" s="310"/>
      <c r="D90" s="311" t="s">
        <v>2677</v>
      </c>
      <c r="E90" t="s">
        <v>2674</v>
      </c>
    </row>
    <row r="91" spans="2:5" ht="15.75" customHeight="1">
      <c r="B91" s="309"/>
      <c r="C91" s="310"/>
      <c r="D91" s="311" t="s">
        <v>2678</v>
      </c>
      <c r="E91" t="s">
        <v>2679</v>
      </c>
    </row>
    <row r="92" spans="2:5" ht="15.75" customHeight="1">
      <c r="B92" s="309"/>
      <c r="C92" s="310"/>
      <c r="D92" s="311" t="s">
        <v>2680</v>
      </c>
      <c r="E92" t="s">
        <v>2679</v>
      </c>
    </row>
    <row r="93" spans="2:5" ht="15.75" customHeight="1">
      <c r="B93" s="309"/>
      <c r="C93" s="310"/>
      <c r="D93" s="311" t="s">
        <v>2681</v>
      </c>
      <c r="E93" t="s">
        <v>2679</v>
      </c>
    </row>
    <row r="94" spans="2:5" ht="15.75" customHeight="1">
      <c r="B94" s="309"/>
      <c r="C94" s="310"/>
      <c r="D94" s="311" t="s">
        <v>2682</v>
      </c>
      <c r="E94" t="s">
        <v>2679</v>
      </c>
    </row>
    <row r="95" spans="2:5">
      <c r="B95" s="309"/>
      <c r="C95" s="310"/>
      <c r="D95" s="311" t="s">
        <v>2683</v>
      </c>
      <c r="E95" t="s">
        <v>2684</v>
      </c>
    </row>
    <row r="96" spans="2:5">
      <c r="B96" s="309"/>
      <c r="C96" s="310"/>
      <c r="D96" s="311"/>
    </row>
    <row r="97" spans="2:4" ht="15.75" thickBot="1">
      <c r="B97" s="107"/>
      <c r="C97" s="116"/>
      <c r="D97" s="108"/>
    </row>
    <row r="99" spans="2:4" ht="15.75" thickBot="1"/>
    <row r="100" spans="2:4">
      <c r="B100" s="103" t="s">
        <v>2685</v>
      </c>
      <c r="C100" s="113" t="s">
        <v>2686</v>
      </c>
      <c r="D100" s="114" t="str">
        <f>+E37</f>
        <v>Dirección de Comunicaciones</v>
      </c>
    </row>
    <row r="101" spans="2:4">
      <c r="B101" s="105" t="s">
        <v>2685</v>
      </c>
      <c r="C101" s="100" t="s">
        <v>2687</v>
      </c>
      <c r="D101" s="115" t="str">
        <f>+E40</f>
        <v>Dirección Jurídica</v>
      </c>
    </row>
    <row r="102" spans="2:4">
      <c r="B102" s="105" t="s">
        <v>2685</v>
      </c>
      <c r="C102" s="100" t="s">
        <v>2688</v>
      </c>
      <c r="D102" s="115" t="str">
        <f>+E42</f>
        <v>Oficina Acceso a la Información</v>
      </c>
    </row>
    <row r="103" spans="2:4">
      <c r="B103" s="105" t="s">
        <v>2685</v>
      </c>
      <c r="C103" s="100" t="s">
        <v>2689</v>
      </c>
      <c r="D103" s="115" t="str">
        <f>+E43</f>
        <v>Dirección Recursos Humanos</v>
      </c>
    </row>
    <row r="104" spans="2:4">
      <c r="B104" s="105" t="s">
        <v>2685</v>
      </c>
      <c r="C104" s="100" t="s">
        <v>2690</v>
      </c>
      <c r="D104" s="115" t="str">
        <f>+E49</f>
        <v>Dirección de Fiscalización y Control</v>
      </c>
    </row>
    <row r="105" spans="2:4">
      <c r="B105" s="105" t="s">
        <v>2685</v>
      </c>
      <c r="C105" s="100" t="s">
        <v>2691</v>
      </c>
      <c r="D105" s="115" t="str">
        <f>+E50</f>
        <v>Dirección Planificación y Desarrollo</v>
      </c>
    </row>
    <row r="106" spans="2:4">
      <c r="B106" s="105" t="s">
        <v>2685</v>
      </c>
      <c r="C106" s="100" t="s">
        <v>2692</v>
      </c>
      <c r="D106" s="115" t="str">
        <f>+E55</f>
        <v>Dirección Administrativa</v>
      </c>
    </row>
    <row r="107" spans="2:4">
      <c r="B107" s="105" t="s">
        <v>2685</v>
      </c>
      <c r="C107" s="100" t="s">
        <v>2693</v>
      </c>
      <c r="D107" s="115" t="str">
        <f>+E62</f>
        <v>Dirección de Tecnologías de la Información y Comunicación</v>
      </c>
    </row>
    <row r="108" spans="2:4">
      <c r="B108" s="105" t="s">
        <v>2685</v>
      </c>
      <c r="C108" s="100" t="s">
        <v>2694</v>
      </c>
      <c r="D108" s="115" t="str">
        <f>+E66</f>
        <v>Dirección Financiera</v>
      </c>
    </row>
    <row r="109" spans="2:4">
      <c r="B109" s="105" t="s">
        <v>2685</v>
      </c>
      <c r="C109" s="100" t="s">
        <v>2695</v>
      </c>
      <c r="D109" s="115" t="str">
        <f>+E69</f>
        <v>Dirección Emergencias Médicas</v>
      </c>
    </row>
    <row r="110" spans="2:4">
      <c r="B110" s="105" t="s">
        <v>2685</v>
      </c>
      <c r="C110" s="100" t="s">
        <v>2696</v>
      </c>
      <c r="D110" s="115" t="str">
        <f>+E73</f>
        <v>Dirección Medicamentos e Insumos</v>
      </c>
    </row>
    <row r="111" spans="2:4">
      <c r="B111" s="105" t="s">
        <v>2685</v>
      </c>
      <c r="C111" s="100" t="s">
        <v>2697</v>
      </c>
      <c r="D111" s="115" t="str">
        <f>+E76</f>
        <v>Dirección Gestión de la Información</v>
      </c>
    </row>
    <row r="112" spans="2:4">
      <c r="B112" s="105" t="s">
        <v>2685</v>
      </c>
      <c r="C112" s="100" t="s">
        <v>2698</v>
      </c>
      <c r="D112" s="115" t="str">
        <f>+E78</f>
        <v>Dirección Gestión de Calidad en los Servicios de Salud</v>
      </c>
    </row>
    <row r="113" spans="2:4">
      <c r="B113" s="105" t="s">
        <v>2685</v>
      </c>
      <c r="C113" s="100" t="s">
        <v>2699</v>
      </c>
      <c r="D113" s="115" t="str">
        <f>+E82</f>
        <v xml:space="preserve">Dirección Materno, Infantil y Adolescentes </v>
      </c>
    </row>
    <row r="114" spans="2:4">
      <c r="B114" s="105" t="s">
        <v>2685</v>
      </c>
      <c r="C114" s="100" t="s">
        <v>2700</v>
      </c>
      <c r="D114" s="115" t="str">
        <f>+E84</f>
        <v xml:space="preserve">Dirección de Asistencia a la Red de Servicios de Salud </v>
      </c>
    </row>
    <row r="115" spans="2:4">
      <c r="B115" s="105" t="s">
        <v>2685</v>
      </c>
      <c r="C115" s="100" t="s">
        <v>2701</v>
      </c>
      <c r="D115" s="115" t="str">
        <f>+E87</f>
        <v>Dirección Centros Hospitalarios</v>
      </c>
    </row>
    <row r="116" spans="2:4">
      <c r="B116" s="105" t="s">
        <v>2685</v>
      </c>
      <c r="C116" s="100" t="s">
        <v>2702</v>
      </c>
      <c r="D116" s="115" t="str">
        <f>+E91</f>
        <v>Dirección Primer Nivel de Atención</v>
      </c>
    </row>
    <row r="117" spans="2:4">
      <c r="B117" s="105"/>
      <c r="C117" s="100" t="s">
        <v>2703</v>
      </c>
      <c r="D117" s="115" t="str">
        <f>+E95</f>
        <v>Seguridad</v>
      </c>
    </row>
    <row r="118" spans="2:4">
      <c r="B118" s="105"/>
      <c r="C118" s="100"/>
      <c r="D118" s="115"/>
    </row>
    <row r="119" spans="2:4">
      <c r="B119" s="105"/>
      <c r="C119" s="101"/>
      <c r="D119" s="106"/>
    </row>
    <row r="120" spans="2:4" ht="15.75" thickBot="1">
      <c r="B120" s="107"/>
      <c r="C120" s="116"/>
      <c r="D120" s="108"/>
    </row>
    <row r="123" spans="2:4">
      <c r="B123" s="101" t="s">
        <v>2704</v>
      </c>
      <c r="C123" s="101"/>
      <c r="D123" s="101"/>
    </row>
    <row r="124" spans="2:4">
      <c r="B124" s="101"/>
      <c r="C124" s="101"/>
      <c r="D124" s="101"/>
    </row>
    <row r="125" spans="2:4">
      <c r="B125" s="101"/>
      <c r="C125" s="101"/>
      <c r="D125" s="101"/>
    </row>
    <row r="127" spans="2:4">
      <c r="B127" s="101" t="s">
        <v>2574</v>
      </c>
      <c r="C127" s="100" t="s">
        <v>2688</v>
      </c>
      <c r="D127" s="100" t="s">
        <v>203</v>
      </c>
    </row>
    <row r="128" spans="2:4">
      <c r="B128" s="101" t="s">
        <v>2574</v>
      </c>
      <c r="C128" s="100" t="s">
        <v>2705</v>
      </c>
      <c r="D128" s="100" t="s">
        <v>2706</v>
      </c>
    </row>
    <row r="129" spans="1:13">
      <c r="B129" s="101"/>
      <c r="C129" s="101"/>
      <c r="D129" s="101"/>
    </row>
    <row r="130" spans="1:13">
      <c r="B130" s="101"/>
      <c r="C130" s="101"/>
      <c r="D130" s="101"/>
    </row>
    <row r="135" spans="1:13" ht="15.75" thickBot="1"/>
    <row r="136" spans="1:13" ht="15.75" thickBot="1">
      <c r="B136" s="137" t="s">
        <v>2537</v>
      </c>
      <c r="C136" s="138"/>
      <c r="D136" s="139"/>
      <c r="E136" s="139"/>
    </row>
    <row r="137" spans="1:13">
      <c r="A137" t="s">
        <v>2530</v>
      </c>
      <c r="B137" s="109" t="s">
        <v>2707</v>
      </c>
      <c r="C137" s="109" t="s">
        <v>2708</v>
      </c>
      <c r="D137" s="109" t="s">
        <v>2709</v>
      </c>
      <c r="E137" s="109">
        <v>1</v>
      </c>
    </row>
    <row r="138" spans="1:13">
      <c r="B138" s="101" t="s">
        <v>2567</v>
      </c>
      <c r="C138" s="101" t="s">
        <v>2710</v>
      </c>
      <c r="D138" s="101" t="s">
        <v>2711</v>
      </c>
      <c r="E138" s="101">
        <v>2</v>
      </c>
    </row>
    <row r="139" spans="1:13">
      <c r="B139" s="101" t="s">
        <v>2570</v>
      </c>
      <c r="C139" s="101" t="s">
        <v>2571</v>
      </c>
      <c r="D139" s="101" t="s">
        <v>2712</v>
      </c>
      <c r="E139" s="101">
        <v>3</v>
      </c>
    </row>
    <row r="140" spans="1:13">
      <c r="B140" s="101" t="s">
        <v>1014</v>
      </c>
      <c r="C140" s="101" t="s">
        <v>2713</v>
      </c>
      <c r="D140" s="101" t="s">
        <v>2714</v>
      </c>
      <c r="E140" s="101">
        <v>4</v>
      </c>
    </row>
    <row r="141" spans="1:13">
      <c r="B141" s="101" t="s">
        <v>92</v>
      </c>
      <c r="C141" s="101" t="s">
        <v>2715</v>
      </c>
      <c r="D141" s="101" t="s">
        <v>2716</v>
      </c>
      <c r="E141" s="101">
        <v>5</v>
      </c>
    </row>
    <row r="143" spans="1:13" ht="15.75" thickBot="1"/>
    <row r="144" spans="1:13" ht="15.75" thickBot="1">
      <c r="B144" s="136" t="s">
        <v>2717</v>
      </c>
      <c r="C144" s="102"/>
      <c r="D144" s="102"/>
      <c r="E144" s="136" t="s">
        <v>2571</v>
      </c>
      <c r="F144" s="102"/>
      <c r="I144" s="102"/>
      <c r="L144" s="102"/>
      <c r="M144" s="102"/>
    </row>
    <row r="145" spans="1:6">
      <c r="A145" t="s">
        <v>2530</v>
      </c>
      <c r="B145" s="109" t="s">
        <v>2718</v>
      </c>
      <c r="C145">
        <v>1</v>
      </c>
      <c r="D145" t="s">
        <v>2530</v>
      </c>
      <c r="E145" s="109" t="s">
        <v>2719</v>
      </c>
      <c r="F145">
        <v>1</v>
      </c>
    </row>
    <row r="146" spans="1:6">
      <c r="B146" s="101" t="s">
        <v>179</v>
      </c>
      <c r="C146">
        <v>2</v>
      </c>
      <c r="E146" s="101" t="s">
        <v>2720</v>
      </c>
      <c r="F146">
        <v>2</v>
      </c>
    </row>
    <row r="147" spans="1:6">
      <c r="B147" s="101" t="s">
        <v>182</v>
      </c>
      <c r="C147">
        <v>3</v>
      </c>
      <c r="E147" s="101" t="s">
        <v>2721</v>
      </c>
      <c r="F147">
        <v>3</v>
      </c>
    </row>
    <row r="148" spans="1:6">
      <c r="B148" s="101" t="s">
        <v>2722</v>
      </c>
      <c r="C148">
        <v>4</v>
      </c>
      <c r="E148" s="101" t="s">
        <v>2723</v>
      </c>
      <c r="F148">
        <v>4</v>
      </c>
    </row>
    <row r="149" spans="1:6">
      <c r="B149" s="101" t="s">
        <v>2724</v>
      </c>
      <c r="C149">
        <v>5</v>
      </c>
      <c r="E149" s="101" t="s">
        <v>2725</v>
      </c>
      <c r="F149">
        <v>5</v>
      </c>
    </row>
    <row r="150" spans="1:6">
      <c r="B150" s="101" t="s">
        <v>2726</v>
      </c>
      <c r="C150">
        <v>6</v>
      </c>
      <c r="E150" s="101" t="s">
        <v>1045</v>
      </c>
      <c r="F150">
        <v>6</v>
      </c>
    </row>
    <row r="151" spans="1:6">
      <c r="B151" s="101" t="s">
        <v>2727</v>
      </c>
      <c r="C151">
        <v>7</v>
      </c>
      <c r="E151" s="101" t="s">
        <v>2728</v>
      </c>
      <c r="F151">
        <v>7</v>
      </c>
    </row>
    <row r="152" spans="1:6">
      <c r="B152" s="101" t="s">
        <v>2729</v>
      </c>
      <c r="C152">
        <v>8</v>
      </c>
      <c r="E152" s="101" t="s">
        <v>2730</v>
      </c>
      <c r="F152">
        <v>8</v>
      </c>
    </row>
    <row r="153" spans="1:6">
      <c r="B153" s="101" t="s">
        <v>2731</v>
      </c>
      <c r="C153">
        <v>9</v>
      </c>
      <c r="E153" s="101" t="s">
        <v>2732</v>
      </c>
      <c r="F153">
        <v>9</v>
      </c>
    </row>
    <row r="154" spans="1:6">
      <c r="B154" s="101" t="s">
        <v>2733</v>
      </c>
      <c r="C154">
        <v>10</v>
      </c>
      <c r="E154" s="101" t="s">
        <v>2734</v>
      </c>
      <c r="F154">
        <v>10</v>
      </c>
    </row>
    <row r="155" spans="1:6">
      <c r="B155" s="101" t="s">
        <v>2735</v>
      </c>
      <c r="C155">
        <v>11</v>
      </c>
      <c r="E155" s="101" t="s">
        <v>2736</v>
      </c>
      <c r="F155">
        <v>11</v>
      </c>
    </row>
    <row r="156" spans="1:6">
      <c r="B156" s="101" t="s">
        <v>2737</v>
      </c>
      <c r="C156">
        <v>12</v>
      </c>
      <c r="E156" s="101" t="s">
        <v>2738</v>
      </c>
      <c r="F156">
        <v>12</v>
      </c>
    </row>
    <row r="157" spans="1:6">
      <c r="B157" s="101" t="s">
        <v>2739</v>
      </c>
      <c r="C157">
        <v>13</v>
      </c>
      <c r="E157" s="101" t="s">
        <v>2740</v>
      </c>
      <c r="F157">
        <v>13</v>
      </c>
    </row>
    <row r="158" spans="1:6">
      <c r="B158" s="101" t="s">
        <v>2741</v>
      </c>
      <c r="C158">
        <v>14</v>
      </c>
      <c r="E158" s="101" t="s">
        <v>125</v>
      </c>
      <c r="F158">
        <v>14</v>
      </c>
    </row>
    <row r="159" spans="1:6">
      <c r="B159" s="101" t="s">
        <v>27</v>
      </c>
      <c r="C159">
        <v>15</v>
      </c>
      <c r="E159" s="101" t="s">
        <v>2742</v>
      </c>
      <c r="F159">
        <v>15</v>
      </c>
    </row>
    <row r="160" spans="1:6">
      <c r="B160" s="101" t="s">
        <v>2743</v>
      </c>
      <c r="C160">
        <v>16</v>
      </c>
      <c r="E160" s="101"/>
    </row>
    <row r="161" spans="2:8">
      <c r="B161" s="101" t="s">
        <v>2744</v>
      </c>
      <c r="C161">
        <v>17</v>
      </c>
      <c r="E161" s="101"/>
    </row>
    <row r="162" spans="2:8" ht="15.75" thickBot="1">
      <c r="B162" s="101" t="s">
        <v>2745</v>
      </c>
      <c r="C162">
        <v>18</v>
      </c>
    </row>
    <row r="163" spans="2:8">
      <c r="B163" s="101" t="s">
        <v>2746</v>
      </c>
      <c r="C163">
        <v>19</v>
      </c>
      <c r="D163" s="102"/>
      <c r="E163" s="140" t="s">
        <v>2708</v>
      </c>
    </row>
    <row r="164" spans="2:8">
      <c r="B164" s="101" t="s">
        <v>2747</v>
      </c>
      <c r="C164">
        <v>20</v>
      </c>
      <c r="D164" t="s">
        <v>2530</v>
      </c>
      <c r="E164" s="101" t="s">
        <v>94</v>
      </c>
      <c r="F164">
        <v>1</v>
      </c>
    </row>
    <row r="165" spans="2:8">
      <c r="B165" s="101" t="s">
        <v>2748</v>
      </c>
      <c r="C165">
        <v>21</v>
      </c>
      <c r="E165" s="101"/>
    </row>
    <row r="166" spans="2:8">
      <c r="B166" s="101" t="s">
        <v>2749</v>
      </c>
      <c r="C166">
        <v>22</v>
      </c>
      <c r="E166" s="101"/>
    </row>
    <row r="167" spans="2:8">
      <c r="B167" s="101" t="s">
        <v>2750</v>
      </c>
      <c r="C167">
        <v>23</v>
      </c>
    </row>
    <row r="168" spans="2:8" ht="15.75" thickBot="1">
      <c r="B168" s="101" t="s">
        <v>2751</v>
      </c>
      <c r="C168">
        <v>24</v>
      </c>
    </row>
    <row r="169" spans="2:8" ht="15.75" thickBot="1">
      <c r="B169" s="101" t="s">
        <v>1048</v>
      </c>
      <c r="C169">
        <v>25</v>
      </c>
      <c r="D169" s="102"/>
      <c r="G169" s="136" t="s">
        <v>2710</v>
      </c>
    </row>
    <row r="170" spans="2:8">
      <c r="B170" s="101" t="s">
        <v>138</v>
      </c>
      <c r="C170">
        <v>26</v>
      </c>
      <c r="D170" t="s">
        <v>2530</v>
      </c>
      <c r="G170" s="109" t="s">
        <v>215</v>
      </c>
      <c r="H170">
        <v>1</v>
      </c>
    </row>
    <row r="171" spans="2:8">
      <c r="B171" s="101"/>
      <c r="G171" s="101" t="s">
        <v>2752</v>
      </c>
      <c r="H171">
        <v>2</v>
      </c>
    </row>
    <row r="172" spans="2:8">
      <c r="B172" s="101"/>
      <c r="G172" s="101" t="s">
        <v>2753</v>
      </c>
      <c r="H172">
        <v>3</v>
      </c>
    </row>
    <row r="173" spans="2:8">
      <c r="B173" s="101"/>
      <c r="G173" s="101" t="s">
        <v>179</v>
      </c>
      <c r="H173">
        <v>4</v>
      </c>
    </row>
    <row r="174" spans="2:8">
      <c r="G174" s="101" t="s">
        <v>2754</v>
      </c>
      <c r="H174">
        <v>5</v>
      </c>
    </row>
    <row r="175" spans="2:8">
      <c r="G175" s="101" t="s">
        <v>2755</v>
      </c>
      <c r="H175">
        <v>6</v>
      </c>
    </row>
    <row r="176" spans="2:8">
      <c r="G176" s="198" t="s">
        <v>2756</v>
      </c>
      <c r="H176">
        <v>7</v>
      </c>
    </row>
    <row r="177" spans="2:8" ht="15.75" thickBot="1">
      <c r="G177" s="198" t="s">
        <v>2757</v>
      </c>
      <c r="H177">
        <v>8</v>
      </c>
    </row>
    <row r="178" spans="2:8" ht="15.75" thickBot="1">
      <c r="D178" s="102"/>
      <c r="E178" s="136" t="s">
        <v>2715</v>
      </c>
      <c r="G178" s="198" t="s">
        <v>2758</v>
      </c>
      <c r="H178">
        <v>9</v>
      </c>
    </row>
    <row r="179" spans="2:8">
      <c r="D179" t="s">
        <v>2530</v>
      </c>
      <c r="E179" s="109" t="s">
        <v>2759</v>
      </c>
      <c r="F179">
        <v>1</v>
      </c>
      <c r="G179" s="198" t="s">
        <v>2732</v>
      </c>
      <c r="H179">
        <v>10</v>
      </c>
    </row>
    <row r="180" spans="2:8">
      <c r="E180" s="101" t="s">
        <v>2760</v>
      </c>
      <c r="F180">
        <v>2</v>
      </c>
      <c r="G180" s="198" t="s">
        <v>184</v>
      </c>
      <c r="H180">
        <v>11</v>
      </c>
    </row>
    <row r="181" spans="2:8">
      <c r="E181" s="101"/>
      <c r="G181" s="198" t="s">
        <v>2761</v>
      </c>
      <c r="H181">
        <v>12</v>
      </c>
    </row>
    <row r="186" spans="2:8" ht="15.75" thickBot="1"/>
    <row r="187" spans="2:8" ht="15.75" thickBot="1">
      <c r="B187" s="136" t="s">
        <v>2762</v>
      </c>
    </row>
    <row r="188" spans="2:8">
      <c r="B188" s="135" t="s">
        <v>247</v>
      </c>
      <c r="C188">
        <v>1</v>
      </c>
    </row>
    <row r="189" spans="2:8">
      <c r="B189" s="134" t="s">
        <v>260</v>
      </c>
      <c r="C189">
        <v>2</v>
      </c>
    </row>
    <row r="190" spans="2:8">
      <c r="B190" s="134" t="s">
        <v>609</v>
      </c>
      <c r="C190">
        <v>3</v>
      </c>
    </row>
    <row r="191" spans="2:8">
      <c r="B191" s="134" t="s">
        <v>266</v>
      </c>
      <c r="C191">
        <v>4</v>
      </c>
    </row>
    <row r="192" spans="2:8">
      <c r="B192" s="134" t="s">
        <v>256</v>
      </c>
      <c r="C192">
        <v>5</v>
      </c>
    </row>
    <row r="193" spans="2:3">
      <c r="B193" s="134" t="s">
        <v>2763</v>
      </c>
      <c r="C193">
        <v>6</v>
      </c>
    </row>
    <row r="194" spans="2:3">
      <c r="B194" s="134" t="s">
        <v>2764</v>
      </c>
      <c r="C194">
        <v>7</v>
      </c>
    </row>
    <row r="195" spans="2:3">
      <c r="B195" s="134" t="s">
        <v>834</v>
      </c>
      <c r="C195">
        <v>8</v>
      </c>
    </row>
    <row r="196" spans="2:3">
      <c r="B196" s="134" t="s">
        <v>413</v>
      </c>
      <c r="C196">
        <v>9</v>
      </c>
    </row>
    <row r="197" spans="2:3">
      <c r="B197" s="134" t="s">
        <v>246</v>
      </c>
      <c r="C197">
        <v>10</v>
      </c>
    </row>
    <row r="198" spans="2:3">
      <c r="B198" s="134" t="s">
        <v>253</v>
      </c>
      <c r="C198">
        <v>11</v>
      </c>
    </row>
    <row r="199" spans="2:3">
      <c r="B199" s="134" t="s">
        <v>463</v>
      </c>
      <c r="C199">
        <v>12</v>
      </c>
    </row>
    <row r="200" spans="2:3">
      <c r="B200" s="134" t="s">
        <v>622</v>
      </c>
      <c r="C200">
        <v>13</v>
      </c>
    </row>
    <row r="201" spans="2:3">
      <c r="B201" s="134" t="s">
        <v>2765</v>
      </c>
      <c r="C201">
        <v>14</v>
      </c>
    </row>
    <row r="202" spans="2:3">
      <c r="B202" s="134" t="s">
        <v>626</v>
      </c>
      <c r="C202">
        <v>15</v>
      </c>
    </row>
    <row r="203" spans="2:3">
      <c r="B203" s="134" t="s">
        <v>2766</v>
      </c>
      <c r="C203">
        <v>16</v>
      </c>
    </row>
    <row r="204" spans="2:3">
      <c r="B204" s="134" t="s">
        <v>637</v>
      </c>
      <c r="C204">
        <v>17</v>
      </c>
    </row>
    <row r="205" spans="2:3">
      <c r="B205" s="134" t="s">
        <v>1360</v>
      </c>
      <c r="C205">
        <v>18</v>
      </c>
    </row>
    <row r="206" spans="2:3">
      <c r="B206" s="134" t="s">
        <v>2767</v>
      </c>
      <c r="C206">
        <v>19</v>
      </c>
    </row>
    <row r="207" spans="2:3">
      <c r="B207" s="10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P136"/>
  <sheetViews>
    <sheetView showGridLines="0" zoomScaleNormal="100" zoomScaleSheetLayoutView="80" workbookViewId="0">
      <selection activeCell="K9" sqref="K9"/>
    </sheetView>
  </sheetViews>
  <sheetFormatPr baseColWidth="10" defaultColWidth="9.140625" defaultRowHeight="12.75"/>
  <cols>
    <col min="1" max="1" width="3.42578125" style="236" customWidth="1"/>
    <col min="2" max="2" width="19.7109375" style="236" hidden="1" customWidth="1"/>
    <col min="3" max="3" width="8.5703125" style="236" hidden="1" customWidth="1"/>
    <col min="4" max="4" width="7" style="236" hidden="1" customWidth="1"/>
    <col min="5" max="5" width="9.7109375" style="236" hidden="1" customWidth="1"/>
    <col min="6" max="7" width="7.7109375" style="237" hidden="1" customWidth="1"/>
    <col min="8" max="8" width="37.28515625" style="237" customWidth="1"/>
    <col min="9" max="9" width="39.140625" style="237" customWidth="1"/>
    <col min="10" max="10" width="32.28515625" style="237" customWidth="1"/>
    <col min="11" max="11" width="21.28515625" style="237" customWidth="1"/>
    <col min="12" max="12" width="14.42578125" style="237" customWidth="1"/>
    <col min="13" max="13" width="14.42578125" style="253" customWidth="1"/>
    <col min="14" max="14" width="13.5703125" style="237" customWidth="1"/>
    <col min="15" max="15" width="15.28515625" style="239" hidden="1" customWidth="1"/>
    <col min="16" max="16" width="20.7109375" style="239" customWidth="1"/>
    <col min="17" max="17" width="23.140625" style="239" customWidth="1"/>
    <col min="18" max="30" width="9.140625" style="239" customWidth="1"/>
    <col min="31" max="34" width="9.140625" style="240" customWidth="1"/>
    <col min="35" max="42" width="9.140625" style="241" customWidth="1"/>
    <col min="43" max="16384" width="9.140625" style="236"/>
  </cols>
  <sheetData>
    <row r="1" spans="1:42">
      <c r="J1" s="120"/>
      <c r="K1" s="120"/>
      <c r="L1" s="120"/>
      <c r="M1" s="238"/>
      <c r="N1" s="120"/>
    </row>
    <row r="2" spans="1:42">
      <c r="A2" s="237"/>
      <c r="B2" s="237"/>
      <c r="C2" s="237"/>
      <c r="D2" s="237"/>
      <c r="E2" s="237"/>
      <c r="F2" s="117"/>
      <c r="G2" s="117"/>
      <c r="I2" s="120" t="s">
        <v>1</v>
      </c>
      <c r="J2" s="120"/>
      <c r="K2" s="242" t="s">
        <v>87</v>
      </c>
      <c r="L2" s="726">
        <v>2026</v>
      </c>
      <c r="M2" s="726"/>
      <c r="N2" s="726"/>
      <c r="Q2" s="240"/>
    </row>
    <row r="3" spans="1:42">
      <c r="A3" s="237"/>
      <c r="B3" s="237"/>
      <c r="C3" s="237"/>
      <c r="D3" s="237"/>
      <c r="E3" s="237"/>
      <c r="F3" s="117"/>
      <c r="G3" s="117"/>
      <c r="I3" s="120" t="s">
        <v>3</v>
      </c>
      <c r="J3" s="120"/>
      <c r="K3" s="242" t="s">
        <v>88</v>
      </c>
      <c r="L3" s="728" t="s">
        <v>89</v>
      </c>
      <c r="M3" s="728"/>
      <c r="N3" s="728"/>
      <c r="Q3" s="243" t="str">
        <f>VLOOKUP(L3,Catalogo!$B$10:$C$20,2,FALSE)</f>
        <v>Ls_DependenciasSRS</v>
      </c>
    </row>
    <row r="4" spans="1:42">
      <c r="A4" s="237"/>
      <c r="B4" s="237"/>
      <c r="C4" s="237"/>
      <c r="D4" s="237"/>
      <c r="E4" s="237"/>
      <c r="F4" s="117"/>
      <c r="G4" s="117"/>
      <c r="I4" s="120" t="s">
        <v>90</v>
      </c>
      <c r="J4" s="120"/>
      <c r="K4" s="242" t="s">
        <v>91</v>
      </c>
      <c r="L4" s="728" t="s">
        <v>92</v>
      </c>
      <c r="M4" s="728"/>
      <c r="N4" s="728"/>
      <c r="Q4" s="243" t="str">
        <f>IF(Q3="Ls_Estructura",VLOOKUP(L4,Catalogo!B24:C28,2,FALSE),VLOOKUP(L4,Catalogo!$B$137:$C$141,2,FALSE))</f>
        <v>Ls_OficinasSRS</v>
      </c>
    </row>
    <row r="5" spans="1:42">
      <c r="A5" s="237"/>
      <c r="B5" s="237"/>
      <c r="C5" s="237"/>
      <c r="D5" s="237"/>
      <c r="E5" s="237"/>
      <c r="F5" s="117"/>
      <c r="G5" s="117"/>
      <c r="I5" s="120" t="s">
        <v>93</v>
      </c>
      <c r="J5" s="120"/>
      <c r="K5" s="242" t="str">
        <f>IF(Q3="Ls_Estructura",VLOOKUP($L$4,Catalogo!$B$24:$D$29,3,FALSE),VLOOKUP($L$4,Catalogo!$B$137:$D$141,3,FALSE))</f>
        <v xml:space="preserve">Oficinas:  </v>
      </c>
      <c r="L5" s="727" t="s">
        <v>94</v>
      </c>
      <c r="M5" s="727"/>
      <c r="N5" s="727"/>
      <c r="Q5" s="240"/>
    </row>
    <row r="6" spans="1:42">
      <c r="A6" s="237"/>
      <c r="B6" s="237"/>
      <c r="C6" s="237"/>
      <c r="D6" s="237"/>
      <c r="E6" s="237"/>
      <c r="F6" s="117"/>
      <c r="G6" s="117"/>
      <c r="H6" s="117"/>
      <c r="I6" s="117"/>
      <c r="J6" s="117"/>
      <c r="K6" s="117"/>
      <c r="L6" s="239"/>
      <c r="M6" s="244"/>
      <c r="N6" s="239"/>
    </row>
    <row r="7" spans="1:42">
      <c r="A7" s="237"/>
      <c r="B7" s="237"/>
      <c r="C7" s="237"/>
      <c r="D7" s="237"/>
      <c r="E7" s="237"/>
      <c r="F7" s="239"/>
      <c r="G7" s="239"/>
      <c r="H7" s="239"/>
      <c r="I7" s="239"/>
      <c r="J7" s="239"/>
      <c r="K7" s="239"/>
      <c r="L7" s="239"/>
      <c r="M7" s="244"/>
      <c r="N7" s="239"/>
    </row>
    <row r="8" spans="1:42" s="245" customFormat="1" ht="25.5">
      <c r="B8" s="246" t="s">
        <v>95</v>
      </c>
      <c r="C8" s="246" t="s">
        <v>96</v>
      </c>
      <c r="D8" s="246" t="s">
        <v>97</v>
      </c>
      <c r="E8" s="246" t="s">
        <v>98</v>
      </c>
      <c r="F8" s="246" t="s">
        <v>99</v>
      </c>
      <c r="G8" s="246" t="s">
        <v>100</v>
      </c>
      <c r="H8" s="246" t="s">
        <v>101</v>
      </c>
      <c r="I8" s="246" t="s">
        <v>102</v>
      </c>
      <c r="J8" s="246" t="s">
        <v>103</v>
      </c>
      <c r="K8" s="246" t="s">
        <v>104</v>
      </c>
      <c r="L8" s="246" t="s">
        <v>105</v>
      </c>
      <c r="M8" s="246" t="s">
        <v>106</v>
      </c>
      <c r="N8" s="246" t="s">
        <v>107</v>
      </c>
      <c r="O8" s="246" t="s">
        <v>108</v>
      </c>
      <c r="P8" s="246" t="s">
        <v>109</v>
      </c>
      <c r="Q8" s="246" t="s">
        <v>110</v>
      </c>
      <c r="R8" s="247"/>
      <c r="S8" s="247"/>
      <c r="T8" s="247"/>
      <c r="U8" s="247"/>
      <c r="V8" s="247"/>
      <c r="W8" s="247"/>
      <c r="X8" s="247"/>
      <c r="Y8" s="247"/>
      <c r="Z8" s="247"/>
      <c r="AA8" s="247"/>
      <c r="AB8" s="247"/>
      <c r="AC8" s="247"/>
      <c r="AD8" s="247"/>
      <c r="AE8" s="248"/>
      <c r="AF8" s="248"/>
      <c r="AG8" s="248"/>
      <c r="AH8" s="248"/>
      <c r="AI8" s="249"/>
      <c r="AJ8" s="249"/>
      <c r="AK8" s="249"/>
      <c r="AL8" s="249"/>
      <c r="AM8" s="249"/>
      <c r="AN8" s="249"/>
      <c r="AO8" s="249"/>
      <c r="AP8" s="249"/>
    </row>
    <row r="9" spans="1:42" s="250" customFormat="1" ht="89.25">
      <c r="B9" s="204" t="e">
        <f>IF('Formulario PPGR1'!$H9="","",CONCATENATE('Formulario PPGR1'!$C9,".",'Formulario PPGR1'!$D9,".",'Formulario PPGR1'!$E9,".",#REF!))</f>
        <v>#REF!</v>
      </c>
      <c r="C9" s="204" t="e">
        <f>IF('Formulario PPGR1'!$H9="","",#REF!)</f>
        <v>#REF!</v>
      </c>
      <c r="D9" s="204" t="e">
        <f>IF('Formulario PPGR1'!$H9="","",#REF!)</f>
        <v>#REF!</v>
      </c>
      <c r="E9" s="204" t="e">
        <f>IF('Formulario PPGR1'!$H9="","",#REF!)</f>
        <v>#REF!</v>
      </c>
      <c r="F9" s="227" t="str">
        <f>_xlfn.XLOOKUP($H9,tbl_ejes_estrategicos[Ejes Estratégicos],tbl_ejes_estrategicos[Cod_Eje],"",0)</f>
        <v>EE.1</v>
      </c>
      <c r="G9" s="227" t="str">
        <f>_xlfn.XLOOKUP(Tabla3[[#This Row],[Resultado Estratégico Institucional]],Tabla13[RE Concatenado],Tabla13[RE],"",0)</f>
        <v>RE1.1</v>
      </c>
      <c r="H9" s="226" t="s">
        <v>111</v>
      </c>
      <c r="I9" s="226" t="s">
        <v>112</v>
      </c>
      <c r="J9" s="287" t="s">
        <v>113</v>
      </c>
      <c r="K9" s="226"/>
      <c r="L9" s="226"/>
      <c r="M9" s="288"/>
      <c r="N9" s="288"/>
      <c r="O9" s="228"/>
      <c r="P9" s="228" t="s">
        <v>114</v>
      </c>
      <c r="Q9" s="228" t="s">
        <v>115</v>
      </c>
      <c r="R9" s="239"/>
      <c r="S9" s="239"/>
      <c r="T9" s="239"/>
      <c r="U9" s="239"/>
      <c r="V9" s="239"/>
      <c r="W9" s="239"/>
      <c r="X9" s="239"/>
      <c r="Y9" s="239"/>
      <c r="Z9" s="239"/>
      <c r="AA9" s="239"/>
      <c r="AB9" s="239"/>
      <c r="AC9" s="239"/>
      <c r="AD9" s="239"/>
      <c r="AE9" s="240"/>
      <c r="AF9" s="240"/>
      <c r="AG9" s="240"/>
      <c r="AH9" s="240"/>
      <c r="AI9" s="240"/>
      <c r="AJ9" s="240"/>
      <c r="AK9" s="240"/>
      <c r="AL9" s="240"/>
      <c r="AM9" s="240"/>
      <c r="AN9" s="240"/>
      <c r="AO9" s="240"/>
      <c r="AP9" s="240"/>
    </row>
    <row r="10" spans="1:42" s="250" customFormat="1" ht="89.25">
      <c r="B10" s="204" t="e">
        <f>IF('Formulario PPGR1'!$H10="","",CONCATENATE('Formulario PPGR1'!$C10,".",'Formulario PPGR1'!$D10,".",'Formulario PPGR1'!$E10,".",#REF!))</f>
        <v>#REF!</v>
      </c>
      <c r="C10" s="204" t="e">
        <f>IF('Formulario PPGR1'!$H10="","",#REF!)</f>
        <v>#REF!</v>
      </c>
      <c r="D10" s="204" t="e">
        <f>IF('Formulario PPGR1'!$H10="","",#REF!)</f>
        <v>#REF!</v>
      </c>
      <c r="E10" s="204" t="e">
        <f>IF('Formulario PPGR1'!$H10="","",#REF!)</f>
        <v>#REF!</v>
      </c>
      <c r="F10" s="227" t="str">
        <f>_xlfn.XLOOKUP($H10,tbl_ejes_estrategicos[Ejes Estratégicos],tbl_ejes_estrategicos[Cod_Eje],"",0)</f>
        <v>EE.1</v>
      </c>
      <c r="G10" s="227" t="str">
        <f>_xlfn.XLOOKUP(Tabla3[[#This Row],[Resultado Estratégico Institucional]],Tabla13[RE Concatenado],Tabla13[RE],"",0)</f>
        <v>RE1.1</v>
      </c>
      <c r="H10" s="226" t="s">
        <v>111</v>
      </c>
      <c r="I10" s="226" t="s">
        <v>112</v>
      </c>
      <c r="J10" s="287" t="s">
        <v>116</v>
      </c>
      <c r="K10" s="226"/>
      <c r="L10" s="226"/>
      <c r="M10" s="288"/>
      <c r="N10" s="288"/>
      <c r="O10" s="228"/>
      <c r="P10" s="228" t="s">
        <v>114</v>
      </c>
      <c r="Q10" s="228" t="s">
        <v>115</v>
      </c>
      <c r="R10" s="239"/>
      <c r="S10" s="239"/>
      <c r="T10" s="239"/>
      <c r="U10" s="239"/>
      <c r="V10" s="239"/>
      <c r="W10" s="239"/>
      <c r="X10" s="239"/>
      <c r="Y10" s="239"/>
      <c r="Z10" s="239"/>
      <c r="AA10" s="239"/>
      <c r="AB10" s="239"/>
      <c r="AC10" s="239"/>
      <c r="AD10" s="239"/>
      <c r="AE10" s="240"/>
      <c r="AF10" s="240"/>
      <c r="AG10" s="240"/>
      <c r="AH10" s="240"/>
      <c r="AI10" s="240"/>
      <c r="AJ10" s="240"/>
      <c r="AK10" s="240"/>
      <c r="AL10" s="240"/>
      <c r="AM10" s="240"/>
      <c r="AN10" s="240"/>
      <c r="AO10" s="240"/>
      <c r="AP10" s="240"/>
    </row>
    <row r="11" spans="1:42" s="250" customFormat="1" ht="76.5">
      <c r="B11" s="204" t="e">
        <f>IF('Formulario PPGR1'!$H11="","",CONCATENATE('Formulario PPGR1'!$C11,".",'Formulario PPGR1'!$D11,".",'Formulario PPGR1'!$E11,".",#REF!))</f>
        <v>#REF!</v>
      </c>
      <c r="C11" s="204" t="e">
        <f>IF('Formulario PPGR1'!$H11="","",#REF!)</f>
        <v>#REF!</v>
      </c>
      <c r="D11" s="204" t="e">
        <f>IF('Formulario PPGR1'!$H11="","",#REF!)</f>
        <v>#REF!</v>
      </c>
      <c r="E11" s="204" t="e">
        <f>IF('Formulario PPGR1'!$H11="","",#REF!)</f>
        <v>#REF!</v>
      </c>
      <c r="F11" s="227" t="str">
        <f>_xlfn.XLOOKUP($H11,tbl_ejes_estrategicos[Ejes Estratégicos],tbl_ejes_estrategicos[Cod_Eje],"",0)</f>
        <v>EE.1</v>
      </c>
      <c r="G11" s="227" t="str">
        <f>_xlfn.XLOOKUP(Tabla3[[#This Row],[Resultado Estratégico Institucional]],Tabla13[RE Concatenado],Tabla13[RE],"",0)</f>
        <v>RE1.2</v>
      </c>
      <c r="H11" s="226" t="s">
        <v>111</v>
      </c>
      <c r="I11" s="226" t="s">
        <v>117</v>
      </c>
      <c r="J11" s="287" t="s">
        <v>118</v>
      </c>
      <c r="K11" s="226"/>
      <c r="L11" s="226"/>
      <c r="M11" s="288"/>
      <c r="N11" s="288"/>
      <c r="O11" s="203"/>
      <c r="P11" s="228" t="s">
        <v>114</v>
      </c>
      <c r="Q11" s="228" t="s">
        <v>115</v>
      </c>
      <c r="R11" s="239"/>
      <c r="S11" s="239"/>
      <c r="T11" s="239"/>
      <c r="U11" s="239"/>
      <c r="V11" s="239"/>
      <c r="W11" s="239"/>
      <c r="X11" s="239"/>
      <c r="Y11" s="239"/>
      <c r="Z11" s="239"/>
      <c r="AA11" s="239"/>
      <c r="AB11" s="239"/>
      <c r="AC11" s="239"/>
      <c r="AD11" s="239"/>
      <c r="AE11" s="240"/>
      <c r="AF11" s="240"/>
      <c r="AG11" s="240"/>
      <c r="AH11" s="240"/>
      <c r="AI11" s="240"/>
      <c r="AJ11" s="240"/>
      <c r="AK11" s="240"/>
      <c r="AL11" s="240"/>
      <c r="AM11" s="240"/>
      <c r="AN11" s="240"/>
      <c r="AO11" s="240"/>
      <c r="AP11" s="240"/>
    </row>
    <row r="12" spans="1:42" s="250" customFormat="1" ht="102">
      <c r="B12" s="204" t="e">
        <f>IF('Formulario PPGR1'!$H12="","",CONCATENATE('Formulario PPGR1'!$C12,".",'Formulario PPGR1'!$D12,".",'Formulario PPGR1'!$E12,".",#REF!))</f>
        <v>#REF!</v>
      </c>
      <c r="C12" s="204" t="e">
        <f>IF('Formulario PPGR1'!$H12="","",#REF!)</f>
        <v>#REF!</v>
      </c>
      <c r="D12" s="204" t="e">
        <f>IF('Formulario PPGR1'!$H12="","",#REF!)</f>
        <v>#REF!</v>
      </c>
      <c r="E12" s="204" t="e">
        <f>IF('Formulario PPGR1'!$H12="","",#REF!)</f>
        <v>#REF!</v>
      </c>
      <c r="F12" s="227" t="str">
        <f>_xlfn.XLOOKUP($H12,tbl_ejes_estrategicos[Ejes Estratégicos],tbl_ejes_estrategicos[Cod_Eje],"",0)</f>
        <v>EE.1</v>
      </c>
      <c r="G12" s="227" t="str">
        <f>_xlfn.XLOOKUP(Tabla3[[#This Row],[Resultado Estratégico Institucional]],Tabla13[RE Concatenado],Tabla13[RE],"",0)</f>
        <v>RE1.5</v>
      </c>
      <c r="H12" s="226" t="s">
        <v>111</v>
      </c>
      <c r="I12" s="226" t="s">
        <v>119</v>
      </c>
      <c r="J12" s="287" t="s">
        <v>120</v>
      </c>
      <c r="K12" s="226"/>
      <c r="L12" s="226"/>
      <c r="M12" s="288"/>
      <c r="N12" s="288"/>
      <c r="O12" s="228"/>
      <c r="P12" s="228" t="s">
        <v>121</v>
      </c>
      <c r="Q12" s="228"/>
      <c r="R12" s="239"/>
      <c r="S12" s="239"/>
      <c r="T12" s="239"/>
      <c r="U12" s="239"/>
      <c r="V12" s="239"/>
      <c r="W12" s="239"/>
      <c r="X12" s="239"/>
      <c r="Y12" s="239"/>
      <c r="Z12" s="239"/>
      <c r="AA12" s="239"/>
      <c r="AB12" s="239"/>
      <c r="AC12" s="239"/>
      <c r="AD12" s="239"/>
      <c r="AE12" s="240"/>
      <c r="AF12" s="240"/>
      <c r="AG12" s="240"/>
      <c r="AH12" s="240"/>
      <c r="AI12" s="240"/>
      <c r="AJ12" s="240"/>
      <c r="AK12" s="240"/>
      <c r="AL12" s="240"/>
      <c r="AM12" s="240"/>
      <c r="AN12" s="240"/>
      <c r="AO12" s="240"/>
      <c r="AP12" s="240"/>
    </row>
    <row r="13" spans="1:42" s="250" customFormat="1" ht="89.25">
      <c r="B13" s="204" t="e">
        <f>IF('Formulario PPGR1'!$H13="","",CONCATENATE('Formulario PPGR1'!$C13,".",'Formulario PPGR1'!$D13,".",'Formulario PPGR1'!$E13,".",#REF!))</f>
        <v>#REF!</v>
      </c>
      <c r="C13" s="204" t="e">
        <f>IF('Formulario PPGR1'!$H13="","",#REF!)</f>
        <v>#REF!</v>
      </c>
      <c r="D13" s="204" t="e">
        <f>IF('Formulario PPGR1'!$H13="","",#REF!)</f>
        <v>#REF!</v>
      </c>
      <c r="E13" s="204" t="e">
        <f>IF('Formulario PPGR1'!$H13="","",#REF!)</f>
        <v>#REF!</v>
      </c>
      <c r="F13" s="227" t="str">
        <f>_xlfn.XLOOKUP($H13,tbl_ejes_estrategicos[Ejes Estratégicos],tbl_ejes_estrategicos[Cod_Eje],"",0)</f>
        <v>EE.1</v>
      </c>
      <c r="G13" s="227" t="str">
        <f>_xlfn.XLOOKUP(Tabla3[[#This Row],[Resultado Estratégico Institucional]],Tabla13[RE Concatenado],Tabla13[RE],"",0)</f>
        <v>RE1.5</v>
      </c>
      <c r="H13" s="226" t="s">
        <v>111</v>
      </c>
      <c r="I13" s="226" t="s">
        <v>119</v>
      </c>
      <c r="J13" s="287" t="s">
        <v>122</v>
      </c>
      <c r="K13" s="226"/>
      <c r="L13" s="226"/>
      <c r="M13" s="290"/>
      <c r="N13" s="290"/>
      <c r="O13" s="203"/>
      <c r="P13" s="228" t="s">
        <v>123</v>
      </c>
      <c r="Q13" s="228"/>
      <c r="R13" s="239"/>
      <c r="S13" s="239"/>
      <c r="T13" s="239"/>
      <c r="U13" s="239"/>
      <c r="V13" s="239"/>
      <c r="W13" s="239"/>
      <c r="X13" s="239"/>
      <c r="Y13" s="239"/>
      <c r="Z13" s="239"/>
      <c r="AA13" s="239"/>
      <c r="AB13" s="239"/>
      <c r="AC13" s="239"/>
      <c r="AD13" s="239"/>
      <c r="AE13" s="240"/>
      <c r="AF13" s="240"/>
      <c r="AG13" s="240"/>
      <c r="AH13" s="240"/>
      <c r="AI13" s="240"/>
      <c r="AJ13" s="240"/>
      <c r="AK13" s="240"/>
      <c r="AL13" s="240"/>
      <c r="AM13" s="240"/>
      <c r="AN13" s="240"/>
      <c r="AO13" s="240"/>
      <c r="AP13" s="240"/>
    </row>
    <row r="14" spans="1:42" s="250" customFormat="1" ht="89.25">
      <c r="B14" s="204" t="e">
        <f>IF('Formulario PPGR1'!$H14="","",CONCATENATE('Formulario PPGR1'!$C14,".",'Formulario PPGR1'!$D14,".",'Formulario PPGR1'!$E14,".",#REF!))</f>
        <v>#REF!</v>
      </c>
      <c r="C14" s="204" t="e">
        <f>IF('Formulario PPGR1'!$H14="","",#REF!)</f>
        <v>#REF!</v>
      </c>
      <c r="D14" s="204" t="e">
        <f>IF('Formulario PPGR1'!$H14="","",#REF!)</f>
        <v>#REF!</v>
      </c>
      <c r="E14" s="204" t="e">
        <f>IF('Formulario PPGR1'!$H14="","",#REF!)</f>
        <v>#REF!</v>
      </c>
      <c r="F14" s="227" t="str">
        <f>_xlfn.XLOOKUP($H14,tbl_ejes_estrategicos[Ejes Estratégicos],tbl_ejes_estrategicos[Cod_Eje],"",0)</f>
        <v>EE.1</v>
      </c>
      <c r="G14" s="227" t="str">
        <f>_xlfn.XLOOKUP(Tabla3[[#This Row],[Resultado Estratégico Institucional]],Tabla13[RE Concatenado],Tabla13[RE],"",0)</f>
        <v>RE1.5</v>
      </c>
      <c r="H14" s="226" t="s">
        <v>111</v>
      </c>
      <c r="I14" s="226" t="s">
        <v>119</v>
      </c>
      <c r="J14" s="287" t="s">
        <v>124</v>
      </c>
      <c r="K14" s="226"/>
      <c r="L14" s="226"/>
      <c r="M14" s="290"/>
      <c r="N14" s="290"/>
      <c r="O14" s="228"/>
      <c r="P14" s="228" t="s">
        <v>125</v>
      </c>
      <c r="Q14" s="228" t="s">
        <v>126</v>
      </c>
      <c r="R14" s="239"/>
      <c r="S14" s="239"/>
      <c r="T14" s="239"/>
      <c r="U14" s="239"/>
      <c r="V14" s="240" t="s">
        <v>127</v>
      </c>
      <c r="W14" s="239"/>
      <c r="X14" s="239"/>
      <c r="Y14" s="239"/>
      <c r="Z14" s="239"/>
      <c r="AA14" s="239"/>
      <c r="AB14" s="239"/>
      <c r="AC14" s="239"/>
      <c r="AD14" s="239"/>
      <c r="AE14" s="240"/>
      <c r="AF14" s="240"/>
      <c r="AG14" s="240"/>
      <c r="AH14" s="240"/>
      <c r="AI14" s="240"/>
      <c r="AJ14" s="240"/>
      <c r="AK14" s="240"/>
      <c r="AL14" s="240"/>
      <c r="AM14" s="240"/>
      <c r="AN14" s="240"/>
      <c r="AO14" s="240"/>
      <c r="AP14" s="240"/>
    </row>
    <row r="15" spans="1:42" s="250" customFormat="1" ht="89.25">
      <c r="B15" s="204" t="e">
        <f>IF('Formulario PPGR1'!$H15="","",CONCATENATE('Formulario PPGR1'!$C15,".",'Formulario PPGR1'!$D15,".",'Formulario PPGR1'!$E15,".",#REF!))</f>
        <v>#REF!</v>
      </c>
      <c r="C15" s="204" t="e">
        <f>IF('Formulario PPGR1'!$H15="","",#REF!)</f>
        <v>#REF!</v>
      </c>
      <c r="D15" s="204" t="e">
        <f>IF('Formulario PPGR1'!$H15="","",#REF!)</f>
        <v>#REF!</v>
      </c>
      <c r="E15" s="204" t="e">
        <f>IF('Formulario PPGR1'!$H15="","",#REF!)</f>
        <v>#REF!</v>
      </c>
      <c r="F15" s="227" t="str">
        <f>_xlfn.XLOOKUP($H15,tbl_ejes_estrategicos[Ejes Estratégicos],tbl_ejes_estrategicos[Cod_Eje],"",0)</f>
        <v>EE.1</v>
      </c>
      <c r="G15" s="227" t="str">
        <f>_xlfn.XLOOKUP(Tabla3[[#This Row],[Resultado Estratégico Institucional]],Tabla13[RE Concatenado],Tabla13[RE],"",0)</f>
        <v>RE1.5</v>
      </c>
      <c r="H15" s="226" t="s">
        <v>111</v>
      </c>
      <c r="I15" s="226" t="s">
        <v>119</v>
      </c>
      <c r="J15" s="287" t="s">
        <v>128</v>
      </c>
      <c r="K15" s="226"/>
      <c r="L15" s="226"/>
      <c r="M15" s="290"/>
      <c r="N15" s="290"/>
      <c r="O15" s="203"/>
      <c r="P15" s="228" t="s">
        <v>129</v>
      </c>
      <c r="Q15" s="228" t="s">
        <v>115</v>
      </c>
      <c r="R15" s="239"/>
      <c r="S15" s="239"/>
      <c r="T15" s="239"/>
      <c r="U15" s="239"/>
      <c r="V15" s="240"/>
      <c r="W15" s="239"/>
      <c r="X15" s="239"/>
      <c r="Y15" s="239"/>
      <c r="Z15" s="239"/>
      <c r="AA15" s="239"/>
      <c r="AB15" s="239"/>
      <c r="AC15" s="239"/>
      <c r="AD15" s="239"/>
      <c r="AE15" s="240"/>
      <c r="AF15" s="240"/>
      <c r="AG15" s="240"/>
      <c r="AH15" s="240"/>
      <c r="AI15" s="240"/>
      <c r="AJ15" s="240"/>
      <c r="AK15" s="240"/>
      <c r="AL15" s="240"/>
      <c r="AM15" s="240"/>
      <c r="AN15" s="240"/>
      <c r="AO15" s="240"/>
      <c r="AP15" s="240"/>
    </row>
    <row r="16" spans="1:42" s="250" customFormat="1" ht="114.75">
      <c r="B16" s="204" t="e">
        <f>IF('Formulario PPGR1'!$H16="","",CONCATENATE('Formulario PPGR1'!$C16,".",'Formulario PPGR1'!$D16,".",'Formulario PPGR1'!$E16,".",#REF!))</f>
        <v>#REF!</v>
      </c>
      <c r="C16" s="204" t="e">
        <f>IF('Formulario PPGR1'!$H16="","",#REF!)</f>
        <v>#REF!</v>
      </c>
      <c r="D16" s="204" t="e">
        <f>IF('Formulario PPGR1'!$H16="","",#REF!)</f>
        <v>#REF!</v>
      </c>
      <c r="E16" s="204" t="e">
        <f>IF('Formulario PPGR1'!$H16="","",#REF!)</f>
        <v>#REF!</v>
      </c>
      <c r="F16" s="227" t="str">
        <f>_xlfn.XLOOKUP($H16,tbl_ejes_estrategicos[Ejes Estratégicos],tbl_ejes_estrategicos[Cod_Eje],"",0)</f>
        <v>EE.1</v>
      </c>
      <c r="G16" s="227" t="str">
        <f>_xlfn.XLOOKUP(Tabla3[[#This Row],[Resultado Estratégico Institucional]],Tabla13[RE Concatenado],Tabla13[RE],"",0)</f>
        <v>RE1.6</v>
      </c>
      <c r="H16" s="226" t="s">
        <v>111</v>
      </c>
      <c r="I16" s="226" t="s">
        <v>130</v>
      </c>
      <c r="J16" s="287" t="s">
        <v>131</v>
      </c>
      <c r="K16" s="226"/>
      <c r="L16" s="226"/>
      <c r="M16" s="289"/>
      <c r="N16" s="289"/>
      <c r="O16" s="228"/>
      <c r="P16" s="228" t="s">
        <v>121</v>
      </c>
      <c r="Q16" s="228"/>
      <c r="R16" s="239"/>
      <c r="S16" s="239"/>
      <c r="T16" s="239"/>
      <c r="U16" s="239"/>
      <c r="V16" s="240" t="s">
        <v>132</v>
      </c>
      <c r="W16" s="239"/>
      <c r="X16" s="239"/>
      <c r="Y16" s="239"/>
      <c r="Z16" s="239"/>
      <c r="AA16" s="239"/>
      <c r="AB16" s="239"/>
      <c r="AC16" s="239"/>
      <c r="AD16" s="239"/>
      <c r="AE16" s="240"/>
      <c r="AF16" s="240"/>
      <c r="AG16" s="240"/>
      <c r="AH16" s="240"/>
      <c r="AI16" s="240"/>
      <c r="AJ16" s="240"/>
      <c r="AK16" s="240"/>
      <c r="AL16" s="240"/>
      <c r="AM16" s="240"/>
      <c r="AN16" s="240"/>
      <c r="AO16" s="240"/>
      <c r="AP16" s="240"/>
    </row>
    <row r="17" spans="2:42" s="250" customFormat="1" ht="63.75">
      <c r="B17" s="204" t="e">
        <f>IF('Formulario PPGR1'!$H17="","",CONCATENATE('Formulario PPGR1'!$C17,".",'Formulario PPGR1'!$D17,".",'Formulario PPGR1'!$E17,".",#REF!))</f>
        <v>#REF!</v>
      </c>
      <c r="C17" s="204" t="e">
        <f>IF('Formulario PPGR1'!$H17="","",#REF!)</f>
        <v>#REF!</v>
      </c>
      <c r="D17" s="204" t="e">
        <f>IF('Formulario PPGR1'!$H17="","",#REF!)</f>
        <v>#REF!</v>
      </c>
      <c r="E17" s="204" t="e">
        <f>IF('Formulario PPGR1'!$H17="","",#REF!)</f>
        <v>#REF!</v>
      </c>
      <c r="F17" s="227" t="str">
        <f>_xlfn.XLOOKUP($H17,tbl_ejes_estrategicos[Ejes Estratégicos],tbl_ejes_estrategicos[Cod_Eje],"",0)</f>
        <v>EE.1</v>
      </c>
      <c r="G17" s="227" t="str">
        <f>_xlfn.XLOOKUP(Tabla3[[#This Row],[Resultado Estratégico Institucional]],Tabla13[RE Concatenado],Tabla13[RE],"",0)</f>
        <v>RE1.6</v>
      </c>
      <c r="H17" s="226" t="s">
        <v>111</v>
      </c>
      <c r="I17" s="226" t="s">
        <v>130</v>
      </c>
      <c r="J17" s="226" t="s">
        <v>133</v>
      </c>
      <c r="K17" s="226"/>
      <c r="L17" s="226"/>
      <c r="M17" s="289"/>
      <c r="N17" s="290"/>
      <c r="O17" s="203"/>
      <c r="P17" s="228" t="s">
        <v>121</v>
      </c>
      <c r="Q17" s="228"/>
      <c r="R17" s="239"/>
      <c r="S17" s="239"/>
      <c r="T17" s="239"/>
      <c r="U17" s="239"/>
      <c r="V17" s="240"/>
      <c r="W17" s="239"/>
      <c r="X17" s="239"/>
      <c r="Y17" s="239"/>
      <c r="Z17" s="239"/>
      <c r="AA17" s="239"/>
      <c r="AB17" s="239"/>
      <c r="AC17" s="239"/>
      <c r="AD17" s="239"/>
      <c r="AE17" s="240"/>
      <c r="AF17" s="240"/>
      <c r="AG17" s="240"/>
      <c r="AH17" s="240"/>
      <c r="AI17" s="240"/>
      <c r="AJ17" s="240"/>
      <c r="AK17" s="240"/>
      <c r="AL17" s="240"/>
      <c r="AM17" s="240"/>
      <c r="AN17" s="240"/>
      <c r="AO17" s="240"/>
      <c r="AP17" s="240"/>
    </row>
    <row r="18" spans="2:42" s="250" customFormat="1" ht="63.75">
      <c r="B18" s="204" t="e">
        <f>IF('Formulario PPGR1'!$H18="","",CONCATENATE('Formulario PPGR1'!$C18,".",'Formulario PPGR1'!$D18,".",'Formulario PPGR1'!$E18,".",#REF!))</f>
        <v>#REF!</v>
      </c>
      <c r="C18" s="204" t="e">
        <f>IF('Formulario PPGR1'!$H18="","",#REF!)</f>
        <v>#REF!</v>
      </c>
      <c r="D18" s="204" t="e">
        <f>IF('Formulario PPGR1'!$H18="","",#REF!)</f>
        <v>#REF!</v>
      </c>
      <c r="E18" s="204" t="e">
        <f>IF('Formulario PPGR1'!$H18="","",#REF!)</f>
        <v>#REF!</v>
      </c>
      <c r="F18" s="227" t="str">
        <f>_xlfn.XLOOKUP($H18,tbl_ejes_estrategicos[Ejes Estratégicos],tbl_ejes_estrategicos[Cod_Eje],"",0)</f>
        <v>EE.1</v>
      </c>
      <c r="G18" s="227" t="str">
        <f>_xlfn.XLOOKUP(Tabla3[[#This Row],[Resultado Estratégico Institucional]],Tabla13[RE Concatenado],Tabla13[RE],"",0)</f>
        <v>RE1.6</v>
      </c>
      <c r="H18" s="226" t="s">
        <v>111</v>
      </c>
      <c r="I18" s="226" t="s">
        <v>130</v>
      </c>
      <c r="J18" s="287" t="s">
        <v>134</v>
      </c>
      <c r="K18" s="226"/>
      <c r="L18" s="226"/>
      <c r="M18" s="290"/>
      <c r="N18" s="290"/>
      <c r="O18" s="228"/>
      <c r="P18" s="228" t="s">
        <v>121</v>
      </c>
      <c r="Q18" s="228"/>
      <c r="R18" s="239"/>
      <c r="S18" s="239"/>
      <c r="T18" s="239"/>
      <c r="U18" s="239"/>
      <c r="V18" s="240" t="s">
        <v>135</v>
      </c>
      <c r="W18" s="239"/>
      <c r="X18" s="239"/>
      <c r="Y18" s="239"/>
      <c r="Z18" s="239"/>
      <c r="AA18" s="239"/>
      <c r="AB18" s="239"/>
      <c r="AC18" s="239"/>
      <c r="AD18" s="239"/>
      <c r="AE18" s="240"/>
      <c r="AF18" s="240"/>
      <c r="AG18" s="240"/>
      <c r="AH18" s="240"/>
      <c r="AI18" s="240"/>
      <c r="AJ18" s="240"/>
      <c r="AK18" s="240"/>
      <c r="AL18" s="240"/>
      <c r="AM18" s="240"/>
      <c r="AN18" s="240"/>
      <c r="AO18" s="240"/>
      <c r="AP18" s="240"/>
    </row>
    <row r="19" spans="2:42" s="250" customFormat="1" ht="89.25">
      <c r="B19" s="204" t="e">
        <f>IF('Formulario PPGR1'!$H19="","",CONCATENATE('Formulario PPGR1'!$C19,".",'Formulario PPGR1'!$D19,".",'Formulario PPGR1'!$E19,".",#REF!))</f>
        <v>#REF!</v>
      </c>
      <c r="C19" s="204" t="e">
        <f>IF('Formulario PPGR1'!$H19="","",#REF!)</f>
        <v>#REF!</v>
      </c>
      <c r="D19" s="204" t="e">
        <f>IF('Formulario PPGR1'!$H19="","",#REF!)</f>
        <v>#REF!</v>
      </c>
      <c r="E19" s="204" t="e">
        <f>IF('Formulario PPGR1'!$H19="","",#REF!)</f>
        <v>#REF!</v>
      </c>
      <c r="F19" s="227" t="str">
        <f>_xlfn.XLOOKUP($H19,tbl_ejes_estrategicos[Ejes Estratégicos],tbl_ejes_estrategicos[Cod_Eje],"",0)</f>
        <v>EE.1</v>
      </c>
      <c r="G19" s="227" t="str">
        <f>_xlfn.XLOOKUP(Tabla3[[#This Row],[Resultado Estratégico Institucional]],Tabla13[RE Concatenado],Tabla13[RE],"",0)</f>
        <v>RE1.6</v>
      </c>
      <c r="H19" s="226" t="s">
        <v>111</v>
      </c>
      <c r="I19" s="226" t="s">
        <v>130</v>
      </c>
      <c r="J19" s="287" t="s">
        <v>136</v>
      </c>
      <c r="K19" s="226"/>
      <c r="L19" s="226"/>
      <c r="M19" s="290"/>
      <c r="N19" s="290"/>
      <c r="O19" s="203"/>
      <c r="P19" s="228" t="s">
        <v>121</v>
      </c>
      <c r="Q19" s="228"/>
      <c r="R19" s="239"/>
      <c r="S19" s="239"/>
      <c r="T19" s="239"/>
      <c r="U19" s="239"/>
      <c r="V19" s="240"/>
      <c r="W19" s="239"/>
      <c r="X19" s="239"/>
      <c r="Y19" s="239"/>
      <c r="Z19" s="239"/>
      <c r="AA19" s="239"/>
      <c r="AB19" s="239"/>
      <c r="AC19" s="239"/>
      <c r="AD19" s="239"/>
      <c r="AE19" s="240"/>
      <c r="AF19" s="240"/>
      <c r="AG19" s="240"/>
      <c r="AH19" s="240"/>
      <c r="AI19" s="240"/>
      <c r="AJ19" s="240"/>
      <c r="AK19" s="240"/>
      <c r="AL19" s="240"/>
      <c r="AM19" s="240"/>
      <c r="AN19" s="240"/>
      <c r="AO19" s="240"/>
      <c r="AP19" s="240"/>
    </row>
    <row r="20" spans="2:42" s="250" customFormat="1" ht="63.75">
      <c r="B20" s="204" t="e">
        <f>IF('Formulario PPGR1'!$H20="","",CONCATENATE('Formulario PPGR1'!$C20,".",'Formulario PPGR1'!$D20,".",'Formulario PPGR1'!$E20,".",#REF!))</f>
        <v>#REF!</v>
      </c>
      <c r="C20" s="204" t="e">
        <f>IF('Formulario PPGR1'!$H20="","",#REF!)</f>
        <v>#REF!</v>
      </c>
      <c r="D20" s="204" t="e">
        <f>IF('Formulario PPGR1'!$H20="","",#REF!)</f>
        <v>#REF!</v>
      </c>
      <c r="E20" s="204" t="e">
        <f>IF('Formulario PPGR1'!$H20="","",#REF!)</f>
        <v>#REF!</v>
      </c>
      <c r="F20" s="227" t="str">
        <f>_xlfn.XLOOKUP($H20,tbl_ejes_estrategicos[Ejes Estratégicos],tbl_ejes_estrategicos[Cod_Eje],"",0)</f>
        <v>EE.1</v>
      </c>
      <c r="G20" s="227" t="str">
        <f>_xlfn.XLOOKUP(Tabla3[[#This Row],[Resultado Estratégico Institucional]],Tabla13[RE Concatenado],Tabla13[RE],"",0)</f>
        <v>RE1.6</v>
      </c>
      <c r="H20" s="226" t="s">
        <v>111</v>
      </c>
      <c r="I20" s="226" t="s">
        <v>130</v>
      </c>
      <c r="J20" s="226" t="s">
        <v>137</v>
      </c>
      <c r="K20" s="226"/>
      <c r="L20" s="226"/>
      <c r="M20" s="290"/>
      <c r="N20" s="290"/>
      <c r="O20" s="203"/>
      <c r="P20" s="228" t="s">
        <v>138</v>
      </c>
      <c r="Q20" s="228" t="s">
        <v>115</v>
      </c>
      <c r="R20" s="239"/>
      <c r="S20" s="239"/>
      <c r="T20" s="239"/>
      <c r="U20" s="239"/>
      <c r="V20" s="240"/>
      <c r="W20" s="239"/>
      <c r="X20" s="239"/>
      <c r="Y20" s="239"/>
      <c r="Z20" s="239"/>
      <c r="AA20" s="239"/>
      <c r="AB20" s="239"/>
      <c r="AC20" s="239"/>
      <c r="AD20" s="239"/>
      <c r="AE20" s="240"/>
      <c r="AF20" s="240"/>
      <c r="AG20" s="240"/>
      <c r="AH20" s="240"/>
      <c r="AI20" s="240"/>
      <c r="AJ20" s="240"/>
      <c r="AK20" s="240"/>
      <c r="AL20" s="240"/>
      <c r="AM20" s="240"/>
      <c r="AN20" s="240"/>
      <c r="AO20" s="240"/>
      <c r="AP20" s="240"/>
    </row>
    <row r="21" spans="2:42" s="250" customFormat="1" ht="76.5">
      <c r="B21" s="204" t="e">
        <f>IF('Formulario PPGR1'!$H21="","",CONCATENATE('Formulario PPGR1'!$C21,".",'Formulario PPGR1'!$D21,".",'Formulario PPGR1'!$E21,".",#REF!))</f>
        <v>#REF!</v>
      </c>
      <c r="C21" s="204" t="e">
        <f>IF('Formulario PPGR1'!$H21="","",#REF!)</f>
        <v>#REF!</v>
      </c>
      <c r="D21" s="204" t="e">
        <f>IF('Formulario PPGR1'!$H21="","",#REF!)</f>
        <v>#REF!</v>
      </c>
      <c r="E21" s="204" t="e">
        <f>IF('Formulario PPGR1'!$H21="","",#REF!)</f>
        <v>#REF!</v>
      </c>
      <c r="F21" s="227" t="str">
        <f>_xlfn.XLOOKUP($H21,tbl_ejes_estrategicos[Ejes Estratégicos],tbl_ejes_estrategicos[Cod_Eje],"",0)</f>
        <v>EE.1</v>
      </c>
      <c r="G21" s="227" t="str">
        <f>_xlfn.XLOOKUP(Tabla3[[#This Row],[Resultado Estratégico Institucional]],Tabla13[RE Concatenado],Tabla13[RE],"",0)</f>
        <v>RE1.6</v>
      </c>
      <c r="H21" s="226" t="s">
        <v>111</v>
      </c>
      <c r="I21" s="226" t="s">
        <v>130</v>
      </c>
      <c r="J21" s="287" t="s">
        <v>139</v>
      </c>
      <c r="K21" s="226"/>
      <c r="L21" s="226"/>
      <c r="M21" s="290"/>
      <c r="N21" s="288"/>
      <c r="O21" s="228"/>
      <c r="P21" s="228" t="s">
        <v>140</v>
      </c>
      <c r="Q21" s="228" t="s">
        <v>115</v>
      </c>
      <c r="R21" s="239"/>
      <c r="S21" s="239"/>
      <c r="T21" s="239"/>
      <c r="U21" s="239"/>
      <c r="V21" s="239"/>
      <c r="W21" s="239"/>
      <c r="X21" s="239"/>
      <c r="Y21" s="239"/>
      <c r="Z21" s="239"/>
      <c r="AA21" s="239"/>
      <c r="AB21" s="239"/>
      <c r="AC21" s="239"/>
      <c r="AD21" s="239"/>
      <c r="AE21" s="240"/>
      <c r="AF21" s="240"/>
      <c r="AG21" s="240"/>
      <c r="AH21" s="240"/>
      <c r="AI21" s="240"/>
      <c r="AJ21" s="240"/>
      <c r="AK21" s="240"/>
      <c r="AL21" s="240"/>
      <c r="AM21" s="240"/>
      <c r="AN21" s="240"/>
      <c r="AO21" s="240"/>
      <c r="AP21" s="240"/>
    </row>
    <row r="22" spans="2:42" s="250" customFormat="1" ht="63.75">
      <c r="B22" s="204" t="e">
        <f>IF('Formulario PPGR1'!$H22="","",CONCATENATE('Formulario PPGR1'!$C22,".",'Formulario PPGR1'!$D22,".",'Formulario PPGR1'!$E22,".",#REF!))</f>
        <v>#REF!</v>
      </c>
      <c r="C22" s="204" t="e">
        <f>IF('Formulario PPGR1'!$H22="","",#REF!)</f>
        <v>#REF!</v>
      </c>
      <c r="D22" s="204" t="e">
        <f>IF('Formulario PPGR1'!$H22="","",#REF!)</f>
        <v>#REF!</v>
      </c>
      <c r="E22" s="204" t="e">
        <f>IF('Formulario PPGR1'!$H22="","",#REF!)</f>
        <v>#REF!</v>
      </c>
      <c r="F22" s="227" t="str">
        <f>_xlfn.XLOOKUP($H22,tbl_ejes_estrategicos[Ejes Estratégicos],tbl_ejes_estrategicos[Cod_Eje],"",0)</f>
        <v>EE.1</v>
      </c>
      <c r="G22" s="227" t="str">
        <f>_xlfn.XLOOKUP(Tabla3[[#This Row],[Resultado Estratégico Institucional]],Tabla13[RE Concatenado],Tabla13[RE],"",0)</f>
        <v>RE1.6</v>
      </c>
      <c r="H22" s="226" t="s">
        <v>111</v>
      </c>
      <c r="I22" s="226" t="s">
        <v>130</v>
      </c>
      <c r="J22" s="287" t="s">
        <v>141</v>
      </c>
      <c r="K22" s="226"/>
      <c r="L22" s="226"/>
      <c r="M22" s="290"/>
      <c r="N22" s="288"/>
      <c r="O22" s="203"/>
      <c r="P22" s="228" t="s">
        <v>140</v>
      </c>
      <c r="Q22" s="228" t="s">
        <v>115</v>
      </c>
      <c r="R22" s="239"/>
      <c r="S22" s="239"/>
      <c r="T22" s="239"/>
      <c r="U22" s="239"/>
      <c r="V22" s="239"/>
      <c r="W22" s="239"/>
      <c r="X22" s="239"/>
      <c r="Y22" s="239"/>
      <c r="Z22" s="239"/>
      <c r="AA22" s="239"/>
      <c r="AB22" s="239"/>
      <c r="AC22" s="239"/>
      <c r="AD22" s="239"/>
      <c r="AE22" s="240"/>
      <c r="AF22" s="240"/>
      <c r="AG22" s="240"/>
      <c r="AH22" s="240"/>
      <c r="AI22" s="240"/>
      <c r="AJ22" s="240"/>
      <c r="AK22" s="240"/>
      <c r="AL22" s="240"/>
      <c r="AM22" s="240"/>
      <c r="AN22" s="240"/>
      <c r="AO22" s="240"/>
      <c r="AP22" s="240"/>
    </row>
    <row r="23" spans="2:42" s="250" customFormat="1" ht="76.5">
      <c r="B23" s="204" t="e">
        <f>IF('Formulario PPGR1'!$H23="","",CONCATENATE('Formulario PPGR1'!$C23,".",'Formulario PPGR1'!$D23,".",'Formulario PPGR1'!$E23,".",#REF!))</f>
        <v>#REF!</v>
      </c>
      <c r="C23" s="204" t="e">
        <f>IF('Formulario PPGR1'!$H23="","",#REF!)</f>
        <v>#REF!</v>
      </c>
      <c r="D23" s="204" t="e">
        <f>IF('Formulario PPGR1'!$H23="","",#REF!)</f>
        <v>#REF!</v>
      </c>
      <c r="E23" s="204" t="e">
        <f>IF('Formulario PPGR1'!$H23="","",#REF!)</f>
        <v>#REF!</v>
      </c>
      <c r="F23" s="227" t="str">
        <f>_xlfn.XLOOKUP($H23,tbl_ejes_estrategicos[Ejes Estratégicos],tbl_ejes_estrategicos[Cod_Eje],"",0)</f>
        <v>EE.1</v>
      </c>
      <c r="G23" s="227" t="str">
        <f>_xlfn.XLOOKUP(Tabla3[[#This Row],[Resultado Estratégico Institucional]],Tabla13[RE Concatenado],Tabla13[RE],"",0)</f>
        <v>RE1.6</v>
      </c>
      <c r="H23" s="226" t="s">
        <v>111</v>
      </c>
      <c r="I23" s="226" t="s">
        <v>130</v>
      </c>
      <c r="J23" s="226" t="s">
        <v>142</v>
      </c>
      <c r="K23" s="226"/>
      <c r="L23" s="226"/>
      <c r="M23" s="290"/>
      <c r="N23" s="288"/>
      <c r="O23" s="203"/>
      <c r="P23" s="228" t="s">
        <v>140</v>
      </c>
      <c r="Q23" s="228" t="s">
        <v>115</v>
      </c>
      <c r="R23" s="239"/>
      <c r="S23" s="239"/>
      <c r="T23" s="239"/>
      <c r="U23" s="239"/>
      <c r="V23" s="239"/>
      <c r="W23" s="239"/>
      <c r="X23" s="239"/>
      <c r="Y23" s="239"/>
      <c r="Z23" s="239"/>
      <c r="AA23" s="239"/>
      <c r="AB23" s="239"/>
      <c r="AC23" s="239"/>
      <c r="AD23" s="239"/>
      <c r="AE23" s="240"/>
      <c r="AF23" s="240"/>
      <c r="AG23" s="240"/>
      <c r="AH23" s="240"/>
      <c r="AI23" s="240"/>
      <c r="AJ23" s="240"/>
      <c r="AK23" s="240"/>
      <c r="AL23" s="240"/>
      <c r="AM23" s="240"/>
      <c r="AN23" s="240"/>
      <c r="AO23" s="240"/>
      <c r="AP23" s="240"/>
    </row>
    <row r="24" spans="2:42" s="250" customFormat="1" ht="76.5">
      <c r="B24" s="204" t="e">
        <f>IF('Formulario PPGR1'!$H24="","",CONCATENATE('Formulario PPGR1'!$C24,".",'Formulario PPGR1'!$D24,".",'Formulario PPGR1'!$E24,".",#REF!))</f>
        <v>#REF!</v>
      </c>
      <c r="C24" s="204" t="e">
        <f>IF('Formulario PPGR1'!$H24="","",#REF!)</f>
        <v>#REF!</v>
      </c>
      <c r="D24" s="204" t="e">
        <f>IF('Formulario PPGR1'!$H24="","",#REF!)</f>
        <v>#REF!</v>
      </c>
      <c r="E24" s="204" t="e">
        <f>IF('Formulario PPGR1'!$H24="","",#REF!)</f>
        <v>#REF!</v>
      </c>
      <c r="F24" s="227" t="str">
        <f>_xlfn.XLOOKUP($H24,tbl_ejes_estrategicos[Ejes Estratégicos],tbl_ejes_estrategicos[Cod_Eje],"",0)</f>
        <v>EE.1</v>
      </c>
      <c r="G24" s="227" t="str">
        <f>_xlfn.XLOOKUP(Tabla3[[#This Row],[Resultado Estratégico Institucional]],Tabla13[RE Concatenado],Tabla13[RE],"",0)</f>
        <v>RE1.7</v>
      </c>
      <c r="H24" s="226" t="s">
        <v>111</v>
      </c>
      <c r="I24" s="226" t="s">
        <v>143</v>
      </c>
      <c r="J24" s="287" t="s">
        <v>144</v>
      </c>
      <c r="K24" s="226"/>
      <c r="L24" s="226"/>
      <c r="M24" s="290"/>
      <c r="N24" s="288"/>
      <c r="O24" s="203"/>
      <c r="P24" s="228" t="s">
        <v>125</v>
      </c>
      <c r="Q24" s="228" t="s">
        <v>145</v>
      </c>
      <c r="R24" s="239"/>
      <c r="S24" s="239"/>
      <c r="T24" s="239"/>
      <c r="U24" s="239"/>
      <c r="V24" s="239"/>
      <c r="W24" s="239"/>
      <c r="X24" s="239"/>
      <c r="Y24" s="239"/>
      <c r="Z24" s="239"/>
      <c r="AA24" s="239"/>
      <c r="AB24" s="239"/>
      <c r="AC24" s="239"/>
      <c r="AD24" s="239"/>
      <c r="AE24" s="240"/>
      <c r="AF24" s="240"/>
      <c r="AG24" s="240"/>
      <c r="AH24" s="240"/>
      <c r="AI24" s="240"/>
      <c r="AJ24" s="240"/>
      <c r="AK24" s="240"/>
      <c r="AL24" s="240"/>
      <c r="AM24" s="240"/>
      <c r="AN24" s="240"/>
      <c r="AO24" s="240"/>
      <c r="AP24" s="240"/>
    </row>
    <row r="25" spans="2:42" s="250" customFormat="1" ht="89.25">
      <c r="B25" s="204" t="e">
        <f>IF('Formulario PPGR1'!$H25="","",CONCATENATE('Formulario PPGR1'!$C25,".",'Formulario PPGR1'!$D25,".",'Formulario PPGR1'!$E25,".",#REF!))</f>
        <v>#REF!</v>
      </c>
      <c r="C25" s="204" t="e">
        <f>IF('Formulario PPGR1'!$H25="","",#REF!)</f>
        <v>#REF!</v>
      </c>
      <c r="D25" s="204" t="e">
        <f>IF('Formulario PPGR1'!$H25="","",#REF!)</f>
        <v>#REF!</v>
      </c>
      <c r="E25" s="204" t="e">
        <f>IF('Formulario PPGR1'!$H25="","",#REF!)</f>
        <v>#REF!</v>
      </c>
      <c r="F25" s="227" t="str">
        <f>_xlfn.XLOOKUP($H25,tbl_ejes_estrategicos[Ejes Estratégicos],tbl_ejes_estrategicos[Cod_Eje],"",0)</f>
        <v>EE.1</v>
      </c>
      <c r="G25" s="227" t="str">
        <f>_xlfn.XLOOKUP(Tabla3[[#This Row],[Resultado Estratégico Institucional]],Tabla13[RE Concatenado],Tabla13[RE],"",0)</f>
        <v>RE1.8</v>
      </c>
      <c r="H25" s="226" t="s">
        <v>111</v>
      </c>
      <c r="I25" s="226" t="s">
        <v>146</v>
      </c>
      <c r="J25" s="287" t="s">
        <v>147</v>
      </c>
      <c r="K25" s="226"/>
      <c r="L25" s="226"/>
      <c r="M25" s="288"/>
      <c r="N25" s="288"/>
      <c r="O25" s="203"/>
      <c r="P25" s="228" t="s">
        <v>121</v>
      </c>
      <c r="Q25" s="228"/>
      <c r="R25" s="239"/>
      <c r="S25" s="239"/>
      <c r="T25" s="239"/>
      <c r="U25" s="239"/>
      <c r="V25" s="239"/>
      <c r="W25" s="239"/>
      <c r="X25" s="239"/>
      <c r="Y25" s="239"/>
      <c r="Z25" s="239"/>
      <c r="AA25" s="239"/>
      <c r="AB25" s="239"/>
      <c r="AC25" s="239"/>
      <c r="AD25" s="239"/>
      <c r="AE25" s="240"/>
      <c r="AF25" s="240"/>
      <c r="AG25" s="240"/>
      <c r="AH25" s="240"/>
      <c r="AI25" s="240"/>
      <c r="AJ25" s="240"/>
      <c r="AK25" s="240"/>
      <c r="AL25" s="240"/>
      <c r="AM25" s="240"/>
      <c r="AN25" s="240"/>
      <c r="AO25" s="240"/>
      <c r="AP25" s="240"/>
    </row>
    <row r="26" spans="2:42" s="250" customFormat="1" ht="89.25">
      <c r="B26" s="204" t="e">
        <f>IF('Formulario PPGR1'!$H26="","",CONCATENATE('Formulario PPGR1'!$C26,".",'Formulario PPGR1'!$D26,".",'Formulario PPGR1'!$E26,".",#REF!))</f>
        <v>#REF!</v>
      </c>
      <c r="C26" s="204" t="e">
        <f>IF('Formulario PPGR1'!$H26="","",#REF!)</f>
        <v>#REF!</v>
      </c>
      <c r="D26" s="204" t="e">
        <f>IF('Formulario PPGR1'!$H26="","",#REF!)</f>
        <v>#REF!</v>
      </c>
      <c r="E26" s="204" t="e">
        <f>IF('Formulario PPGR1'!$H26="","",#REF!)</f>
        <v>#REF!</v>
      </c>
      <c r="F26" s="227" t="str">
        <f>_xlfn.XLOOKUP($H26,tbl_ejes_estrategicos[Ejes Estratégicos],tbl_ejes_estrategicos[Cod_Eje],"",0)</f>
        <v>EE.1</v>
      </c>
      <c r="G26" s="227" t="str">
        <f>_xlfn.XLOOKUP(Tabla3[[#This Row],[Resultado Estratégico Institucional]],Tabla13[RE Concatenado],Tabla13[RE],"",0)</f>
        <v>RE1.8</v>
      </c>
      <c r="H26" s="226" t="s">
        <v>111</v>
      </c>
      <c r="I26" s="226" t="s">
        <v>146</v>
      </c>
      <c r="J26" s="287" t="s">
        <v>148</v>
      </c>
      <c r="K26" s="226"/>
      <c r="L26" s="226"/>
      <c r="M26" s="288"/>
      <c r="N26" s="288"/>
      <c r="O26" s="203"/>
      <c r="P26" s="228" t="s">
        <v>149</v>
      </c>
      <c r="Q26" s="228"/>
      <c r="R26" s="239"/>
      <c r="S26" s="239"/>
      <c r="T26" s="239"/>
      <c r="U26" s="239"/>
      <c r="V26" s="239"/>
      <c r="W26" s="239"/>
      <c r="X26" s="239"/>
      <c r="Y26" s="239"/>
      <c r="Z26" s="239"/>
      <c r="AA26" s="239"/>
      <c r="AB26" s="239"/>
      <c r="AC26" s="239"/>
      <c r="AD26" s="239"/>
      <c r="AE26" s="240"/>
      <c r="AF26" s="240"/>
      <c r="AG26" s="240"/>
      <c r="AH26" s="240"/>
      <c r="AI26" s="240"/>
      <c r="AJ26" s="240"/>
      <c r="AK26" s="240"/>
      <c r="AL26" s="240"/>
      <c r="AM26" s="240"/>
      <c r="AN26" s="240"/>
      <c r="AO26" s="240"/>
      <c r="AP26" s="240"/>
    </row>
    <row r="27" spans="2:42" s="250" customFormat="1" ht="102">
      <c r="B27" s="204" t="e">
        <f>IF('Formulario PPGR1'!$H27="","",CONCATENATE('Formulario PPGR1'!$C27,".",'Formulario PPGR1'!$D27,".",'Formulario PPGR1'!$E27,".",#REF!))</f>
        <v>#REF!</v>
      </c>
      <c r="C27" s="204" t="e">
        <f>IF('Formulario PPGR1'!$H27="","",#REF!)</f>
        <v>#REF!</v>
      </c>
      <c r="D27" s="204" t="e">
        <f>IF('Formulario PPGR1'!$H27="","",#REF!)</f>
        <v>#REF!</v>
      </c>
      <c r="E27" s="204" t="e">
        <f>IF('Formulario PPGR1'!$H27="","",#REF!)</f>
        <v>#REF!</v>
      </c>
      <c r="F27" s="227" t="str">
        <f>_xlfn.XLOOKUP($H27,tbl_ejes_estrategicos[Ejes Estratégicos],tbl_ejes_estrategicos[Cod_Eje],"",0)</f>
        <v>EE.1</v>
      </c>
      <c r="G27" s="227" t="str">
        <f>_xlfn.XLOOKUP(Tabla3[[#This Row],[Resultado Estratégico Institucional]],Tabla13[RE Concatenado],Tabla13[RE],"",0)</f>
        <v>RE1.8</v>
      </c>
      <c r="H27" s="226" t="s">
        <v>111</v>
      </c>
      <c r="I27" s="226" t="s">
        <v>146</v>
      </c>
      <c r="J27" s="226" t="s">
        <v>150</v>
      </c>
      <c r="K27" s="226"/>
      <c r="L27" s="226"/>
      <c r="M27" s="288"/>
      <c r="N27" s="288"/>
      <c r="O27" s="228"/>
      <c r="P27" s="228" t="s">
        <v>149</v>
      </c>
      <c r="Q27" s="228"/>
      <c r="R27" s="239"/>
      <c r="S27" s="239"/>
      <c r="T27" s="239"/>
      <c r="U27" s="239"/>
      <c r="V27" s="239"/>
      <c r="W27" s="239"/>
      <c r="X27" s="239"/>
      <c r="Y27" s="239"/>
      <c r="Z27" s="239"/>
      <c r="AA27" s="239"/>
      <c r="AB27" s="239"/>
      <c r="AC27" s="239"/>
      <c r="AD27" s="239"/>
      <c r="AE27" s="240"/>
      <c r="AF27" s="240"/>
      <c r="AG27" s="240"/>
      <c r="AH27" s="240"/>
      <c r="AI27" s="240"/>
      <c r="AJ27" s="240"/>
      <c r="AK27" s="240"/>
      <c r="AL27" s="240"/>
      <c r="AM27" s="240"/>
      <c r="AN27" s="240"/>
      <c r="AO27" s="240"/>
      <c r="AP27" s="240"/>
    </row>
    <row r="28" spans="2:42" s="250" customFormat="1" ht="63.75">
      <c r="B28" s="204" t="e">
        <f>IF('Formulario PPGR1'!$H28="","",CONCATENATE('Formulario PPGR1'!$C28,".",'Formulario PPGR1'!$D28,".",'Formulario PPGR1'!$E28,".",#REF!))</f>
        <v>#REF!</v>
      </c>
      <c r="C28" s="204" t="e">
        <f>IF('Formulario PPGR1'!$H28="","",#REF!)</f>
        <v>#REF!</v>
      </c>
      <c r="D28" s="204" t="e">
        <f>IF('Formulario PPGR1'!$H28="","",#REF!)</f>
        <v>#REF!</v>
      </c>
      <c r="E28" s="204" t="e">
        <f>IF('Formulario PPGR1'!$H28="","",#REF!)</f>
        <v>#REF!</v>
      </c>
      <c r="F28" s="227" t="str">
        <f>_xlfn.XLOOKUP($H28,tbl_ejes_estrategicos[Ejes Estratégicos],tbl_ejes_estrategicos[Cod_Eje],"",0)</f>
        <v>EE.1</v>
      </c>
      <c r="G28" s="227" t="str">
        <f>_xlfn.XLOOKUP(Tabla3[[#This Row],[Resultado Estratégico Institucional]],Tabla13[RE Concatenado],Tabla13[RE],"",0)</f>
        <v>RE1.9</v>
      </c>
      <c r="H28" s="226" t="s">
        <v>111</v>
      </c>
      <c r="I28" s="226" t="s">
        <v>151</v>
      </c>
      <c r="J28" s="287" t="s">
        <v>152</v>
      </c>
      <c r="K28" s="226"/>
      <c r="L28" s="226"/>
      <c r="M28" s="290"/>
      <c r="N28" s="288"/>
      <c r="O28" s="228"/>
      <c r="P28" s="228" t="s">
        <v>121</v>
      </c>
      <c r="Q28" s="228"/>
      <c r="R28" s="239"/>
      <c r="S28" s="239"/>
      <c r="T28" s="239"/>
      <c r="U28" s="239"/>
      <c r="V28" s="240" t="s">
        <v>153</v>
      </c>
      <c r="W28" s="239"/>
      <c r="X28" s="239"/>
      <c r="Y28" s="239"/>
      <c r="Z28" s="239"/>
      <c r="AA28" s="239"/>
      <c r="AB28" s="239"/>
      <c r="AC28" s="239"/>
      <c r="AD28" s="239"/>
      <c r="AE28" s="240"/>
      <c r="AF28" s="240"/>
      <c r="AG28" s="240"/>
      <c r="AH28" s="240"/>
      <c r="AI28" s="240"/>
      <c r="AJ28" s="240"/>
      <c r="AK28" s="240"/>
      <c r="AL28" s="240"/>
      <c r="AM28" s="240"/>
      <c r="AN28" s="240"/>
      <c r="AO28" s="240"/>
      <c r="AP28" s="240"/>
    </row>
    <row r="29" spans="2:42" s="250" customFormat="1" ht="63.75">
      <c r="B29" s="204" t="e">
        <f>IF('Formulario PPGR1'!$H29="","",CONCATENATE('Formulario PPGR1'!$C29,".",'Formulario PPGR1'!$D29,".",'Formulario PPGR1'!$E29,".",#REF!))</f>
        <v>#REF!</v>
      </c>
      <c r="C29" s="204" t="e">
        <f>IF('Formulario PPGR1'!$H29="","",#REF!)</f>
        <v>#REF!</v>
      </c>
      <c r="D29" s="204" t="e">
        <f>IF('Formulario PPGR1'!$H29="","",#REF!)</f>
        <v>#REF!</v>
      </c>
      <c r="E29" s="204" t="e">
        <f>IF('Formulario PPGR1'!$H29="","",#REF!)</f>
        <v>#REF!</v>
      </c>
      <c r="F29" s="227" t="str">
        <f>_xlfn.XLOOKUP($H29,tbl_ejes_estrategicos[Ejes Estratégicos],tbl_ejes_estrategicos[Cod_Eje],"",0)</f>
        <v>EE.1</v>
      </c>
      <c r="G29" s="227" t="str">
        <f>_xlfn.XLOOKUP(Tabla3[[#This Row],[Resultado Estratégico Institucional]],Tabla13[RE Concatenado],Tabla13[RE],"",0)</f>
        <v>RE1.10</v>
      </c>
      <c r="H29" s="226" t="s">
        <v>111</v>
      </c>
      <c r="I29" s="226" t="s">
        <v>154</v>
      </c>
      <c r="J29" s="287" t="s">
        <v>155</v>
      </c>
      <c r="K29" s="226"/>
      <c r="L29" s="226"/>
      <c r="M29" s="290"/>
      <c r="N29" s="288"/>
      <c r="O29" s="228"/>
      <c r="P29" s="228" t="s">
        <v>121</v>
      </c>
      <c r="Q29" s="228" t="s">
        <v>156</v>
      </c>
      <c r="R29" s="239"/>
      <c r="S29" s="239"/>
      <c r="T29" s="239"/>
      <c r="U29" s="239"/>
      <c r="V29" s="240"/>
      <c r="W29" s="239"/>
      <c r="X29" s="239"/>
      <c r="Y29" s="239"/>
      <c r="Z29" s="239"/>
      <c r="AA29" s="239"/>
      <c r="AB29" s="239"/>
      <c r="AC29" s="239"/>
      <c r="AD29" s="239"/>
      <c r="AE29" s="240"/>
      <c r="AF29" s="240"/>
      <c r="AG29" s="240"/>
      <c r="AH29" s="240"/>
      <c r="AI29" s="240"/>
      <c r="AJ29" s="240"/>
      <c r="AK29" s="240"/>
      <c r="AL29" s="240"/>
      <c r="AM29" s="240"/>
      <c r="AN29" s="240"/>
      <c r="AO29" s="240"/>
      <c r="AP29" s="240"/>
    </row>
    <row r="30" spans="2:42" s="250" customFormat="1" ht="51">
      <c r="B30" s="204" t="e">
        <f>IF('Formulario PPGR1'!$H30="","",CONCATENATE('Formulario PPGR1'!$C30,".",'Formulario PPGR1'!$D30,".",'Formulario PPGR1'!$E30,".",#REF!))</f>
        <v>#REF!</v>
      </c>
      <c r="C30" s="204" t="e">
        <f>IF('Formulario PPGR1'!$H30="","",#REF!)</f>
        <v>#REF!</v>
      </c>
      <c r="D30" s="204" t="e">
        <f>IF('Formulario PPGR1'!$H30="","",#REF!)</f>
        <v>#REF!</v>
      </c>
      <c r="E30" s="204" t="e">
        <f>IF('Formulario PPGR1'!$H30="","",#REF!)</f>
        <v>#REF!</v>
      </c>
      <c r="F30" s="227" t="str">
        <f>_xlfn.XLOOKUP($H30,tbl_ejes_estrategicos[Ejes Estratégicos],tbl_ejes_estrategicos[Cod_Eje],"",0)</f>
        <v>EE.1</v>
      </c>
      <c r="G30" s="227" t="str">
        <f>_xlfn.XLOOKUP(Tabla3[[#This Row],[Resultado Estratégico Institucional]],Tabla13[RE Concatenado],Tabla13[RE],"",0)</f>
        <v>RE1.11</v>
      </c>
      <c r="H30" s="226" t="s">
        <v>111</v>
      </c>
      <c r="I30" s="226" t="s">
        <v>157</v>
      </c>
      <c r="J30" s="287" t="s">
        <v>158</v>
      </c>
      <c r="K30" s="226"/>
      <c r="L30" s="226"/>
      <c r="M30" s="290"/>
      <c r="N30" s="288"/>
      <c r="O30" s="228"/>
      <c r="P30" s="228" t="s">
        <v>121</v>
      </c>
      <c r="Q30" s="228" t="s">
        <v>159</v>
      </c>
      <c r="R30" s="239"/>
      <c r="S30" s="239"/>
      <c r="T30" s="239"/>
      <c r="U30" s="239"/>
      <c r="V30" s="240"/>
      <c r="W30" s="239"/>
      <c r="X30" s="239"/>
      <c r="Y30" s="239"/>
      <c r="Z30" s="239"/>
      <c r="AA30" s="239"/>
      <c r="AB30" s="239"/>
      <c r="AC30" s="239"/>
      <c r="AD30" s="239"/>
      <c r="AE30" s="240"/>
      <c r="AF30" s="240"/>
      <c r="AG30" s="240"/>
      <c r="AH30" s="240"/>
      <c r="AI30" s="240"/>
      <c r="AJ30" s="240"/>
      <c r="AK30" s="240"/>
      <c r="AL30" s="240"/>
      <c r="AM30" s="240"/>
      <c r="AN30" s="240"/>
      <c r="AO30" s="240"/>
      <c r="AP30" s="240"/>
    </row>
    <row r="31" spans="2:42" s="250" customFormat="1" ht="51">
      <c r="B31" s="204" t="e">
        <f>IF('Formulario PPGR1'!$H31="","",CONCATENATE('Formulario PPGR1'!$C31,".",'Formulario PPGR1'!$D31,".",'Formulario PPGR1'!$E31,".",#REF!))</f>
        <v>#REF!</v>
      </c>
      <c r="C31" s="204" t="e">
        <f>IF('Formulario PPGR1'!$H31="","",#REF!)</f>
        <v>#REF!</v>
      </c>
      <c r="D31" s="204" t="e">
        <f>IF('Formulario PPGR1'!$H31="","",#REF!)</f>
        <v>#REF!</v>
      </c>
      <c r="E31" s="204" t="e">
        <f>IF('Formulario PPGR1'!$H31="","",#REF!)</f>
        <v>#REF!</v>
      </c>
      <c r="F31" s="227" t="str">
        <f>_xlfn.XLOOKUP($H31,tbl_ejes_estrategicos[Ejes Estratégicos],tbl_ejes_estrategicos[Cod_Eje],"",0)</f>
        <v>EE.1</v>
      </c>
      <c r="G31" s="227" t="str">
        <f>_xlfn.XLOOKUP(Tabla3[[#This Row],[Resultado Estratégico Institucional]],Tabla13[RE Concatenado],Tabla13[RE],"",0)</f>
        <v>RE1.11</v>
      </c>
      <c r="H31" s="226" t="s">
        <v>111</v>
      </c>
      <c r="I31" s="226" t="s">
        <v>157</v>
      </c>
      <c r="J31" s="287" t="s">
        <v>160</v>
      </c>
      <c r="K31" s="226"/>
      <c r="L31" s="226"/>
      <c r="M31" s="291"/>
      <c r="N31" s="288"/>
      <c r="O31" s="228"/>
      <c r="P31" s="228" t="s">
        <v>121</v>
      </c>
      <c r="Q31" s="228" t="s">
        <v>159</v>
      </c>
      <c r="R31" s="239"/>
      <c r="S31" s="239"/>
      <c r="T31" s="239"/>
      <c r="U31" s="239"/>
      <c r="V31" s="240"/>
      <c r="W31" s="239"/>
      <c r="X31" s="239"/>
      <c r="Y31" s="239"/>
      <c r="Z31" s="239"/>
      <c r="AA31" s="239"/>
      <c r="AB31" s="239"/>
      <c r="AC31" s="239"/>
      <c r="AD31" s="239"/>
      <c r="AE31" s="240"/>
      <c r="AF31" s="240"/>
      <c r="AG31" s="240"/>
      <c r="AH31" s="240"/>
      <c r="AI31" s="240"/>
      <c r="AJ31" s="240"/>
      <c r="AK31" s="240"/>
      <c r="AL31" s="240"/>
      <c r="AM31" s="240"/>
      <c r="AN31" s="240"/>
      <c r="AO31" s="240"/>
      <c r="AP31" s="240"/>
    </row>
    <row r="32" spans="2:42" s="250" customFormat="1" ht="102">
      <c r="B32" s="204" t="e">
        <f>IF('Formulario PPGR1'!$H32="","",CONCATENATE('Formulario PPGR1'!$C32,".",'Formulario PPGR1'!$D32,".",'Formulario PPGR1'!$E32,".",#REF!))</f>
        <v>#REF!</v>
      </c>
      <c r="C32" s="204" t="e">
        <f>IF('Formulario PPGR1'!$H32="","",#REF!)</f>
        <v>#REF!</v>
      </c>
      <c r="D32" s="204" t="e">
        <f>IF('Formulario PPGR1'!$H32="","",#REF!)</f>
        <v>#REF!</v>
      </c>
      <c r="E32" s="204" t="e">
        <f>IF('Formulario PPGR1'!$H32="","",#REF!)</f>
        <v>#REF!</v>
      </c>
      <c r="F32" s="227" t="str">
        <f>_xlfn.XLOOKUP($H32,tbl_ejes_estrategicos[Ejes Estratégicos],tbl_ejes_estrategicos[Cod_Eje],"",0)</f>
        <v>EE.1</v>
      </c>
      <c r="G32" s="227" t="str">
        <f>_xlfn.XLOOKUP(Tabla3[[#This Row],[Resultado Estratégico Institucional]],Tabla13[RE Concatenado],Tabla13[RE],"",0)</f>
        <v>RE1.12</v>
      </c>
      <c r="H32" s="226" t="s">
        <v>111</v>
      </c>
      <c r="I32" s="226" t="s">
        <v>161</v>
      </c>
      <c r="J32" s="287" t="s">
        <v>162</v>
      </c>
      <c r="K32" s="226"/>
      <c r="L32" s="226"/>
      <c r="M32" s="290"/>
      <c r="N32" s="290"/>
      <c r="O32" s="228"/>
      <c r="P32" s="228" t="s">
        <v>163</v>
      </c>
      <c r="Q32" s="228"/>
      <c r="R32" s="239"/>
      <c r="S32" s="239"/>
      <c r="T32" s="239"/>
      <c r="U32" s="239"/>
      <c r="V32" s="240"/>
      <c r="W32" s="239"/>
      <c r="X32" s="239"/>
      <c r="Y32" s="239"/>
      <c r="Z32" s="239"/>
      <c r="AA32" s="239"/>
      <c r="AB32" s="239"/>
      <c r="AC32" s="239"/>
      <c r="AD32" s="239"/>
      <c r="AE32" s="240"/>
      <c r="AF32" s="240"/>
      <c r="AG32" s="240"/>
      <c r="AH32" s="240"/>
      <c r="AI32" s="240"/>
      <c r="AJ32" s="240"/>
      <c r="AK32" s="240"/>
      <c r="AL32" s="240"/>
      <c r="AM32" s="240"/>
      <c r="AN32" s="240"/>
      <c r="AO32" s="240"/>
      <c r="AP32" s="240"/>
    </row>
    <row r="33" spans="2:42" s="250" customFormat="1" ht="89.25">
      <c r="B33" s="204" t="e">
        <f>IF('Formulario PPGR1'!$H33="","",CONCATENATE('Formulario PPGR1'!$C33,".",'Formulario PPGR1'!$D33,".",'Formulario PPGR1'!$E33,".",#REF!))</f>
        <v>#REF!</v>
      </c>
      <c r="C33" s="204" t="e">
        <f>IF('Formulario PPGR1'!$H33="","",#REF!)</f>
        <v>#REF!</v>
      </c>
      <c r="D33" s="204" t="e">
        <f>IF('Formulario PPGR1'!$H33="","",#REF!)</f>
        <v>#REF!</v>
      </c>
      <c r="E33" s="204" t="e">
        <f>IF('Formulario PPGR1'!$H33="","",#REF!)</f>
        <v>#REF!</v>
      </c>
      <c r="F33" s="227" t="str">
        <f>_xlfn.XLOOKUP($H33,tbl_ejes_estrategicos[Ejes Estratégicos],tbl_ejes_estrategicos[Cod_Eje],"",0)</f>
        <v>EE.1</v>
      </c>
      <c r="G33" s="227" t="str">
        <f>_xlfn.XLOOKUP(Tabla3[[#This Row],[Resultado Estratégico Institucional]],Tabla13[RE Concatenado],Tabla13[RE],"",0)</f>
        <v>RE1.12</v>
      </c>
      <c r="H33" s="226" t="s">
        <v>111</v>
      </c>
      <c r="I33" s="226" t="s">
        <v>161</v>
      </c>
      <c r="J33" s="287" t="s">
        <v>164</v>
      </c>
      <c r="K33" s="226"/>
      <c r="L33" s="226"/>
      <c r="M33" s="290"/>
      <c r="N33" s="288"/>
      <c r="O33" s="228"/>
      <c r="P33" s="228" t="s">
        <v>165</v>
      </c>
      <c r="Q33" s="228" t="s">
        <v>140</v>
      </c>
      <c r="R33" s="239"/>
      <c r="S33" s="239"/>
      <c r="T33" s="239"/>
      <c r="U33" s="239"/>
      <c r="V33" s="240"/>
      <c r="W33" s="239"/>
      <c r="X33" s="239"/>
      <c r="Y33" s="239"/>
      <c r="Z33" s="239"/>
      <c r="AA33" s="239"/>
      <c r="AB33" s="239"/>
      <c r="AC33" s="239"/>
      <c r="AD33" s="239"/>
      <c r="AE33" s="240"/>
      <c r="AF33" s="240"/>
      <c r="AG33" s="240"/>
      <c r="AH33" s="240"/>
      <c r="AI33" s="240"/>
      <c r="AJ33" s="240"/>
      <c r="AK33" s="240"/>
      <c r="AL33" s="240"/>
      <c r="AM33" s="240"/>
      <c r="AN33" s="240"/>
      <c r="AO33" s="240"/>
      <c r="AP33" s="240"/>
    </row>
    <row r="34" spans="2:42" s="250" customFormat="1" ht="89.25">
      <c r="B34" s="204" t="e">
        <f>IF('Formulario PPGR1'!$H34="","",CONCATENATE('Formulario PPGR1'!$C34,".",'Formulario PPGR1'!$D34,".",'Formulario PPGR1'!$E34,".",#REF!))</f>
        <v>#REF!</v>
      </c>
      <c r="C34" s="204" t="e">
        <f>IF('Formulario PPGR1'!$H34="","",#REF!)</f>
        <v>#REF!</v>
      </c>
      <c r="D34" s="204" t="e">
        <f>IF('Formulario PPGR1'!$H34="","",#REF!)</f>
        <v>#REF!</v>
      </c>
      <c r="E34" s="204" t="e">
        <f>IF('Formulario PPGR1'!$H34="","",#REF!)</f>
        <v>#REF!</v>
      </c>
      <c r="F34" s="227" t="str">
        <f>_xlfn.XLOOKUP($H34,tbl_ejes_estrategicos[Ejes Estratégicos],tbl_ejes_estrategicos[Cod_Eje],"",0)</f>
        <v>EE.1</v>
      </c>
      <c r="G34" s="227" t="str">
        <f>_xlfn.XLOOKUP(Tabla3[[#This Row],[Resultado Estratégico Institucional]],Tabla13[RE Concatenado],Tabla13[RE],"",0)</f>
        <v>RE1.12</v>
      </c>
      <c r="H34" s="226" t="s">
        <v>111</v>
      </c>
      <c r="I34" s="226" t="s">
        <v>161</v>
      </c>
      <c r="J34" s="287" t="s">
        <v>166</v>
      </c>
      <c r="K34" s="226"/>
      <c r="L34" s="226"/>
      <c r="M34" s="289"/>
      <c r="N34" s="292"/>
      <c r="O34" s="228"/>
      <c r="P34" s="228" t="s">
        <v>140</v>
      </c>
      <c r="Q34" s="228" t="s">
        <v>167</v>
      </c>
      <c r="R34" s="239"/>
      <c r="S34" s="239"/>
      <c r="T34" s="239"/>
      <c r="U34" s="239"/>
      <c r="V34" s="240"/>
      <c r="W34" s="239"/>
      <c r="X34" s="239"/>
      <c r="Y34" s="239"/>
      <c r="Z34" s="239"/>
      <c r="AA34" s="239"/>
      <c r="AB34" s="239"/>
      <c r="AC34" s="239"/>
      <c r="AD34" s="239"/>
      <c r="AE34" s="240"/>
      <c r="AF34" s="240"/>
      <c r="AG34" s="240"/>
      <c r="AH34" s="240"/>
      <c r="AI34" s="240"/>
      <c r="AJ34" s="240"/>
      <c r="AK34" s="240"/>
      <c r="AL34" s="240"/>
      <c r="AM34" s="240"/>
      <c r="AN34" s="240"/>
      <c r="AO34" s="240"/>
      <c r="AP34" s="240"/>
    </row>
    <row r="35" spans="2:42" s="250" customFormat="1" ht="102">
      <c r="B35" s="204" t="e">
        <f>IF('Formulario PPGR1'!$H35="","",CONCATENATE('Formulario PPGR1'!$C35,".",'Formulario PPGR1'!$D35,".",'Formulario PPGR1'!$E35,".",#REF!))</f>
        <v>#REF!</v>
      </c>
      <c r="C35" s="204" t="e">
        <f>IF('Formulario PPGR1'!$H35="","",#REF!)</f>
        <v>#REF!</v>
      </c>
      <c r="D35" s="204" t="e">
        <f>IF('Formulario PPGR1'!$H35="","",#REF!)</f>
        <v>#REF!</v>
      </c>
      <c r="E35" s="204" t="e">
        <f>IF('Formulario PPGR1'!$H35="","",#REF!)</f>
        <v>#REF!</v>
      </c>
      <c r="F35" s="227" t="str">
        <f>_xlfn.XLOOKUP($H35,tbl_ejes_estrategicos[Ejes Estratégicos],tbl_ejes_estrategicos[Cod_Eje],"",0)</f>
        <v>EE.2</v>
      </c>
      <c r="G35" s="227" t="str">
        <f>_xlfn.XLOOKUP(Tabla3[[#This Row],[Resultado Estratégico Institucional]],Tabla13[RE Concatenado],Tabla13[RE],"",0)</f>
        <v>RE2.1</v>
      </c>
      <c r="H35" s="226" t="s">
        <v>168</v>
      </c>
      <c r="I35" s="226" t="s">
        <v>169</v>
      </c>
      <c r="J35" s="226" t="s">
        <v>170</v>
      </c>
      <c r="K35" s="226"/>
      <c r="L35" s="226"/>
      <c r="M35" s="288"/>
      <c r="N35" s="288"/>
      <c r="O35" s="203"/>
      <c r="P35" s="228" t="s">
        <v>171</v>
      </c>
      <c r="Q35" s="228"/>
      <c r="R35" s="239"/>
      <c r="S35" s="239"/>
      <c r="T35" s="239"/>
      <c r="U35" s="239"/>
      <c r="V35" s="240"/>
      <c r="W35" s="239"/>
      <c r="X35" s="239"/>
      <c r="Y35" s="239"/>
      <c r="Z35" s="239"/>
      <c r="AA35" s="239"/>
      <c r="AB35" s="239"/>
      <c r="AC35" s="239"/>
      <c r="AD35" s="239"/>
      <c r="AE35" s="240"/>
      <c r="AF35" s="240"/>
      <c r="AG35" s="240"/>
      <c r="AH35" s="240"/>
      <c r="AI35" s="240"/>
      <c r="AJ35" s="240"/>
      <c r="AK35" s="240"/>
      <c r="AL35" s="240"/>
      <c r="AM35" s="240"/>
      <c r="AN35" s="240"/>
      <c r="AO35" s="240"/>
      <c r="AP35" s="240"/>
    </row>
    <row r="36" spans="2:42" s="250" customFormat="1" ht="102">
      <c r="B36" s="204" t="e">
        <f>IF('Formulario PPGR1'!$H36="","",CONCATENATE('Formulario PPGR1'!$C36,".",'Formulario PPGR1'!$D36,".",'Formulario PPGR1'!$E36,".",#REF!))</f>
        <v>#REF!</v>
      </c>
      <c r="C36" s="204" t="e">
        <f>IF('Formulario PPGR1'!$H36="","",#REF!)</f>
        <v>#REF!</v>
      </c>
      <c r="D36" s="204" t="e">
        <f>IF('Formulario PPGR1'!$H36="","",#REF!)</f>
        <v>#REF!</v>
      </c>
      <c r="E36" s="204" t="e">
        <f>IF('Formulario PPGR1'!$H36="","",#REF!)</f>
        <v>#REF!</v>
      </c>
      <c r="F36" s="227" t="str">
        <f>_xlfn.XLOOKUP($H36,tbl_ejes_estrategicos[Ejes Estratégicos],tbl_ejes_estrategicos[Cod_Eje],"",0)</f>
        <v>EE.2</v>
      </c>
      <c r="G36" s="227" t="str">
        <f>_xlfn.XLOOKUP(Tabla3[[#This Row],[Resultado Estratégico Institucional]],Tabla13[RE Concatenado],Tabla13[RE],"",0)</f>
        <v>RE2.2</v>
      </c>
      <c r="H36" s="226" t="s">
        <v>168</v>
      </c>
      <c r="I36" s="226" t="s">
        <v>172</v>
      </c>
      <c r="J36" s="287" t="s">
        <v>173</v>
      </c>
      <c r="K36" s="226"/>
      <c r="L36" s="226"/>
      <c r="M36" s="288"/>
      <c r="N36" s="288"/>
      <c r="O36" s="203"/>
      <c r="P36" s="228" t="s">
        <v>171</v>
      </c>
      <c r="Q36" s="228" t="s">
        <v>115</v>
      </c>
      <c r="R36" s="239"/>
      <c r="S36" s="239"/>
      <c r="T36" s="239"/>
      <c r="U36" s="239"/>
      <c r="V36" s="240"/>
      <c r="W36" s="239"/>
      <c r="X36" s="239"/>
      <c r="Y36" s="239"/>
      <c r="Z36" s="239"/>
      <c r="AA36" s="239"/>
      <c r="AB36" s="239"/>
      <c r="AC36" s="239"/>
      <c r="AD36" s="239"/>
      <c r="AE36" s="240"/>
      <c r="AF36" s="240"/>
      <c r="AG36" s="240"/>
      <c r="AH36" s="240"/>
      <c r="AI36" s="240"/>
      <c r="AJ36" s="240"/>
      <c r="AK36" s="240"/>
      <c r="AL36" s="240"/>
      <c r="AM36" s="240"/>
      <c r="AN36" s="240"/>
      <c r="AO36" s="240"/>
      <c r="AP36" s="240"/>
    </row>
    <row r="37" spans="2:42" s="250" customFormat="1" ht="114.75">
      <c r="B37" s="204" t="e">
        <f>IF('Formulario PPGR1'!$H37="","",CONCATENATE('Formulario PPGR1'!$C37,".",'Formulario PPGR1'!$D37,".",'Formulario PPGR1'!$E37,".",#REF!))</f>
        <v>#REF!</v>
      </c>
      <c r="C37" s="204" t="e">
        <f>IF('Formulario PPGR1'!$H37="","",#REF!)</f>
        <v>#REF!</v>
      </c>
      <c r="D37" s="204" t="e">
        <f>IF('Formulario PPGR1'!$H37="","",#REF!)</f>
        <v>#REF!</v>
      </c>
      <c r="E37" s="204" t="e">
        <f>IF('Formulario PPGR1'!$H37="","",#REF!)</f>
        <v>#REF!</v>
      </c>
      <c r="F37" s="227" t="str">
        <f>_xlfn.XLOOKUP($H37,tbl_ejes_estrategicos[Ejes Estratégicos],tbl_ejes_estrategicos[Cod_Eje],"",0)</f>
        <v>EE.3</v>
      </c>
      <c r="G37" s="227" t="str">
        <f>_xlfn.XLOOKUP(Tabla3[[#This Row],[Resultado Estratégico Institucional]],Tabla13[RE Concatenado],Tabla13[RE],"",0)</f>
        <v>RE3.1</v>
      </c>
      <c r="H37" s="226" t="s">
        <v>174</v>
      </c>
      <c r="I37" s="226" t="s">
        <v>175</v>
      </c>
      <c r="J37" s="226" t="s">
        <v>176</v>
      </c>
      <c r="K37" s="226"/>
      <c r="L37" s="226"/>
      <c r="M37" s="290"/>
      <c r="N37" s="290"/>
      <c r="O37" s="203"/>
      <c r="P37" s="228" t="s">
        <v>177</v>
      </c>
      <c r="Q37" s="228"/>
      <c r="R37" s="239"/>
      <c r="S37" s="239"/>
      <c r="T37" s="239"/>
      <c r="U37" s="239"/>
      <c r="V37" s="240"/>
      <c r="W37" s="239"/>
      <c r="X37" s="239"/>
      <c r="Y37" s="239"/>
      <c r="Z37" s="239"/>
      <c r="AA37" s="239"/>
      <c r="AB37" s="239"/>
      <c r="AC37" s="239"/>
      <c r="AD37" s="239"/>
      <c r="AE37" s="240"/>
      <c r="AF37" s="240"/>
      <c r="AG37" s="240"/>
      <c r="AH37" s="240"/>
      <c r="AI37" s="240"/>
      <c r="AJ37" s="240"/>
      <c r="AK37" s="240"/>
      <c r="AL37" s="240"/>
      <c r="AM37" s="240"/>
      <c r="AN37" s="240"/>
      <c r="AO37" s="240"/>
      <c r="AP37" s="240"/>
    </row>
    <row r="38" spans="2:42" s="250" customFormat="1" ht="114.75">
      <c r="B38" s="204" t="e">
        <f>IF('Formulario PPGR1'!$H38="","",CONCATENATE('Formulario PPGR1'!$C38,".",'Formulario PPGR1'!$D38,".",'Formulario PPGR1'!$E38,".",#REF!))</f>
        <v>#REF!</v>
      </c>
      <c r="C38" s="204" t="e">
        <f>IF('Formulario PPGR1'!$H38="","",#REF!)</f>
        <v>#REF!</v>
      </c>
      <c r="D38" s="204" t="e">
        <f>IF('Formulario PPGR1'!$H38="","",#REF!)</f>
        <v>#REF!</v>
      </c>
      <c r="E38" s="204" t="e">
        <f>IF('Formulario PPGR1'!$H38="","",#REF!)</f>
        <v>#REF!</v>
      </c>
      <c r="F38" s="227" t="str">
        <f>_xlfn.XLOOKUP($H38,tbl_ejes_estrategicos[Ejes Estratégicos],tbl_ejes_estrategicos[Cod_Eje],"",0)</f>
        <v>EE.3</v>
      </c>
      <c r="G38" s="227" t="str">
        <f>_xlfn.XLOOKUP(Tabla3[[#This Row],[Resultado Estratégico Institucional]],Tabla13[RE Concatenado],Tabla13[RE],"",0)</f>
        <v>RE3.1</v>
      </c>
      <c r="H38" s="226" t="s">
        <v>174</v>
      </c>
      <c r="I38" s="226" t="s">
        <v>175</v>
      </c>
      <c r="J38" s="287" t="s">
        <v>178</v>
      </c>
      <c r="K38" s="226"/>
      <c r="L38" s="226"/>
      <c r="M38" s="288"/>
      <c r="N38" s="288"/>
      <c r="O38" s="203"/>
      <c r="P38" s="228" t="s">
        <v>179</v>
      </c>
      <c r="Q38" s="228"/>
      <c r="R38" s="239"/>
      <c r="S38" s="239"/>
      <c r="T38" s="239"/>
      <c r="U38" s="239"/>
      <c r="V38" s="240"/>
      <c r="W38" s="239"/>
      <c r="X38" s="239"/>
      <c r="Y38" s="239"/>
      <c r="Z38" s="239"/>
      <c r="AA38" s="239"/>
      <c r="AB38" s="239"/>
      <c r="AC38" s="239"/>
      <c r="AD38" s="239"/>
      <c r="AE38" s="240"/>
      <c r="AF38" s="240"/>
      <c r="AG38" s="240"/>
      <c r="AH38" s="240"/>
      <c r="AI38" s="240"/>
      <c r="AJ38" s="240"/>
      <c r="AK38" s="240"/>
      <c r="AL38" s="240"/>
      <c r="AM38" s="240"/>
      <c r="AN38" s="240"/>
      <c r="AO38" s="240"/>
      <c r="AP38" s="240"/>
    </row>
    <row r="39" spans="2:42" s="250" customFormat="1" ht="89.25">
      <c r="B39" s="204" t="e">
        <f>IF('Formulario PPGR1'!$H39="","",CONCATENATE('Formulario PPGR1'!$C39,".",'Formulario PPGR1'!$D39,".",'Formulario PPGR1'!$E39,".",#REF!))</f>
        <v>#REF!</v>
      </c>
      <c r="C39" s="204" t="e">
        <f>IF('Formulario PPGR1'!$H39="","",#REF!)</f>
        <v>#REF!</v>
      </c>
      <c r="D39" s="204" t="e">
        <f>IF('Formulario PPGR1'!$H39="","",#REF!)</f>
        <v>#REF!</v>
      </c>
      <c r="E39" s="204" t="e">
        <f>IF('Formulario PPGR1'!$H39="","",#REF!)</f>
        <v>#REF!</v>
      </c>
      <c r="F39" s="227" t="str">
        <f>_xlfn.XLOOKUP($H39,tbl_ejes_estrategicos[Ejes Estratégicos],tbl_ejes_estrategicos[Cod_Eje],"",0)</f>
        <v>EE.3</v>
      </c>
      <c r="G39" s="227" t="str">
        <f>_xlfn.XLOOKUP(Tabla3[[#This Row],[Resultado Estratégico Institucional]],Tabla13[RE Concatenado],Tabla13[RE],"",0)</f>
        <v>RE3.1</v>
      </c>
      <c r="H39" s="226" t="s">
        <v>174</v>
      </c>
      <c r="I39" s="226" t="s">
        <v>175</v>
      </c>
      <c r="J39" s="287" t="s">
        <v>180</v>
      </c>
      <c r="K39" s="226"/>
      <c r="L39" s="226"/>
      <c r="M39" s="288"/>
      <c r="N39" s="288"/>
      <c r="O39" s="203"/>
      <c r="P39" s="228" t="s">
        <v>179</v>
      </c>
      <c r="Q39" s="228"/>
      <c r="R39" s="239"/>
      <c r="S39" s="239"/>
      <c r="T39" s="239"/>
      <c r="U39" s="239"/>
      <c r="V39" s="240"/>
      <c r="W39" s="239"/>
      <c r="X39" s="239"/>
      <c r="Y39" s="239"/>
      <c r="Z39" s="239"/>
      <c r="AA39" s="239"/>
      <c r="AB39" s="239"/>
      <c r="AC39" s="239"/>
      <c r="AD39" s="239"/>
      <c r="AE39" s="240"/>
      <c r="AF39" s="240"/>
      <c r="AG39" s="240"/>
      <c r="AH39" s="240"/>
      <c r="AI39" s="240"/>
      <c r="AJ39" s="240"/>
      <c r="AK39" s="240"/>
      <c r="AL39" s="240"/>
      <c r="AM39" s="240"/>
      <c r="AN39" s="240"/>
      <c r="AO39" s="240"/>
      <c r="AP39" s="240"/>
    </row>
    <row r="40" spans="2:42" s="250" customFormat="1" ht="89.25">
      <c r="B40" s="204" t="e">
        <f>IF('Formulario PPGR1'!$H40="","",CONCATENATE('Formulario PPGR1'!$C40,".",'Formulario PPGR1'!$D40,".",'Formulario PPGR1'!$E40,".",#REF!))</f>
        <v>#REF!</v>
      </c>
      <c r="C40" s="204" t="e">
        <f>IF('Formulario PPGR1'!$H40="","",#REF!)</f>
        <v>#REF!</v>
      </c>
      <c r="D40" s="204" t="e">
        <f>IF('Formulario PPGR1'!$H40="","",#REF!)</f>
        <v>#REF!</v>
      </c>
      <c r="E40" s="204" t="e">
        <f>IF('Formulario PPGR1'!$H40="","",#REF!)</f>
        <v>#REF!</v>
      </c>
      <c r="F40" s="227" t="str">
        <f>_xlfn.XLOOKUP($H40,tbl_ejes_estrategicos[Ejes Estratégicos],tbl_ejes_estrategicos[Cod_Eje],"",0)</f>
        <v>EE.3</v>
      </c>
      <c r="G40" s="227" t="str">
        <f>_xlfn.XLOOKUP(Tabla3[[#This Row],[Resultado Estratégico Institucional]],Tabla13[RE Concatenado],Tabla13[RE],"",0)</f>
        <v>RE3.1</v>
      </c>
      <c r="H40" s="226" t="s">
        <v>174</v>
      </c>
      <c r="I40" s="226" t="s">
        <v>175</v>
      </c>
      <c r="J40" s="287" t="s">
        <v>181</v>
      </c>
      <c r="K40" s="226"/>
      <c r="L40" s="226"/>
      <c r="M40" s="288"/>
      <c r="N40" s="288"/>
      <c r="O40" s="203"/>
      <c r="P40" s="228" t="s">
        <v>182</v>
      </c>
      <c r="Q40" s="228"/>
      <c r="R40" s="239"/>
      <c r="S40" s="239"/>
      <c r="T40" s="239"/>
      <c r="U40" s="239"/>
      <c r="V40" s="240"/>
      <c r="W40" s="239"/>
      <c r="X40" s="239"/>
      <c r="Y40" s="239"/>
      <c r="Z40" s="239"/>
      <c r="AA40" s="239"/>
      <c r="AB40" s="239"/>
      <c r="AC40" s="239"/>
      <c r="AD40" s="239"/>
      <c r="AE40" s="240"/>
      <c r="AF40" s="240"/>
      <c r="AG40" s="240"/>
      <c r="AH40" s="240"/>
      <c r="AI40" s="240"/>
      <c r="AJ40" s="240"/>
      <c r="AK40" s="240"/>
      <c r="AL40" s="240"/>
      <c r="AM40" s="240"/>
      <c r="AN40" s="240"/>
      <c r="AO40" s="240"/>
      <c r="AP40" s="240"/>
    </row>
    <row r="41" spans="2:42" s="250" customFormat="1" ht="89.25">
      <c r="B41" s="204" t="e">
        <f>IF('Formulario PPGR1'!$H41="","",CONCATENATE('Formulario PPGR1'!$C41,".",'Formulario PPGR1'!$D41,".",'Formulario PPGR1'!$E41,".",#REF!))</f>
        <v>#REF!</v>
      </c>
      <c r="C41" s="204" t="e">
        <f>IF('Formulario PPGR1'!$H41="","",#REF!)</f>
        <v>#REF!</v>
      </c>
      <c r="D41" s="204" t="e">
        <f>IF('Formulario PPGR1'!$H41="","",#REF!)</f>
        <v>#REF!</v>
      </c>
      <c r="E41" s="204" t="e">
        <f>IF('Formulario PPGR1'!$H41="","",#REF!)</f>
        <v>#REF!</v>
      </c>
      <c r="F41" s="227" t="str">
        <f>_xlfn.XLOOKUP($H41,tbl_ejes_estrategicos[Ejes Estratégicos],tbl_ejes_estrategicos[Cod_Eje],"",0)</f>
        <v>EE.3</v>
      </c>
      <c r="G41" s="227" t="str">
        <f>_xlfn.XLOOKUP(Tabla3[[#This Row],[Resultado Estratégico Institucional]],Tabla13[RE Concatenado],Tabla13[RE],"",0)</f>
        <v>RE3.1</v>
      </c>
      <c r="H41" s="226" t="s">
        <v>174</v>
      </c>
      <c r="I41" s="226" t="s">
        <v>175</v>
      </c>
      <c r="J41" s="287" t="s">
        <v>183</v>
      </c>
      <c r="K41" s="226"/>
      <c r="L41" s="226"/>
      <c r="M41" s="289"/>
      <c r="N41" s="292"/>
      <c r="O41" s="203"/>
      <c r="P41" s="228" t="s">
        <v>184</v>
      </c>
      <c r="Q41" s="228" t="s">
        <v>185</v>
      </c>
      <c r="R41" s="239"/>
      <c r="S41" s="239"/>
      <c r="T41" s="239"/>
      <c r="U41" s="239"/>
      <c r="V41" s="240"/>
      <c r="W41" s="239"/>
      <c r="X41" s="239"/>
      <c r="Y41" s="239"/>
      <c r="Z41" s="239"/>
      <c r="AA41" s="239"/>
      <c r="AB41" s="239"/>
      <c r="AC41" s="239"/>
      <c r="AD41" s="239"/>
      <c r="AE41" s="240"/>
      <c r="AF41" s="240"/>
      <c r="AG41" s="240"/>
      <c r="AH41" s="240"/>
      <c r="AI41" s="240"/>
      <c r="AJ41" s="240"/>
      <c r="AK41" s="240"/>
      <c r="AL41" s="240"/>
      <c r="AM41" s="240"/>
      <c r="AN41" s="240"/>
      <c r="AO41" s="240"/>
      <c r="AP41" s="240"/>
    </row>
    <row r="42" spans="2:42" s="250" customFormat="1" ht="89.25">
      <c r="B42" s="204" t="e">
        <f>IF('Formulario PPGR1'!$H42="","",CONCATENATE('Formulario PPGR1'!$C42,".",'Formulario PPGR1'!$D42,".",'Formulario PPGR1'!$E42,".",#REF!))</f>
        <v>#REF!</v>
      </c>
      <c r="C42" s="204" t="e">
        <f>IF('Formulario PPGR1'!$H42="","",#REF!)</f>
        <v>#REF!</v>
      </c>
      <c r="D42" s="204" t="e">
        <f>IF('Formulario PPGR1'!$H42="","",#REF!)</f>
        <v>#REF!</v>
      </c>
      <c r="E42" s="204" t="e">
        <f>IF('Formulario PPGR1'!$H42="","",#REF!)</f>
        <v>#REF!</v>
      </c>
      <c r="F42" s="227" t="str">
        <f>_xlfn.XLOOKUP($H42,tbl_ejes_estrategicos[Ejes Estratégicos],tbl_ejes_estrategicos[Cod_Eje],"",0)</f>
        <v>EE.3</v>
      </c>
      <c r="G42" s="227" t="str">
        <f>_xlfn.XLOOKUP(Tabla3[[#This Row],[Resultado Estratégico Institucional]],Tabla13[RE Concatenado],Tabla13[RE],"",0)</f>
        <v>RE3.1</v>
      </c>
      <c r="H42" s="226" t="s">
        <v>174</v>
      </c>
      <c r="I42" s="226" t="s">
        <v>175</v>
      </c>
      <c r="J42" s="287" t="s">
        <v>186</v>
      </c>
      <c r="K42" s="226"/>
      <c r="L42" s="226"/>
      <c r="M42" s="290"/>
      <c r="N42" s="290"/>
      <c r="O42" s="203"/>
      <c r="P42" s="228" t="s">
        <v>177</v>
      </c>
      <c r="Q42" s="228"/>
      <c r="R42" s="239"/>
      <c r="S42" s="239"/>
      <c r="T42" s="239"/>
      <c r="U42" s="239"/>
      <c r="V42" s="240"/>
      <c r="W42" s="239"/>
      <c r="X42" s="239"/>
      <c r="Y42" s="239"/>
      <c r="Z42" s="239"/>
      <c r="AA42" s="239"/>
      <c r="AB42" s="239"/>
      <c r="AC42" s="239"/>
      <c r="AD42" s="239"/>
      <c r="AE42" s="240"/>
      <c r="AF42" s="240"/>
      <c r="AG42" s="240"/>
      <c r="AH42" s="240"/>
      <c r="AI42" s="240"/>
      <c r="AJ42" s="240"/>
      <c r="AK42" s="240"/>
      <c r="AL42" s="240"/>
      <c r="AM42" s="240"/>
      <c r="AN42" s="240"/>
      <c r="AO42" s="240"/>
      <c r="AP42" s="240"/>
    </row>
    <row r="43" spans="2:42" s="250" customFormat="1" ht="114.75">
      <c r="B43" s="204" t="e">
        <f>IF('Formulario PPGR1'!$H43="","",CONCATENATE('Formulario PPGR1'!$C43,".",'Formulario PPGR1'!$D43,".",'Formulario PPGR1'!$E43,".",#REF!))</f>
        <v>#REF!</v>
      </c>
      <c r="C43" s="204" t="e">
        <f>IF('Formulario PPGR1'!$H43="","",#REF!)</f>
        <v>#REF!</v>
      </c>
      <c r="D43" s="204" t="e">
        <f>IF('Formulario PPGR1'!$H43="","",#REF!)</f>
        <v>#REF!</v>
      </c>
      <c r="E43" s="204" t="e">
        <f>IF('Formulario PPGR1'!$H43="","",#REF!)</f>
        <v>#REF!</v>
      </c>
      <c r="F43" s="227" t="str">
        <f>_xlfn.XLOOKUP($H43,tbl_ejes_estrategicos[Ejes Estratégicos],tbl_ejes_estrategicos[Cod_Eje],"",0)</f>
        <v>EE.3</v>
      </c>
      <c r="G43" s="227" t="str">
        <f>_xlfn.XLOOKUP(Tabla3[[#This Row],[Resultado Estratégico Institucional]],Tabla13[RE Concatenado],Tabla13[RE],"",0)</f>
        <v>RE3.1</v>
      </c>
      <c r="H43" s="226" t="s">
        <v>174</v>
      </c>
      <c r="I43" s="226" t="s">
        <v>175</v>
      </c>
      <c r="J43" s="287" t="s">
        <v>187</v>
      </c>
      <c r="K43" s="226"/>
      <c r="L43" s="226"/>
      <c r="M43" s="290"/>
      <c r="N43" s="290"/>
      <c r="O43" s="203"/>
      <c r="P43" s="228" t="s">
        <v>188</v>
      </c>
      <c r="Q43" s="228"/>
      <c r="R43" s="239"/>
      <c r="S43" s="239"/>
      <c r="T43" s="239"/>
      <c r="U43" s="239"/>
      <c r="V43" s="240"/>
      <c r="W43" s="239"/>
      <c r="X43" s="239"/>
      <c r="Y43" s="239"/>
      <c r="Z43" s="239"/>
      <c r="AA43" s="239"/>
      <c r="AB43" s="239"/>
      <c r="AC43" s="239"/>
      <c r="AD43" s="239"/>
      <c r="AE43" s="240"/>
      <c r="AF43" s="240"/>
      <c r="AG43" s="240"/>
      <c r="AH43" s="240"/>
      <c r="AI43" s="240"/>
      <c r="AJ43" s="240"/>
      <c r="AK43" s="240"/>
      <c r="AL43" s="240"/>
      <c r="AM43" s="240"/>
      <c r="AN43" s="240"/>
      <c r="AO43" s="240"/>
      <c r="AP43" s="240"/>
    </row>
    <row r="44" spans="2:42" s="250" customFormat="1" ht="114.75">
      <c r="B44" s="204" t="e">
        <f>IF('Formulario PPGR1'!$H44="","",CONCATENATE('Formulario PPGR1'!$C44,".",'Formulario PPGR1'!$D44,".",'Formulario PPGR1'!$E44,".",#REF!))</f>
        <v>#REF!</v>
      </c>
      <c r="C44" s="204" t="e">
        <f>IF('Formulario PPGR1'!$H44="","",#REF!)</f>
        <v>#REF!</v>
      </c>
      <c r="D44" s="204" t="e">
        <f>IF('Formulario PPGR1'!$H44="","",#REF!)</f>
        <v>#REF!</v>
      </c>
      <c r="E44" s="204" t="e">
        <f>IF('Formulario PPGR1'!$H44="","",#REF!)</f>
        <v>#REF!</v>
      </c>
      <c r="F44" s="227" t="str">
        <f>_xlfn.XLOOKUP($H44,tbl_ejes_estrategicos[Ejes Estratégicos],tbl_ejes_estrategicos[Cod_Eje],"",0)</f>
        <v>EE.3</v>
      </c>
      <c r="G44" s="227" t="str">
        <f>_xlfn.XLOOKUP(Tabla3[[#This Row],[Resultado Estratégico Institucional]],Tabla13[RE Concatenado],Tabla13[RE],"",0)</f>
        <v>RE3.1</v>
      </c>
      <c r="H44" s="226" t="s">
        <v>174</v>
      </c>
      <c r="I44" s="226" t="s">
        <v>175</v>
      </c>
      <c r="J44" s="287" t="s">
        <v>189</v>
      </c>
      <c r="K44" s="226"/>
      <c r="L44" s="226"/>
      <c r="M44" s="290"/>
      <c r="N44" s="288"/>
      <c r="O44" s="203"/>
      <c r="P44" s="228" t="s">
        <v>188</v>
      </c>
      <c r="Q44" s="228"/>
      <c r="R44" s="239"/>
      <c r="S44" s="239"/>
      <c r="T44" s="239"/>
      <c r="U44" s="239"/>
      <c r="V44" s="240"/>
      <c r="W44" s="239"/>
      <c r="X44" s="239"/>
      <c r="Y44" s="239"/>
      <c r="Z44" s="239"/>
      <c r="AA44" s="239"/>
      <c r="AB44" s="239"/>
      <c r="AC44" s="239"/>
      <c r="AD44" s="239"/>
      <c r="AE44" s="240"/>
      <c r="AF44" s="240"/>
      <c r="AG44" s="240"/>
      <c r="AH44" s="240"/>
      <c r="AI44" s="240"/>
      <c r="AJ44" s="240"/>
      <c r="AK44" s="240"/>
      <c r="AL44" s="240"/>
      <c r="AM44" s="240"/>
      <c r="AN44" s="240"/>
      <c r="AO44" s="240"/>
      <c r="AP44" s="240"/>
    </row>
    <row r="45" spans="2:42" s="250" customFormat="1" ht="63.75">
      <c r="B45" s="204" t="e">
        <f>IF('Formulario PPGR1'!$H45="","",CONCATENATE('Formulario PPGR1'!$C45,".",'Formulario PPGR1'!$D45,".",'Formulario PPGR1'!$E45,".",#REF!))</f>
        <v>#REF!</v>
      </c>
      <c r="C45" s="204" t="e">
        <f>IF('Formulario PPGR1'!$H45="","",#REF!)</f>
        <v>#REF!</v>
      </c>
      <c r="D45" s="204" t="e">
        <f>IF('Formulario PPGR1'!$H45="","",#REF!)</f>
        <v>#REF!</v>
      </c>
      <c r="E45" s="204" t="e">
        <f>IF('Formulario PPGR1'!$H45="","",#REF!)</f>
        <v>#REF!</v>
      </c>
      <c r="F45" s="227" t="str">
        <f>_xlfn.XLOOKUP($H45,tbl_ejes_estrategicos[Ejes Estratégicos],tbl_ejes_estrategicos[Cod_Eje],"",0)</f>
        <v>EE.3</v>
      </c>
      <c r="G45" s="227" t="str">
        <f>_xlfn.XLOOKUP(Tabla3[[#This Row],[Resultado Estratégico Institucional]],Tabla13[RE Concatenado],Tabla13[RE],"",0)</f>
        <v>RE3.2</v>
      </c>
      <c r="H45" s="226" t="s">
        <v>174</v>
      </c>
      <c r="I45" s="226" t="s">
        <v>190</v>
      </c>
      <c r="J45" s="226" t="s">
        <v>191</v>
      </c>
      <c r="K45" s="226"/>
      <c r="L45" s="226"/>
      <c r="M45" s="289"/>
      <c r="N45" s="292"/>
      <c r="O45" s="203"/>
      <c r="P45" s="228" t="s">
        <v>192</v>
      </c>
      <c r="Q45" s="228" t="s">
        <v>185</v>
      </c>
      <c r="R45" s="239"/>
      <c r="S45" s="239"/>
      <c r="T45" s="239"/>
      <c r="U45" s="239"/>
      <c r="V45" s="240"/>
      <c r="W45" s="239"/>
      <c r="X45" s="239"/>
      <c r="Y45" s="239"/>
      <c r="Z45" s="239"/>
      <c r="AA45" s="239"/>
      <c r="AB45" s="239"/>
      <c r="AC45" s="239"/>
      <c r="AD45" s="239"/>
      <c r="AE45" s="240"/>
      <c r="AF45" s="240"/>
      <c r="AG45" s="240"/>
      <c r="AH45" s="240"/>
      <c r="AI45" s="240"/>
      <c r="AJ45" s="240"/>
      <c r="AK45" s="240"/>
      <c r="AL45" s="240"/>
      <c r="AM45" s="240"/>
      <c r="AN45" s="240"/>
      <c r="AO45" s="240"/>
      <c r="AP45" s="240"/>
    </row>
    <row r="46" spans="2:42" s="250" customFormat="1" ht="127.5">
      <c r="B46" s="204" t="e">
        <f>IF('Formulario PPGR1'!$H46="","",CONCATENATE('Formulario PPGR1'!$C46,".",'Formulario PPGR1'!$D46,".",'Formulario PPGR1'!$E46,".",#REF!))</f>
        <v>#REF!</v>
      </c>
      <c r="C46" s="204" t="e">
        <f>IF('Formulario PPGR1'!$H46="","",#REF!)</f>
        <v>#REF!</v>
      </c>
      <c r="D46" s="204" t="e">
        <f>IF('Formulario PPGR1'!$H46="","",#REF!)</f>
        <v>#REF!</v>
      </c>
      <c r="E46" s="204" t="e">
        <f>IF('Formulario PPGR1'!$H46="","",#REF!)</f>
        <v>#REF!</v>
      </c>
      <c r="F46" s="227" t="str">
        <f>_xlfn.XLOOKUP($H46,tbl_ejes_estrategicos[Ejes Estratégicos],tbl_ejes_estrategicos[Cod_Eje],"",0)</f>
        <v>EE.3</v>
      </c>
      <c r="G46" s="227" t="str">
        <f>_xlfn.XLOOKUP(Tabla3[[#This Row],[Resultado Estratégico Institucional]],Tabla13[RE Concatenado],Tabla13[RE],"",0)</f>
        <v>RE3.2</v>
      </c>
      <c r="H46" s="226" t="s">
        <v>174</v>
      </c>
      <c r="I46" s="226" t="s">
        <v>190</v>
      </c>
      <c r="J46" s="226" t="s">
        <v>193</v>
      </c>
      <c r="K46" s="226"/>
      <c r="L46" s="226"/>
      <c r="M46" s="289"/>
      <c r="N46" s="288"/>
      <c r="O46" s="203"/>
      <c r="P46" s="228" t="s">
        <v>194</v>
      </c>
      <c r="Q46" s="228"/>
      <c r="R46" s="239"/>
      <c r="S46" s="239"/>
      <c r="T46" s="239"/>
      <c r="U46" s="239"/>
      <c r="V46" s="240"/>
      <c r="W46" s="239"/>
      <c r="X46" s="239"/>
      <c r="Y46" s="239"/>
      <c r="Z46" s="239"/>
      <c r="AA46" s="239"/>
      <c r="AB46" s="239"/>
      <c r="AC46" s="239"/>
      <c r="AD46" s="239"/>
      <c r="AE46" s="240"/>
      <c r="AF46" s="240"/>
      <c r="AG46" s="240"/>
      <c r="AH46" s="240"/>
      <c r="AI46" s="240"/>
      <c r="AJ46" s="240"/>
      <c r="AK46" s="240"/>
      <c r="AL46" s="240"/>
      <c r="AM46" s="240"/>
      <c r="AN46" s="240"/>
      <c r="AO46" s="240"/>
      <c r="AP46" s="240"/>
    </row>
    <row r="47" spans="2:42" s="250" customFormat="1" ht="63.75">
      <c r="B47" s="204" t="e">
        <f>IF('Formulario PPGR1'!$H47="","",CONCATENATE('Formulario PPGR1'!$C47,".",'Formulario PPGR1'!$D47,".",'Formulario PPGR1'!$E47,".",#REF!))</f>
        <v>#REF!</v>
      </c>
      <c r="C47" s="204" t="e">
        <f>IF('Formulario PPGR1'!$H47="","",#REF!)</f>
        <v>#REF!</v>
      </c>
      <c r="D47" s="204" t="e">
        <f>IF('Formulario PPGR1'!$H47="","",#REF!)</f>
        <v>#REF!</v>
      </c>
      <c r="E47" s="204" t="e">
        <f>IF('Formulario PPGR1'!$H47="","",#REF!)</f>
        <v>#REF!</v>
      </c>
      <c r="F47" s="227" t="str">
        <f>_xlfn.XLOOKUP($H47,tbl_ejes_estrategicos[Ejes Estratégicos],tbl_ejes_estrategicos[Cod_Eje],"",0)</f>
        <v>EE.3</v>
      </c>
      <c r="G47" s="227" t="str">
        <f>_xlfn.XLOOKUP(Tabla3[[#This Row],[Resultado Estratégico Institucional]],Tabla13[RE Concatenado],Tabla13[RE],"",0)</f>
        <v>RE3.2</v>
      </c>
      <c r="H47" s="226" t="s">
        <v>174</v>
      </c>
      <c r="I47" s="226" t="s">
        <v>190</v>
      </c>
      <c r="J47" s="287" t="s">
        <v>195</v>
      </c>
      <c r="K47" s="259"/>
      <c r="L47" s="286"/>
      <c r="M47" s="293"/>
      <c r="N47" s="294"/>
      <c r="O47" s="203"/>
      <c r="P47" s="228" t="s">
        <v>196</v>
      </c>
      <c r="Q47" s="295" t="s">
        <v>185</v>
      </c>
      <c r="R47" s="239"/>
      <c r="S47" s="239"/>
      <c r="T47" s="239"/>
      <c r="U47" s="239"/>
      <c r="V47" s="240"/>
      <c r="W47" s="239"/>
      <c r="X47" s="239"/>
      <c r="Y47" s="239"/>
      <c r="Z47" s="239"/>
      <c r="AA47" s="239"/>
      <c r="AB47" s="239"/>
      <c r="AC47" s="239"/>
      <c r="AD47" s="239"/>
      <c r="AE47" s="240"/>
      <c r="AF47" s="240"/>
      <c r="AG47" s="240"/>
      <c r="AH47" s="240"/>
      <c r="AI47" s="240"/>
      <c r="AJ47" s="240"/>
      <c r="AK47" s="240"/>
      <c r="AL47" s="240"/>
      <c r="AM47" s="240"/>
      <c r="AN47" s="240"/>
      <c r="AO47" s="240"/>
      <c r="AP47" s="240"/>
    </row>
    <row r="48" spans="2:42" s="250" customFormat="1" ht="76.5">
      <c r="B48" s="204" t="e">
        <f>IF('Formulario PPGR1'!$H48="","",CONCATENATE('Formulario PPGR1'!$C48,".",'Formulario PPGR1'!$D48,".",'Formulario PPGR1'!$E48,".",#REF!))</f>
        <v>#REF!</v>
      </c>
      <c r="C48" s="204" t="e">
        <f>IF('Formulario PPGR1'!$H48="","",#REF!)</f>
        <v>#REF!</v>
      </c>
      <c r="D48" s="204" t="e">
        <f>IF('Formulario PPGR1'!$H48="","",#REF!)</f>
        <v>#REF!</v>
      </c>
      <c r="E48" s="204" t="e">
        <f>IF('Formulario PPGR1'!$H48="","",#REF!)</f>
        <v>#REF!</v>
      </c>
      <c r="F48" s="227" t="str">
        <f>_xlfn.XLOOKUP($H48,tbl_ejes_estrategicos[Ejes Estratégicos],tbl_ejes_estrategicos[Cod_Eje],"",0)</f>
        <v>EE.3</v>
      </c>
      <c r="G48" s="227" t="str">
        <f>_xlfn.XLOOKUP(Tabla3[[#This Row],[Resultado Estratégico Institucional]],Tabla13[RE Concatenado],Tabla13[RE],"",0)</f>
        <v>RE3.3</v>
      </c>
      <c r="H48" s="226" t="s">
        <v>174</v>
      </c>
      <c r="I48" s="226" t="s">
        <v>197</v>
      </c>
      <c r="J48" s="287" t="s">
        <v>198</v>
      </c>
      <c r="K48" s="259"/>
      <c r="L48" s="259"/>
      <c r="M48" s="296"/>
      <c r="N48" s="297"/>
      <c r="O48" s="203"/>
      <c r="P48" s="228" t="s">
        <v>199</v>
      </c>
      <c r="Q48" s="295" t="s">
        <v>200</v>
      </c>
      <c r="R48" s="239"/>
      <c r="S48" s="239"/>
      <c r="T48" s="239"/>
      <c r="U48" s="239"/>
      <c r="V48" s="240"/>
      <c r="W48" s="239"/>
      <c r="X48" s="239"/>
      <c r="Y48" s="239"/>
      <c r="Z48" s="239"/>
      <c r="AA48" s="239"/>
      <c r="AB48" s="239"/>
      <c r="AC48" s="239"/>
      <c r="AD48" s="239"/>
      <c r="AE48" s="240"/>
      <c r="AF48" s="240"/>
      <c r="AG48" s="240"/>
      <c r="AH48" s="240"/>
      <c r="AI48" s="240"/>
      <c r="AJ48" s="240"/>
      <c r="AK48" s="240"/>
      <c r="AL48" s="240"/>
      <c r="AM48" s="240"/>
      <c r="AN48" s="240"/>
      <c r="AO48" s="240"/>
      <c r="AP48" s="240"/>
    </row>
    <row r="49" spans="2:42" s="250" customFormat="1" ht="89.25">
      <c r="B49" s="204" t="e">
        <f>IF('Formulario PPGR1'!$H49="","",CONCATENATE('Formulario PPGR1'!$C49,".",'Formulario PPGR1'!$D49,".",'Formulario PPGR1'!$E49,".",#REF!))</f>
        <v>#REF!</v>
      </c>
      <c r="C49" s="204" t="e">
        <f>IF('Formulario PPGR1'!$H49="","",#REF!)</f>
        <v>#REF!</v>
      </c>
      <c r="D49" s="204" t="e">
        <f>IF('Formulario PPGR1'!$H49="","",#REF!)</f>
        <v>#REF!</v>
      </c>
      <c r="E49" s="204" t="e">
        <f>IF('Formulario PPGR1'!$H49="","",#REF!)</f>
        <v>#REF!</v>
      </c>
      <c r="F49" s="227" t="str">
        <f>_xlfn.XLOOKUP($H49,tbl_ejes_estrategicos[Ejes Estratégicos],tbl_ejes_estrategicos[Cod_Eje],"",0)</f>
        <v>EE.3</v>
      </c>
      <c r="G49" s="227" t="str">
        <f>_xlfn.XLOOKUP(Tabla3[[#This Row],[Resultado Estratégico Institucional]],Tabla13[RE Concatenado],Tabla13[RE],"",0)</f>
        <v>RE3.5</v>
      </c>
      <c r="H49" s="226" t="s">
        <v>174</v>
      </c>
      <c r="I49" s="226" t="s">
        <v>201</v>
      </c>
      <c r="J49" s="287" t="s">
        <v>202</v>
      </c>
      <c r="K49" s="226"/>
      <c r="L49" s="259"/>
      <c r="M49" s="296"/>
      <c r="N49" s="297"/>
      <c r="O49" s="203"/>
      <c r="P49" s="228" t="s">
        <v>203</v>
      </c>
      <c r="Q49" s="295"/>
      <c r="R49" s="239"/>
      <c r="S49" s="239"/>
      <c r="T49" s="239"/>
      <c r="U49" s="239"/>
      <c r="V49" s="240"/>
      <c r="W49" s="239"/>
      <c r="X49" s="239"/>
      <c r="Y49" s="239"/>
      <c r="Z49" s="239"/>
      <c r="AA49" s="239"/>
      <c r="AB49" s="239"/>
      <c r="AC49" s="239"/>
      <c r="AD49" s="239"/>
      <c r="AE49" s="240"/>
      <c r="AF49" s="240"/>
      <c r="AG49" s="240"/>
      <c r="AH49" s="240"/>
      <c r="AI49" s="240"/>
      <c r="AJ49" s="240"/>
      <c r="AK49" s="240"/>
      <c r="AL49" s="240"/>
      <c r="AM49" s="240"/>
      <c r="AN49" s="240"/>
      <c r="AO49" s="240"/>
      <c r="AP49" s="240"/>
    </row>
    <row r="50" spans="2:42" s="250" customFormat="1" ht="102">
      <c r="B50" s="204" t="e">
        <f>IF('Formulario PPGR1'!$H50="","",CONCATENATE('Formulario PPGR1'!$C50,".",'Formulario PPGR1'!$D50,".",'Formulario PPGR1'!$E50,".",#REF!))</f>
        <v>#REF!</v>
      </c>
      <c r="C50" s="204" t="e">
        <f>IF('Formulario PPGR1'!$H50="","",#REF!)</f>
        <v>#REF!</v>
      </c>
      <c r="D50" s="204" t="e">
        <f>IF('Formulario PPGR1'!$H50="","",#REF!)</f>
        <v>#REF!</v>
      </c>
      <c r="E50" s="204" t="e">
        <f>IF('Formulario PPGR1'!$H50="","",#REF!)</f>
        <v>#REF!</v>
      </c>
      <c r="F50" s="227" t="str">
        <f>_xlfn.XLOOKUP($H50,tbl_ejes_estrategicos[Ejes Estratégicos],tbl_ejes_estrategicos[Cod_Eje],"",0)</f>
        <v>EE.3</v>
      </c>
      <c r="G50" s="227" t="str">
        <f>_xlfn.XLOOKUP(Tabla3[[#This Row],[Resultado Estratégico Institucional]],Tabla13[RE Concatenado],Tabla13[RE],"",0)</f>
        <v>RE3.6</v>
      </c>
      <c r="H50" s="226" t="s">
        <v>174</v>
      </c>
      <c r="I50" s="226" t="s">
        <v>204</v>
      </c>
      <c r="J50" s="298" t="s">
        <v>205</v>
      </c>
      <c r="K50" s="259"/>
      <c r="L50" s="259"/>
      <c r="M50" s="296"/>
      <c r="N50" s="296"/>
      <c r="O50" s="203"/>
      <c r="P50" s="228" t="s">
        <v>163</v>
      </c>
      <c r="Q50" s="295" t="s">
        <v>206</v>
      </c>
      <c r="R50" s="239"/>
      <c r="S50" s="239"/>
      <c r="T50" s="239"/>
      <c r="U50" s="239"/>
      <c r="V50" s="240"/>
      <c r="W50" s="239"/>
      <c r="X50" s="239"/>
      <c r="Y50" s="239"/>
      <c r="Z50" s="239"/>
      <c r="AA50" s="239"/>
      <c r="AB50" s="239"/>
      <c r="AC50" s="239"/>
      <c r="AD50" s="239"/>
      <c r="AE50" s="240"/>
      <c r="AF50" s="240"/>
      <c r="AG50" s="240"/>
      <c r="AH50" s="240"/>
      <c r="AI50" s="240"/>
      <c r="AJ50" s="240"/>
      <c r="AK50" s="240"/>
      <c r="AL50" s="240"/>
      <c r="AM50" s="240"/>
      <c r="AN50" s="240"/>
      <c r="AO50" s="240"/>
      <c r="AP50" s="240"/>
    </row>
    <row r="51" spans="2:42" s="250" customFormat="1" ht="127.5">
      <c r="B51" s="204" t="e">
        <f>IF('Formulario PPGR1'!$H51="","",CONCATENATE('Formulario PPGR1'!$C51,".",'Formulario PPGR1'!$D51,".",'Formulario PPGR1'!$E51,".",#REF!))</f>
        <v>#REF!</v>
      </c>
      <c r="C51" s="204" t="e">
        <f>IF('Formulario PPGR1'!$H51="","",#REF!)</f>
        <v>#REF!</v>
      </c>
      <c r="D51" s="204" t="e">
        <f>IF('Formulario PPGR1'!$H51="","",#REF!)</f>
        <v>#REF!</v>
      </c>
      <c r="E51" s="204" t="e">
        <f>IF('Formulario PPGR1'!$H51="","",#REF!)</f>
        <v>#REF!</v>
      </c>
      <c r="F51" s="227" t="str">
        <f>_xlfn.XLOOKUP($H51,tbl_ejes_estrategicos[Ejes Estratégicos],tbl_ejes_estrategicos[Cod_Eje],"",0)</f>
        <v>EE.3</v>
      </c>
      <c r="G51" s="227" t="str">
        <f>_xlfn.XLOOKUP(Tabla3[[#This Row],[Resultado Estratégico Institucional]],Tabla13[RE Concatenado],Tabla13[RE],"",0)</f>
        <v>RE3.8</v>
      </c>
      <c r="H51" s="226" t="s">
        <v>174</v>
      </c>
      <c r="I51" s="226" t="s">
        <v>207</v>
      </c>
      <c r="J51" s="287" t="s">
        <v>208</v>
      </c>
      <c r="K51" s="226"/>
      <c r="L51" s="226"/>
      <c r="M51" s="289"/>
      <c r="N51" s="288"/>
      <c r="O51" s="203"/>
      <c r="P51" s="228" t="s">
        <v>209</v>
      </c>
      <c r="Q51" s="228" t="s">
        <v>210</v>
      </c>
      <c r="R51" s="239"/>
      <c r="S51" s="239"/>
      <c r="T51" s="239"/>
      <c r="U51" s="239"/>
      <c r="V51" s="240"/>
      <c r="W51" s="239"/>
      <c r="X51" s="239"/>
      <c r="Y51" s="239"/>
      <c r="Z51" s="239"/>
      <c r="AA51" s="239"/>
      <c r="AB51" s="239"/>
      <c r="AC51" s="239"/>
      <c r="AD51" s="239"/>
      <c r="AE51" s="240"/>
      <c r="AF51" s="240"/>
      <c r="AG51" s="240"/>
      <c r="AH51" s="240"/>
      <c r="AI51" s="240"/>
      <c r="AJ51" s="240"/>
      <c r="AK51" s="240"/>
      <c r="AL51" s="240"/>
      <c r="AM51" s="240"/>
      <c r="AN51" s="240"/>
      <c r="AO51" s="240"/>
      <c r="AP51" s="240"/>
    </row>
    <row r="52" spans="2:42" s="250" customFormat="1" ht="102">
      <c r="B52" s="204" t="e">
        <f>IF('Formulario PPGR1'!$H52="","",CONCATENATE('Formulario PPGR1'!$C52,".",'Formulario PPGR1'!$D52,".",'Formulario PPGR1'!$E52,".",#REF!))</f>
        <v>#REF!</v>
      </c>
      <c r="C52" s="204" t="e">
        <f>IF('Formulario PPGR1'!$H52="","",#REF!)</f>
        <v>#REF!</v>
      </c>
      <c r="D52" s="204" t="e">
        <f>IF('Formulario PPGR1'!$H52="","",#REF!)</f>
        <v>#REF!</v>
      </c>
      <c r="E52" s="204" t="e">
        <f>IF('Formulario PPGR1'!$H52="","",#REF!)</f>
        <v>#REF!</v>
      </c>
      <c r="F52" s="227" t="str">
        <f>_xlfn.XLOOKUP($H52,tbl_ejes_estrategicos[Ejes Estratégicos],tbl_ejes_estrategicos[Cod_Eje],"",0)</f>
        <v>EE.3</v>
      </c>
      <c r="G52" s="227" t="str">
        <f>_xlfn.XLOOKUP(Tabla3[[#This Row],[Resultado Estratégico Institucional]],Tabla13[RE Concatenado],Tabla13[RE],"",0)</f>
        <v>RE3.9</v>
      </c>
      <c r="H52" s="226" t="s">
        <v>174</v>
      </c>
      <c r="I52" s="226" t="s">
        <v>211</v>
      </c>
      <c r="J52" s="287" t="s">
        <v>212</v>
      </c>
      <c r="K52" s="226"/>
      <c r="L52" s="226"/>
      <c r="M52" s="290"/>
      <c r="N52" s="288"/>
      <c r="O52" s="203"/>
      <c r="P52" s="228" t="s">
        <v>213</v>
      </c>
      <c r="Q52" s="228" t="s">
        <v>185</v>
      </c>
      <c r="R52" s="239"/>
      <c r="S52" s="239"/>
      <c r="T52" s="239"/>
      <c r="U52" s="239"/>
      <c r="V52" s="240"/>
      <c r="W52" s="239"/>
      <c r="X52" s="239"/>
      <c r="Y52" s="239"/>
      <c r="Z52" s="239"/>
      <c r="AA52" s="239"/>
      <c r="AB52" s="239"/>
      <c r="AC52" s="239"/>
      <c r="AD52" s="239"/>
      <c r="AE52" s="240"/>
      <c r="AF52" s="240"/>
      <c r="AG52" s="240"/>
      <c r="AH52" s="240"/>
      <c r="AI52" s="240"/>
      <c r="AJ52" s="240"/>
      <c r="AK52" s="240"/>
      <c r="AL52" s="240"/>
      <c r="AM52" s="240"/>
      <c r="AN52" s="240"/>
      <c r="AO52" s="240"/>
      <c r="AP52" s="240"/>
    </row>
    <row r="53" spans="2:42" s="250" customFormat="1" ht="76.5">
      <c r="B53" s="204" t="e">
        <f>IF('Formulario PPGR1'!$H53="","",CONCATENATE('Formulario PPGR1'!$C53,".",'Formulario PPGR1'!$D53,".",'Formulario PPGR1'!$E53,".",#REF!))</f>
        <v>#REF!</v>
      </c>
      <c r="C53" s="204" t="e">
        <f>IF('Formulario PPGR1'!$H53="","",#REF!)</f>
        <v>#REF!</v>
      </c>
      <c r="D53" s="204" t="e">
        <f>IF('Formulario PPGR1'!$H53="","",#REF!)</f>
        <v>#REF!</v>
      </c>
      <c r="E53" s="204" t="e">
        <f>IF('Formulario PPGR1'!$H53="","",#REF!)</f>
        <v>#REF!</v>
      </c>
      <c r="F53" s="227" t="str">
        <f>_xlfn.XLOOKUP($H53,tbl_ejes_estrategicos[Ejes Estratégicos],tbl_ejes_estrategicos[Cod_Eje],"",0)</f>
        <v>EE.3</v>
      </c>
      <c r="G53" s="227" t="str">
        <f>_xlfn.XLOOKUP(Tabla3[[#This Row],[Resultado Estratégico Institucional]],Tabla13[RE Concatenado],Tabla13[RE],"",0)</f>
        <v>RE3.9</v>
      </c>
      <c r="H53" s="226" t="s">
        <v>174</v>
      </c>
      <c r="I53" s="226" t="s">
        <v>211</v>
      </c>
      <c r="J53" s="287" t="s">
        <v>214</v>
      </c>
      <c r="K53" s="226"/>
      <c r="L53" s="226"/>
      <c r="M53" s="290"/>
      <c r="N53" s="289"/>
      <c r="O53" s="203"/>
      <c r="P53" s="228" t="s">
        <v>213</v>
      </c>
      <c r="Q53" s="228" t="s">
        <v>215</v>
      </c>
      <c r="R53" s="239"/>
      <c r="S53" s="239"/>
      <c r="T53" s="239"/>
      <c r="U53" s="239"/>
      <c r="V53" s="240"/>
      <c r="W53" s="239"/>
      <c r="X53" s="239"/>
      <c r="Y53" s="239"/>
      <c r="Z53" s="239"/>
      <c r="AA53" s="239"/>
      <c r="AB53" s="239"/>
      <c r="AC53" s="239"/>
      <c r="AD53" s="239"/>
      <c r="AE53" s="240"/>
      <c r="AF53" s="240"/>
      <c r="AG53" s="240"/>
      <c r="AH53" s="240"/>
      <c r="AI53" s="240"/>
      <c r="AJ53" s="240"/>
      <c r="AK53" s="240"/>
      <c r="AL53" s="240"/>
      <c r="AM53" s="240"/>
      <c r="AN53" s="240"/>
      <c r="AO53" s="240"/>
      <c r="AP53" s="240"/>
    </row>
    <row r="54" spans="2:42" s="250" customFormat="1" ht="38.25">
      <c r="B54" s="204" t="e">
        <f>IF('Formulario PPGR1'!$H54="","",CONCATENATE('Formulario PPGR1'!$C54,".",'Formulario PPGR1'!$D54,".",'Formulario PPGR1'!$E54,".",#REF!))</f>
        <v>#REF!</v>
      </c>
      <c r="C54" s="204" t="e">
        <f>IF('Formulario PPGR1'!$H54="","",#REF!)</f>
        <v>#REF!</v>
      </c>
      <c r="D54" s="204" t="e">
        <f>IF('Formulario PPGR1'!$H54="","",#REF!)</f>
        <v>#REF!</v>
      </c>
      <c r="E54" s="204" t="e">
        <f>IF('Formulario PPGR1'!$H54="","",#REF!)</f>
        <v>#REF!</v>
      </c>
      <c r="F54" s="227" t="str">
        <f>_xlfn.XLOOKUP($H54,tbl_ejes_estrategicos[Ejes Estratégicos],tbl_ejes_estrategicos[Cod_Eje],"",0)</f>
        <v>EE.3</v>
      </c>
      <c r="G54" s="227" t="str">
        <f>_xlfn.XLOOKUP(Tabla3[[#This Row],[Resultado Estratégico Institucional]],Tabla13[RE Concatenado],Tabla13[RE],"",0)</f>
        <v>RE3.9</v>
      </c>
      <c r="H54" s="226" t="s">
        <v>174</v>
      </c>
      <c r="I54" s="226" t="s">
        <v>211</v>
      </c>
      <c r="J54" s="287" t="s">
        <v>216</v>
      </c>
      <c r="K54" s="226"/>
      <c r="L54" s="226"/>
      <c r="M54" s="290"/>
      <c r="N54" s="289"/>
      <c r="O54" s="203"/>
      <c r="P54" s="228" t="s">
        <v>217</v>
      </c>
      <c r="Q54" s="228" t="s">
        <v>185</v>
      </c>
      <c r="R54" s="239"/>
      <c r="S54" s="239"/>
      <c r="T54" s="239"/>
      <c r="U54" s="239"/>
      <c r="V54" s="240"/>
      <c r="W54" s="239"/>
      <c r="X54" s="239"/>
      <c r="Y54" s="239"/>
      <c r="Z54" s="239"/>
      <c r="AA54" s="239"/>
      <c r="AB54" s="239"/>
      <c r="AC54" s="239"/>
      <c r="AD54" s="239"/>
      <c r="AE54" s="240"/>
      <c r="AF54" s="240"/>
      <c r="AG54" s="240"/>
      <c r="AH54" s="240"/>
      <c r="AI54" s="240"/>
      <c r="AJ54" s="240"/>
      <c r="AK54" s="240"/>
      <c r="AL54" s="240"/>
      <c r="AM54" s="240"/>
      <c r="AN54" s="240"/>
      <c r="AO54" s="240"/>
      <c r="AP54" s="240"/>
    </row>
    <row r="55" spans="2:42" s="250" customFormat="1" ht="63.75">
      <c r="B55" s="204" t="e">
        <f>IF('Formulario PPGR1'!$H55="","",CONCATENATE('Formulario PPGR1'!$C55,".",'Formulario PPGR1'!$D55,".",'Formulario PPGR1'!$E55,".",#REF!))</f>
        <v>#REF!</v>
      </c>
      <c r="C55" s="204" t="e">
        <f>IF('Formulario PPGR1'!$H55="","",#REF!)</f>
        <v>#REF!</v>
      </c>
      <c r="D55" s="204" t="e">
        <f>IF('Formulario PPGR1'!$H55="","",#REF!)</f>
        <v>#REF!</v>
      </c>
      <c r="E55" s="204" t="e">
        <f>IF('Formulario PPGR1'!$H55="","",#REF!)</f>
        <v>#REF!</v>
      </c>
      <c r="F55" s="227" t="str">
        <f>_xlfn.XLOOKUP($H55,tbl_ejes_estrategicos[Ejes Estratégicos],tbl_ejes_estrategicos[Cod_Eje],"",0)</f>
        <v>EE.3</v>
      </c>
      <c r="G55" s="227" t="str">
        <f>_xlfn.XLOOKUP(Tabla3[[#This Row],[Resultado Estratégico Institucional]],Tabla13[RE Concatenado],Tabla13[RE],"",0)</f>
        <v>RE3.10</v>
      </c>
      <c r="H55" s="226" t="s">
        <v>174</v>
      </c>
      <c r="I55" s="226" t="s">
        <v>218</v>
      </c>
      <c r="J55" s="287" t="s">
        <v>219</v>
      </c>
      <c r="K55" s="259"/>
      <c r="L55" s="259"/>
      <c r="M55" s="296"/>
      <c r="N55" s="297"/>
      <c r="O55" s="203"/>
      <c r="P55" s="228" t="s">
        <v>165</v>
      </c>
      <c r="Q55" s="295" t="s">
        <v>121</v>
      </c>
      <c r="R55" s="239"/>
      <c r="S55" s="239"/>
      <c r="T55" s="239"/>
      <c r="U55" s="239"/>
      <c r="V55" s="240"/>
      <c r="W55" s="239"/>
      <c r="X55" s="239"/>
      <c r="Y55" s="239"/>
      <c r="Z55" s="239"/>
      <c r="AA55" s="239"/>
      <c r="AB55" s="239"/>
      <c r="AC55" s="239"/>
      <c r="AD55" s="239"/>
      <c r="AE55" s="240"/>
      <c r="AF55" s="240"/>
      <c r="AG55" s="240"/>
      <c r="AH55" s="240"/>
      <c r="AI55" s="240"/>
      <c r="AJ55" s="240"/>
      <c r="AK55" s="240"/>
      <c r="AL55" s="240"/>
      <c r="AM55" s="240"/>
      <c r="AN55" s="240"/>
      <c r="AO55" s="240"/>
      <c r="AP55" s="240"/>
    </row>
    <row r="56" spans="2:42" s="250" customFormat="1">
      <c r="B56" s="204" t="str">
        <f>IF('Formulario PPGR1'!$H56="","",CONCATENATE('Formulario PPGR1'!$C56,".",'Formulario PPGR1'!$D56,".",'Formulario PPGR1'!$E56,".",#REF!))</f>
        <v/>
      </c>
      <c r="C56" s="204" t="str">
        <f>IF('Formulario PPGR1'!$H56="","",#REF!)</f>
        <v/>
      </c>
      <c r="D56" s="204" t="str">
        <f>IF('Formulario PPGR1'!$H56="","",#REF!)</f>
        <v/>
      </c>
      <c r="E56" s="204" t="str">
        <f>IF('Formulario PPGR1'!$H56="","",#REF!)</f>
        <v/>
      </c>
      <c r="F56" s="227" t="str">
        <f>_xlfn.XLOOKUP($H56,tbl_ejes_estrategicos[Ejes Estratégicos],tbl_ejes_estrategicos[Cod_Eje],"",0)</f>
        <v/>
      </c>
      <c r="G56" s="227" t="str">
        <f>_xlfn.XLOOKUP(Tabla3[[#This Row],[Resultado Estratégico Institucional]],Tabla13[RE Concatenado],Tabla13[RE],"",0)</f>
        <v/>
      </c>
      <c r="H56" s="226"/>
      <c r="I56" s="226"/>
      <c r="J56" s="287"/>
      <c r="K56" s="259"/>
      <c r="L56" s="259"/>
      <c r="M56" s="296"/>
      <c r="N56" s="297"/>
      <c r="O56" s="203"/>
      <c r="P56" s="228"/>
      <c r="Q56" s="295"/>
      <c r="R56" s="239"/>
      <c r="S56" s="239"/>
      <c r="T56" s="239"/>
      <c r="U56" s="239"/>
      <c r="V56" s="240"/>
      <c r="W56" s="239"/>
      <c r="X56" s="239"/>
      <c r="Y56" s="239"/>
      <c r="Z56" s="239"/>
      <c r="AA56" s="239"/>
      <c r="AB56" s="239"/>
      <c r="AC56" s="239"/>
      <c r="AD56" s="239"/>
      <c r="AE56" s="240"/>
      <c r="AF56" s="240"/>
      <c r="AG56" s="240"/>
      <c r="AH56" s="240"/>
      <c r="AI56" s="240"/>
      <c r="AJ56" s="240"/>
      <c r="AK56" s="240"/>
      <c r="AL56" s="240"/>
      <c r="AM56" s="240"/>
      <c r="AN56" s="240"/>
      <c r="AO56" s="240"/>
      <c r="AP56" s="240"/>
    </row>
    <row r="57" spans="2:42" s="250" customFormat="1">
      <c r="B57" s="204" t="str">
        <f>IF('Formulario PPGR1'!$H57="","",CONCATENATE('Formulario PPGR1'!$C57,".",'Formulario PPGR1'!$D57,".",'Formulario PPGR1'!$E57,".",#REF!))</f>
        <v/>
      </c>
      <c r="C57" s="204" t="str">
        <f>IF('Formulario PPGR1'!$H57="","",#REF!)</f>
        <v/>
      </c>
      <c r="D57" s="204" t="str">
        <f>IF('Formulario PPGR1'!$H57="","",#REF!)</f>
        <v/>
      </c>
      <c r="E57" s="204" t="str">
        <f>IF('Formulario PPGR1'!$H57="","",#REF!)</f>
        <v/>
      </c>
      <c r="F57" s="227" t="str">
        <f>_xlfn.XLOOKUP($H57,tbl_ejes_estrategicos[Ejes Estratégicos],tbl_ejes_estrategicos[Cod_Eje],"",0)</f>
        <v/>
      </c>
      <c r="G57" s="227" t="str">
        <f>_xlfn.XLOOKUP(Tabla3[[#This Row],[Resultado Estratégico Institucional]],Tabla13[RE Concatenado],Tabla13[RE],"",0)</f>
        <v/>
      </c>
      <c r="H57" s="226"/>
      <c r="I57" s="226"/>
      <c r="J57" s="287"/>
      <c r="K57" s="226"/>
      <c r="L57" s="226"/>
      <c r="M57" s="290"/>
      <c r="N57" s="290"/>
      <c r="O57" s="203"/>
      <c r="P57" s="228"/>
      <c r="Q57" s="228"/>
      <c r="R57" s="239"/>
      <c r="S57" s="239"/>
      <c r="T57" s="239"/>
      <c r="U57" s="239"/>
      <c r="V57" s="240"/>
      <c r="W57" s="239"/>
      <c r="X57" s="239"/>
      <c r="Y57" s="239"/>
      <c r="Z57" s="239"/>
      <c r="AA57" s="239"/>
      <c r="AB57" s="239"/>
      <c r="AC57" s="239"/>
      <c r="AD57" s="239"/>
      <c r="AE57" s="240"/>
      <c r="AF57" s="240"/>
      <c r="AG57" s="240"/>
      <c r="AH57" s="240"/>
      <c r="AI57" s="240"/>
      <c r="AJ57" s="240"/>
      <c r="AK57" s="240"/>
      <c r="AL57" s="240"/>
      <c r="AM57" s="240"/>
      <c r="AN57" s="240"/>
      <c r="AO57" s="240"/>
      <c r="AP57" s="240"/>
    </row>
    <row r="58" spans="2:42" s="250" customFormat="1">
      <c r="B58" s="204" t="str">
        <f>IF('Formulario PPGR1'!$H58="","",CONCATENATE('Formulario PPGR1'!$C58,".",'Formulario PPGR1'!$D58,".",'Formulario PPGR1'!$E58,".",#REF!))</f>
        <v/>
      </c>
      <c r="C58" s="204" t="str">
        <f>IF('Formulario PPGR1'!$H58="","",#REF!)</f>
        <v/>
      </c>
      <c r="D58" s="204" t="str">
        <f>IF('Formulario PPGR1'!$H58="","",#REF!)</f>
        <v/>
      </c>
      <c r="E58" s="204" t="str">
        <f>IF('Formulario PPGR1'!$H58="","",#REF!)</f>
        <v/>
      </c>
      <c r="F58" s="227" t="str">
        <f>_xlfn.XLOOKUP($H58,tbl_ejes_estrategicos[Ejes Estratégicos],tbl_ejes_estrategicos[Cod_Eje],"",0)</f>
        <v/>
      </c>
      <c r="G58" s="227" t="str">
        <f>_xlfn.XLOOKUP(Tabla3[[#This Row],[Resultado Estratégico Institucional]],Tabla13[RE Concatenado],Tabla13[RE],"",0)</f>
        <v/>
      </c>
      <c r="H58" s="226"/>
      <c r="I58" s="226"/>
      <c r="J58" s="287"/>
      <c r="K58" s="226"/>
      <c r="L58" s="226"/>
      <c r="M58" s="289"/>
      <c r="N58" s="290"/>
      <c r="O58" s="228"/>
      <c r="P58" s="228"/>
      <c r="Q58" s="228"/>
      <c r="R58" s="239"/>
      <c r="S58" s="239"/>
      <c r="T58" s="239"/>
      <c r="U58" s="239"/>
      <c r="V58" s="240" t="s">
        <v>220</v>
      </c>
      <c r="W58" s="239"/>
      <c r="X58" s="239"/>
      <c r="Y58" s="239"/>
      <c r="Z58" s="239"/>
      <c r="AA58" s="239"/>
      <c r="AB58" s="239"/>
      <c r="AC58" s="239"/>
      <c r="AD58" s="239"/>
      <c r="AE58" s="240"/>
      <c r="AF58" s="240"/>
      <c r="AG58" s="240"/>
      <c r="AH58" s="240"/>
      <c r="AI58" s="240"/>
      <c r="AJ58" s="240"/>
      <c r="AK58" s="240"/>
      <c r="AL58" s="240"/>
      <c r="AM58" s="240"/>
      <c r="AN58" s="240"/>
      <c r="AO58" s="240"/>
      <c r="AP58" s="240"/>
    </row>
    <row r="59" spans="2:42" s="250" customFormat="1">
      <c r="B59" s="204" t="str">
        <f>IF('Formulario PPGR1'!$H59="","",CONCATENATE('Formulario PPGR1'!$C59,".",'Formulario PPGR1'!$D59,".",'Formulario PPGR1'!$E59,".",#REF!))</f>
        <v/>
      </c>
      <c r="C59" s="204" t="str">
        <f>IF('Formulario PPGR1'!$H59="","",#REF!)</f>
        <v/>
      </c>
      <c r="D59" s="204" t="str">
        <f>IF('Formulario PPGR1'!$H59="","",#REF!)</f>
        <v/>
      </c>
      <c r="E59" s="204" t="str">
        <f>IF('Formulario PPGR1'!$H59="","",#REF!)</f>
        <v/>
      </c>
      <c r="F59" s="227" t="str">
        <f>_xlfn.XLOOKUP($H59,tbl_ejes_estrategicos[Ejes Estratégicos],tbl_ejes_estrategicos[Cod_Eje],"",0)</f>
        <v/>
      </c>
      <c r="G59" s="227" t="str">
        <f>_xlfn.XLOOKUP(Tabla3[[#This Row],[Resultado Estratégico Institucional]],Tabla13[RE Concatenado],Tabla13[RE],"",0)</f>
        <v/>
      </c>
      <c r="H59" s="226"/>
      <c r="I59" s="226"/>
      <c r="J59" s="287"/>
      <c r="K59" s="226"/>
      <c r="L59" s="226"/>
      <c r="M59" s="289"/>
      <c r="N59" s="299"/>
      <c r="O59" s="228"/>
      <c r="P59" s="228"/>
      <c r="Q59" s="228"/>
      <c r="R59" s="239"/>
      <c r="S59" s="239"/>
      <c r="T59" s="239"/>
      <c r="U59" s="239"/>
      <c r="V59" s="240" t="s">
        <v>221</v>
      </c>
      <c r="W59" s="239"/>
      <c r="X59" s="239"/>
      <c r="Y59" s="239"/>
      <c r="Z59" s="239"/>
      <c r="AA59" s="239"/>
      <c r="AB59" s="239"/>
      <c r="AC59" s="239"/>
      <c r="AD59" s="239"/>
      <c r="AE59" s="240"/>
      <c r="AF59" s="240"/>
      <c r="AG59" s="240"/>
      <c r="AH59" s="240"/>
      <c r="AI59" s="240"/>
      <c r="AJ59" s="240"/>
      <c r="AK59" s="240"/>
      <c r="AL59" s="240"/>
      <c r="AM59" s="240"/>
      <c r="AN59" s="240"/>
      <c r="AO59" s="240"/>
      <c r="AP59" s="240"/>
    </row>
    <row r="60" spans="2:42" s="250" customFormat="1">
      <c r="B60" s="204" t="str">
        <f>IF('Formulario PPGR1'!$H60="","",CONCATENATE('Formulario PPGR1'!$C60,".",'Formulario PPGR1'!$D60,".",'Formulario PPGR1'!$E60,".",#REF!))</f>
        <v/>
      </c>
      <c r="C60" s="204" t="str">
        <f>IF('Formulario PPGR1'!$H60="","",#REF!)</f>
        <v/>
      </c>
      <c r="D60" s="204" t="str">
        <f>IF('Formulario PPGR1'!$H60="","",#REF!)</f>
        <v/>
      </c>
      <c r="E60" s="204" t="str">
        <f>IF('Formulario PPGR1'!$H60="","",#REF!)</f>
        <v/>
      </c>
      <c r="F60" s="227" t="str">
        <f>_xlfn.XLOOKUP($H60,tbl_ejes_estrategicos[Ejes Estratégicos],tbl_ejes_estrategicos[Cod_Eje],"",0)</f>
        <v/>
      </c>
      <c r="G60" s="227" t="str">
        <f>_xlfn.XLOOKUP(Tabla3[[#This Row],[Resultado Estratégico Institucional]],Tabla13[RE Concatenado],Tabla13[RE],"",0)</f>
        <v/>
      </c>
      <c r="H60" s="226"/>
      <c r="I60" s="226"/>
      <c r="J60" s="287"/>
      <c r="K60" s="226"/>
      <c r="L60" s="226"/>
      <c r="M60" s="289"/>
      <c r="N60" s="289"/>
      <c r="O60" s="228"/>
      <c r="P60" s="228"/>
      <c r="Q60" s="228"/>
      <c r="R60" s="239"/>
      <c r="S60" s="239"/>
      <c r="T60" s="239"/>
      <c r="U60" s="239"/>
      <c r="V60" s="240" t="s">
        <v>222</v>
      </c>
      <c r="W60" s="239"/>
      <c r="X60" s="239"/>
      <c r="Y60" s="239"/>
      <c r="Z60" s="239"/>
      <c r="AA60" s="239"/>
      <c r="AB60" s="239"/>
      <c r="AC60" s="239"/>
      <c r="AD60" s="239"/>
      <c r="AE60" s="240"/>
      <c r="AF60" s="240"/>
      <c r="AG60" s="240"/>
      <c r="AH60" s="240"/>
      <c r="AI60" s="240"/>
      <c r="AJ60" s="240"/>
      <c r="AK60" s="240"/>
      <c r="AL60" s="240"/>
      <c r="AM60" s="240"/>
      <c r="AN60" s="240"/>
      <c r="AO60" s="240"/>
      <c r="AP60" s="240"/>
    </row>
    <row r="61" spans="2:42" s="250" customFormat="1">
      <c r="B61" s="204" t="str">
        <f>IF('Formulario PPGR1'!$H61="","",CONCATENATE('Formulario PPGR1'!$C61,".",'Formulario PPGR1'!$D61,".",'Formulario PPGR1'!$E61,".",#REF!))</f>
        <v/>
      </c>
      <c r="C61" s="204" t="str">
        <f>IF('Formulario PPGR1'!$H61="","",#REF!)</f>
        <v/>
      </c>
      <c r="D61" s="204" t="str">
        <f>IF('Formulario PPGR1'!$H61="","",#REF!)</f>
        <v/>
      </c>
      <c r="E61" s="204" t="str">
        <f>IF('Formulario PPGR1'!$H61="","",#REF!)</f>
        <v/>
      </c>
      <c r="F61" s="227" t="str">
        <f>_xlfn.XLOOKUP($H61,tbl_ejes_estrategicos[Ejes Estratégicos],tbl_ejes_estrategicos[Cod_Eje],"",0)</f>
        <v/>
      </c>
      <c r="G61" s="227" t="str">
        <f>_xlfn.XLOOKUP(Tabla3[[#This Row],[Resultado Estratégico Institucional]],Tabla13[RE Concatenado],Tabla13[RE],"",0)</f>
        <v/>
      </c>
      <c r="H61" s="226"/>
      <c r="I61" s="226"/>
      <c r="J61" s="287"/>
      <c r="K61" s="226"/>
      <c r="L61" s="226"/>
      <c r="M61" s="289"/>
      <c r="N61" s="288"/>
      <c r="O61" s="203"/>
      <c r="P61" s="228"/>
      <c r="Q61" s="228"/>
      <c r="R61" s="239"/>
      <c r="S61" s="239"/>
      <c r="T61" s="239"/>
      <c r="U61" s="239"/>
      <c r="V61" s="240"/>
      <c r="W61" s="239"/>
      <c r="X61" s="239"/>
      <c r="Y61" s="239"/>
      <c r="Z61" s="239"/>
      <c r="AA61" s="239"/>
      <c r="AB61" s="239"/>
      <c r="AC61" s="239"/>
      <c r="AD61" s="239"/>
      <c r="AE61" s="240"/>
      <c r="AF61" s="240"/>
      <c r="AG61" s="240"/>
      <c r="AH61" s="240"/>
      <c r="AI61" s="240"/>
      <c r="AJ61" s="240"/>
      <c r="AK61" s="240"/>
      <c r="AL61" s="240"/>
      <c r="AM61" s="240"/>
      <c r="AN61" s="240"/>
      <c r="AO61" s="240"/>
      <c r="AP61" s="240"/>
    </row>
    <row r="62" spans="2:42" s="250" customFormat="1">
      <c r="B62" s="204" t="str">
        <f>IF('Formulario PPGR1'!$H62="","",CONCATENATE('Formulario PPGR1'!$C62,".",'Formulario PPGR1'!$D62,".",'Formulario PPGR1'!$E62,".",#REF!))</f>
        <v/>
      </c>
      <c r="C62" s="204" t="str">
        <f>IF('Formulario PPGR1'!$H62="","",#REF!)</f>
        <v/>
      </c>
      <c r="D62" s="204" t="str">
        <f>IF('Formulario PPGR1'!$H62="","",#REF!)</f>
        <v/>
      </c>
      <c r="E62" s="204" t="str">
        <f>IF('Formulario PPGR1'!$H62="","",#REF!)</f>
        <v/>
      </c>
      <c r="F62" s="227" t="str">
        <f>_xlfn.XLOOKUP($H62,tbl_ejes_estrategicos[Ejes Estratégicos],tbl_ejes_estrategicos[Cod_Eje],"",0)</f>
        <v/>
      </c>
      <c r="G62" s="227" t="str">
        <f>_xlfn.XLOOKUP(Tabla3[[#This Row],[Resultado Estratégico Institucional]],Tabla13[RE Concatenado],Tabla13[RE],"",0)</f>
        <v/>
      </c>
      <c r="H62" s="226"/>
      <c r="I62" s="226"/>
      <c r="J62" s="287"/>
      <c r="K62" s="226"/>
      <c r="L62" s="226"/>
      <c r="M62" s="290"/>
      <c r="N62" s="288"/>
      <c r="O62" s="228"/>
      <c r="P62" s="228"/>
      <c r="Q62" s="228"/>
      <c r="R62" s="239"/>
      <c r="S62" s="239"/>
      <c r="T62" s="239"/>
      <c r="U62" s="239"/>
      <c r="V62" s="239"/>
      <c r="W62" s="239"/>
      <c r="X62" s="239"/>
      <c r="Y62" s="239"/>
      <c r="Z62" s="239"/>
      <c r="AA62" s="239"/>
      <c r="AB62" s="239"/>
      <c r="AC62" s="239"/>
      <c r="AD62" s="239"/>
      <c r="AE62" s="240"/>
      <c r="AF62" s="240"/>
      <c r="AG62" s="240"/>
      <c r="AH62" s="240"/>
      <c r="AI62" s="240"/>
      <c r="AJ62" s="240"/>
      <c r="AK62" s="240"/>
      <c r="AL62" s="240"/>
      <c r="AM62" s="240"/>
      <c r="AN62" s="240"/>
      <c r="AO62" s="240"/>
      <c r="AP62" s="240"/>
    </row>
    <row r="63" spans="2:42" s="250" customFormat="1">
      <c r="B63" s="204" t="str">
        <f>IF('Formulario PPGR1'!$H63="","",CONCATENATE('Formulario PPGR1'!$C63,".",'Formulario PPGR1'!$D63,".",'Formulario PPGR1'!$E63,".",#REF!))</f>
        <v/>
      </c>
      <c r="C63" s="204" t="str">
        <f>IF('Formulario PPGR1'!$H63="","",#REF!)</f>
        <v/>
      </c>
      <c r="D63" s="204" t="str">
        <f>IF('Formulario PPGR1'!$H63="","",#REF!)</f>
        <v/>
      </c>
      <c r="E63" s="204" t="str">
        <f>IF('Formulario PPGR1'!$H63="","",#REF!)</f>
        <v/>
      </c>
      <c r="F63" s="227" t="str">
        <f>_xlfn.XLOOKUP($H63,tbl_ejes_estrategicos[Ejes Estratégicos],tbl_ejes_estrategicos[Cod_Eje],"",0)</f>
        <v/>
      </c>
      <c r="G63" s="227" t="str">
        <f>_xlfn.XLOOKUP(Tabla3[[#This Row],[Resultado Estratégico Institucional]],Tabla13[RE Concatenado],Tabla13[RE],"",0)</f>
        <v/>
      </c>
      <c r="H63" s="226"/>
      <c r="I63" s="226"/>
      <c r="J63" s="287"/>
      <c r="K63" s="226"/>
      <c r="L63" s="226"/>
      <c r="M63" s="289"/>
      <c r="N63" s="290"/>
      <c r="O63" s="228"/>
      <c r="P63" s="228"/>
      <c r="Q63" s="228"/>
      <c r="R63" s="239"/>
      <c r="S63" s="239"/>
      <c r="T63" s="239"/>
      <c r="U63" s="239"/>
      <c r="V63" s="239"/>
      <c r="W63" s="239"/>
      <c r="X63" s="239"/>
      <c r="Y63" s="239"/>
      <c r="Z63" s="239"/>
      <c r="AA63" s="239"/>
      <c r="AB63" s="239"/>
      <c r="AC63" s="239"/>
      <c r="AD63" s="239"/>
      <c r="AE63" s="240"/>
      <c r="AF63" s="240"/>
      <c r="AG63" s="240"/>
      <c r="AH63" s="240"/>
      <c r="AI63" s="240"/>
      <c r="AJ63" s="240"/>
      <c r="AK63" s="240"/>
      <c r="AL63" s="240"/>
      <c r="AM63" s="240"/>
      <c r="AN63" s="240"/>
      <c r="AO63" s="240"/>
      <c r="AP63" s="240"/>
    </row>
    <row r="64" spans="2:42" s="250" customFormat="1">
      <c r="B64" s="204" t="str">
        <f>IF('Formulario PPGR1'!$H64="","",CONCATENATE('Formulario PPGR1'!$C64,".",'Formulario PPGR1'!$D64,".",'Formulario PPGR1'!$E64,".",#REF!))</f>
        <v/>
      </c>
      <c r="C64" s="204" t="str">
        <f>IF('Formulario PPGR1'!$H64="","",#REF!)</f>
        <v/>
      </c>
      <c r="D64" s="204" t="str">
        <f>IF('Formulario PPGR1'!$H64="","",#REF!)</f>
        <v/>
      </c>
      <c r="E64" s="204" t="str">
        <f>IF('Formulario PPGR1'!$H64="","",#REF!)</f>
        <v/>
      </c>
      <c r="F64" s="227" t="str">
        <f>_xlfn.XLOOKUP($H64,tbl_ejes_estrategicos[Ejes Estratégicos],tbl_ejes_estrategicos[Cod_Eje],"",0)</f>
        <v/>
      </c>
      <c r="G64" s="227" t="str">
        <f>_xlfn.XLOOKUP(Tabla3[[#This Row],[Resultado Estratégico Institucional]],Tabla13[RE Concatenado],Tabla13[RE],"",0)</f>
        <v/>
      </c>
      <c r="H64" s="226"/>
      <c r="I64" s="226"/>
      <c r="J64" s="287"/>
      <c r="K64" s="226"/>
      <c r="L64" s="226"/>
      <c r="M64" s="289"/>
      <c r="N64" s="290"/>
      <c r="O64" s="228"/>
      <c r="P64" s="228"/>
      <c r="Q64" s="228"/>
      <c r="R64" s="239"/>
      <c r="S64" s="239"/>
      <c r="T64" s="239"/>
      <c r="U64" s="239"/>
      <c r="V64" s="239"/>
      <c r="W64" s="239"/>
      <c r="X64" s="239"/>
      <c r="Y64" s="239"/>
      <c r="Z64" s="239"/>
      <c r="AA64" s="239"/>
      <c r="AB64" s="239"/>
      <c r="AC64" s="239"/>
      <c r="AD64" s="239"/>
      <c r="AE64" s="240"/>
      <c r="AF64" s="240"/>
      <c r="AG64" s="240"/>
      <c r="AH64" s="240"/>
      <c r="AI64" s="240"/>
      <c r="AJ64" s="240"/>
      <c r="AK64" s="240"/>
      <c r="AL64" s="240"/>
      <c r="AM64" s="240"/>
      <c r="AN64" s="240"/>
      <c r="AO64" s="240"/>
      <c r="AP64" s="240"/>
    </row>
    <row r="65" spans="2:42" s="250" customFormat="1">
      <c r="B65" s="204" t="str">
        <f>IF('Formulario PPGR1'!$H65="","",CONCATENATE('Formulario PPGR1'!$C65,".",'Formulario PPGR1'!$D65,".",'Formulario PPGR1'!$E65,".",#REF!))</f>
        <v/>
      </c>
      <c r="C65" s="204" t="str">
        <f>IF('Formulario PPGR1'!$H65="","",#REF!)</f>
        <v/>
      </c>
      <c r="D65" s="204" t="str">
        <f>IF('Formulario PPGR1'!$H65="","",#REF!)</f>
        <v/>
      </c>
      <c r="E65" s="204" t="str">
        <f>IF('Formulario PPGR1'!$H65="","",#REF!)</f>
        <v/>
      </c>
      <c r="F65" s="227" t="str">
        <f>_xlfn.XLOOKUP($H65,tbl_ejes_estrategicos[Ejes Estratégicos],tbl_ejes_estrategicos[Cod_Eje],"",0)</f>
        <v/>
      </c>
      <c r="G65" s="227" t="str">
        <f>_xlfn.XLOOKUP(Tabla3[[#This Row],[Resultado Estratégico Institucional]],Tabla13[RE Concatenado],Tabla13[RE],"",0)</f>
        <v/>
      </c>
      <c r="H65" s="226"/>
      <c r="I65" s="226"/>
      <c r="J65" s="287"/>
      <c r="K65" s="226"/>
      <c r="L65" s="226"/>
      <c r="M65" s="290"/>
      <c r="N65" s="290"/>
      <c r="O65" s="228"/>
      <c r="P65" s="228"/>
      <c r="Q65" s="228"/>
      <c r="R65" s="239"/>
      <c r="S65" s="239"/>
      <c r="T65" s="239"/>
      <c r="U65" s="239"/>
      <c r="V65" s="239"/>
      <c r="W65" s="239"/>
      <c r="X65" s="239"/>
      <c r="Y65" s="239"/>
      <c r="Z65" s="239"/>
      <c r="AA65" s="239"/>
      <c r="AB65" s="239"/>
      <c r="AC65" s="239"/>
      <c r="AD65" s="239"/>
      <c r="AE65" s="240"/>
      <c r="AF65" s="240"/>
      <c r="AG65" s="240"/>
      <c r="AH65" s="240"/>
      <c r="AI65" s="240"/>
      <c r="AJ65" s="240"/>
      <c r="AK65" s="240"/>
      <c r="AL65" s="240"/>
      <c r="AM65" s="240"/>
      <c r="AN65" s="240"/>
      <c r="AO65" s="240"/>
      <c r="AP65" s="240"/>
    </row>
    <row r="66" spans="2:42" s="250" customFormat="1">
      <c r="B66" s="204" t="str">
        <f>IF('Formulario PPGR1'!$H66="","",CONCATENATE('Formulario PPGR1'!$C66,".",'Formulario PPGR1'!$D66,".",'Formulario PPGR1'!$E66,".",#REF!))</f>
        <v/>
      </c>
      <c r="C66" s="204" t="str">
        <f>IF('Formulario PPGR1'!$H66="","",#REF!)</f>
        <v/>
      </c>
      <c r="D66" s="204" t="str">
        <f>IF('Formulario PPGR1'!$H66="","",#REF!)</f>
        <v/>
      </c>
      <c r="E66" s="204" t="str">
        <f>IF('Formulario PPGR1'!$H66="","",#REF!)</f>
        <v/>
      </c>
      <c r="F66" s="227" t="str">
        <f>_xlfn.XLOOKUP($H66,tbl_ejes_estrategicos[Ejes Estratégicos],tbl_ejes_estrategicos[Cod_Eje],"",0)</f>
        <v/>
      </c>
      <c r="G66" s="227" t="str">
        <f>_xlfn.XLOOKUP(Tabla3[[#This Row],[Resultado Estratégico Institucional]],Tabla13[RE Concatenado],Tabla13[RE],"",0)</f>
        <v/>
      </c>
      <c r="H66" s="226"/>
      <c r="I66" s="226"/>
      <c r="J66" s="287"/>
      <c r="K66" s="226"/>
      <c r="L66" s="226"/>
      <c r="M66" s="290"/>
      <c r="N66" s="290"/>
      <c r="O66" s="228"/>
      <c r="P66" s="228"/>
      <c r="Q66" s="228"/>
      <c r="R66" s="239"/>
      <c r="S66" s="239"/>
      <c r="T66" s="239"/>
      <c r="U66" s="239"/>
      <c r="V66" s="239"/>
      <c r="W66" s="239"/>
      <c r="X66" s="239"/>
      <c r="Y66" s="239"/>
      <c r="Z66" s="239"/>
      <c r="AA66" s="239"/>
      <c r="AB66" s="239"/>
      <c r="AC66" s="239"/>
      <c r="AD66" s="239"/>
      <c r="AE66" s="240"/>
      <c r="AF66" s="240"/>
      <c r="AG66" s="240"/>
      <c r="AH66" s="240"/>
      <c r="AI66" s="240"/>
      <c r="AJ66" s="240"/>
      <c r="AK66" s="240"/>
      <c r="AL66" s="240"/>
      <c r="AM66" s="240"/>
      <c r="AN66" s="240"/>
      <c r="AO66" s="240"/>
      <c r="AP66" s="240"/>
    </row>
    <row r="67" spans="2:42" s="250" customFormat="1">
      <c r="B67" s="204" t="str">
        <f>IF('Formulario PPGR1'!$H67="","",CONCATENATE('Formulario PPGR1'!$C67,".",'Formulario PPGR1'!$D67,".",'Formulario PPGR1'!$E67,".",#REF!))</f>
        <v/>
      </c>
      <c r="C67" s="204" t="str">
        <f>IF('Formulario PPGR1'!$H67="","",#REF!)</f>
        <v/>
      </c>
      <c r="D67" s="204" t="str">
        <f>IF('Formulario PPGR1'!$H67="","",#REF!)</f>
        <v/>
      </c>
      <c r="E67" s="204" t="str">
        <f>IF('Formulario PPGR1'!$H67="","",#REF!)</f>
        <v/>
      </c>
      <c r="F67" s="227" t="str">
        <f>_xlfn.XLOOKUP($H67,tbl_ejes_estrategicos[Ejes Estratégicos],tbl_ejes_estrategicos[Cod_Eje],"",0)</f>
        <v/>
      </c>
      <c r="G67" s="227" t="str">
        <f>_xlfn.XLOOKUP(Tabla3[[#This Row],[Resultado Estratégico Institucional]],Tabla13[RE Concatenado],Tabla13[RE],"",0)</f>
        <v/>
      </c>
      <c r="H67" s="226"/>
      <c r="I67" s="226"/>
      <c r="J67" s="287"/>
      <c r="K67" s="226"/>
      <c r="L67" s="226"/>
      <c r="M67" s="290"/>
      <c r="N67" s="290"/>
      <c r="O67" s="228"/>
      <c r="P67" s="228"/>
      <c r="Q67" s="228"/>
      <c r="R67" s="239"/>
      <c r="S67" s="239"/>
      <c r="T67" s="239"/>
      <c r="U67" s="239"/>
      <c r="V67" s="239"/>
      <c r="W67" s="239"/>
      <c r="X67" s="239"/>
      <c r="Y67" s="239"/>
      <c r="Z67" s="239"/>
      <c r="AA67" s="239"/>
      <c r="AB67" s="239"/>
      <c r="AC67" s="239"/>
      <c r="AD67" s="239"/>
      <c r="AE67" s="240"/>
      <c r="AF67" s="240"/>
      <c r="AG67" s="240"/>
      <c r="AH67" s="240"/>
      <c r="AI67" s="240"/>
      <c r="AJ67" s="240"/>
      <c r="AK67" s="240"/>
      <c r="AL67" s="240"/>
      <c r="AM67" s="240"/>
      <c r="AN67" s="240"/>
      <c r="AO67" s="240"/>
      <c r="AP67" s="240"/>
    </row>
    <row r="68" spans="2:42" s="250" customFormat="1">
      <c r="B68" s="204" t="str">
        <f>IF('Formulario PPGR1'!$H68="","",CONCATENATE('Formulario PPGR1'!$C68,".",'Formulario PPGR1'!$D68,".",'Formulario PPGR1'!$E68,".",#REF!))</f>
        <v/>
      </c>
      <c r="C68" s="204" t="str">
        <f>IF('Formulario PPGR1'!$H68="","",#REF!)</f>
        <v/>
      </c>
      <c r="D68" s="204" t="str">
        <f>IF('Formulario PPGR1'!$H68="","",#REF!)</f>
        <v/>
      </c>
      <c r="E68" s="204" t="str">
        <f>IF('Formulario PPGR1'!$H68="","",#REF!)</f>
        <v/>
      </c>
      <c r="F68" s="227" t="str">
        <f>_xlfn.XLOOKUP($H68,tbl_ejes_estrategicos[Ejes Estratégicos],tbl_ejes_estrategicos[Cod_Eje],"",0)</f>
        <v/>
      </c>
      <c r="G68" s="227" t="str">
        <f>_xlfn.XLOOKUP(Tabla3[[#This Row],[Resultado Estratégico Institucional]],Tabla13[RE Concatenado],Tabla13[RE],"",0)</f>
        <v/>
      </c>
      <c r="H68" s="226"/>
      <c r="I68" s="226"/>
      <c r="J68" s="287"/>
      <c r="K68" s="226"/>
      <c r="L68" s="226"/>
      <c r="M68" s="290"/>
      <c r="N68" s="290"/>
      <c r="O68" s="228"/>
      <c r="P68" s="228"/>
      <c r="Q68" s="228"/>
      <c r="R68" s="239"/>
      <c r="S68" s="239"/>
      <c r="T68" s="239"/>
      <c r="U68" s="239"/>
      <c r="V68" s="239"/>
      <c r="W68" s="239"/>
      <c r="X68" s="239"/>
      <c r="Y68" s="239"/>
      <c r="Z68" s="239"/>
      <c r="AA68" s="239"/>
      <c r="AB68" s="239"/>
      <c r="AC68" s="239"/>
      <c r="AD68" s="239"/>
      <c r="AE68" s="240"/>
      <c r="AF68" s="240"/>
      <c r="AG68" s="240"/>
      <c r="AH68" s="240"/>
      <c r="AI68" s="240"/>
      <c r="AJ68" s="240"/>
      <c r="AK68" s="240"/>
      <c r="AL68" s="240"/>
      <c r="AM68" s="240"/>
      <c r="AN68" s="240"/>
      <c r="AO68" s="240"/>
      <c r="AP68" s="240"/>
    </row>
    <row r="69" spans="2:42" s="250" customFormat="1">
      <c r="B69" s="204" t="str">
        <f>IF('Formulario PPGR1'!$H69="","",CONCATENATE('Formulario PPGR1'!$C69,".",'Formulario PPGR1'!$D69,".",'Formulario PPGR1'!$E69,".",#REF!))</f>
        <v/>
      </c>
      <c r="C69" s="204" t="str">
        <f>IF('Formulario PPGR1'!$H69="","",#REF!)</f>
        <v/>
      </c>
      <c r="D69" s="204" t="str">
        <f>IF('Formulario PPGR1'!$H69="","",#REF!)</f>
        <v/>
      </c>
      <c r="E69" s="204" t="str">
        <f>IF('Formulario PPGR1'!$H69="","",#REF!)</f>
        <v/>
      </c>
      <c r="F69" s="227" t="str">
        <f>_xlfn.XLOOKUP($H69,tbl_ejes_estrategicos[Ejes Estratégicos],tbl_ejes_estrategicos[Cod_Eje],"",0)</f>
        <v/>
      </c>
      <c r="G69" s="227" t="str">
        <f>_xlfn.XLOOKUP(Tabla3[[#This Row],[Resultado Estratégico Institucional]],Tabla13[RE Concatenado],Tabla13[RE],"",0)</f>
        <v/>
      </c>
      <c r="H69" s="226"/>
      <c r="I69" s="226"/>
      <c r="J69" s="287"/>
      <c r="K69" s="226"/>
      <c r="L69" s="226"/>
      <c r="M69" s="290"/>
      <c r="N69" s="290"/>
      <c r="O69" s="228"/>
      <c r="P69" s="228"/>
      <c r="Q69" s="228"/>
      <c r="R69" s="239"/>
      <c r="S69" s="239"/>
      <c r="T69" s="239"/>
      <c r="U69" s="239"/>
      <c r="V69" s="239"/>
      <c r="W69" s="239"/>
      <c r="X69" s="239"/>
      <c r="Y69" s="239"/>
      <c r="Z69" s="239"/>
      <c r="AA69" s="239"/>
      <c r="AB69" s="239"/>
      <c r="AC69" s="239"/>
      <c r="AD69" s="239"/>
      <c r="AE69" s="240"/>
      <c r="AF69" s="240"/>
      <c r="AG69" s="240"/>
      <c r="AH69" s="240"/>
      <c r="AI69" s="240"/>
      <c r="AJ69" s="240"/>
      <c r="AK69" s="240"/>
      <c r="AL69" s="240"/>
      <c r="AM69" s="240"/>
      <c r="AN69" s="240"/>
      <c r="AO69" s="240"/>
      <c r="AP69" s="240"/>
    </row>
    <row r="70" spans="2:42" s="250" customFormat="1">
      <c r="B70" s="204" t="str">
        <f>IF('Formulario PPGR1'!$H70="","",CONCATENATE('Formulario PPGR1'!$C70,".",'Formulario PPGR1'!$D70,".",'Formulario PPGR1'!$E70,".",#REF!))</f>
        <v/>
      </c>
      <c r="C70" s="204" t="str">
        <f>IF('Formulario PPGR1'!$H70="","",#REF!)</f>
        <v/>
      </c>
      <c r="D70" s="204" t="str">
        <f>IF('Formulario PPGR1'!$H70="","",#REF!)</f>
        <v/>
      </c>
      <c r="E70" s="204" t="str">
        <f>IF('Formulario PPGR1'!$H70="","",#REF!)</f>
        <v/>
      </c>
      <c r="F70" s="227" t="str">
        <f>_xlfn.XLOOKUP($H70,tbl_ejes_estrategicos[Ejes Estratégicos],tbl_ejes_estrategicos[Cod_Eje],"",0)</f>
        <v/>
      </c>
      <c r="G70" s="227" t="str">
        <f>_xlfn.XLOOKUP(Tabla3[[#This Row],[Resultado Estratégico Institucional]],Tabla13[RE Concatenado],Tabla13[RE],"",0)</f>
        <v/>
      </c>
      <c r="H70" s="226"/>
      <c r="I70" s="226"/>
      <c r="J70" s="287"/>
      <c r="K70" s="226"/>
      <c r="L70" s="226"/>
      <c r="M70" s="290"/>
      <c r="N70" s="290"/>
      <c r="O70" s="228"/>
      <c r="P70" s="228"/>
      <c r="Q70" s="228"/>
      <c r="R70" s="239"/>
      <c r="S70" s="239"/>
      <c r="T70" s="239"/>
      <c r="U70" s="239"/>
      <c r="V70" s="239"/>
      <c r="W70" s="239"/>
      <c r="X70" s="239"/>
      <c r="Y70" s="239"/>
      <c r="Z70" s="239"/>
      <c r="AA70" s="239"/>
      <c r="AB70" s="239"/>
      <c r="AC70" s="239"/>
      <c r="AD70" s="239"/>
      <c r="AE70" s="240"/>
      <c r="AF70" s="240"/>
      <c r="AG70" s="240"/>
      <c r="AH70" s="240"/>
      <c r="AI70" s="240"/>
      <c r="AJ70" s="240"/>
      <c r="AK70" s="240"/>
      <c r="AL70" s="240"/>
      <c r="AM70" s="240"/>
      <c r="AN70" s="240"/>
      <c r="AO70" s="240"/>
      <c r="AP70" s="240"/>
    </row>
    <row r="71" spans="2:42" s="250" customFormat="1">
      <c r="B71" s="204" t="str">
        <f>IF('Formulario PPGR1'!$H71="","",CONCATENATE('Formulario PPGR1'!$C71,".",'Formulario PPGR1'!$D71,".",'Formulario PPGR1'!$E71,".",#REF!))</f>
        <v/>
      </c>
      <c r="C71" s="204" t="str">
        <f>IF('Formulario PPGR1'!$H71="","",#REF!)</f>
        <v/>
      </c>
      <c r="D71" s="204" t="str">
        <f>IF('Formulario PPGR1'!$H71="","",#REF!)</f>
        <v/>
      </c>
      <c r="E71" s="204" t="str">
        <f>IF('Formulario PPGR1'!$H71="","",#REF!)</f>
        <v/>
      </c>
      <c r="F71" s="227" t="str">
        <f>_xlfn.XLOOKUP($H71,tbl_ejes_estrategicos[Ejes Estratégicos],tbl_ejes_estrategicos[Cod_Eje],"",0)</f>
        <v/>
      </c>
      <c r="G71" s="227" t="str">
        <f>_xlfn.XLOOKUP(Tabla3[[#This Row],[Resultado Estratégico Institucional]],Tabla13[RE Concatenado],Tabla13[RE],"",0)</f>
        <v/>
      </c>
      <c r="H71" s="226"/>
      <c r="I71" s="226"/>
      <c r="J71" s="287"/>
      <c r="K71" s="226"/>
      <c r="L71" s="226"/>
      <c r="M71" s="290"/>
      <c r="N71" s="290"/>
      <c r="O71" s="228"/>
      <c r="P71" s="228"/>
      <c r="Q71" s="228"/>
      <c r="R71" s="239"/>
      <c r="S71" s="239"/>
      <c r="T71" s="239"/>
      <c r="U71" s="239"/>
      <c r="V71" s="239"/>
      <c r="W71" s="239"/>
      <c r="X71" s="239"/>
      <c r="Y71" s="239"/>
      <c r="Z71" s="239"/>
      <c r="AA71" s="239"/>
      <c r="AB71" s="239"/>
      <c r="AC71" s="239"/>
      <c r="AD71" s="239"/>
      <c r="AE71" s="240"/>
      <c r="AF71" s="240"/>
      <c r="AG71" s="240"/>
      <c r="AH71" s="240"/>
      <c r="AI71" s="240"/>
      <c r="AJ71" s="240"/>
      <c r="AK71" s="240"/>
      <c r="AL71" s="240"/>
      <c r="AM71" s="240"/>
      <c r="AN71" s="240"/>
      <c r="AO71" s="240"/>
      <c r="AP71" s="240"/>
    </row>
    <row r="72" spans="2:42" s="250" customFormat="1">
      <c r="B72" s="204" t="str">
        <f>IF('Formulario PPGR1'!$H72="","",CONCATENATE('Formulario PPGR1'!$C72,".",'Formulario PPGR1'!$D72,".",'Formulario PPGR1'!$E72,".",#REF!))</f>
        <v/>
      </c>
      <c r="C72" s="204" t="str">
        <f>IF('Formulario PPGR1'!$H72="","",#REF!)</f>
        <v/>
      </c>
      <c r="D72" s="204" t="str">
        <f>IF('Formulario PPGR1'!$H72="","",#REF!)</f>
        <v/>
      </c>
      <c r="E72" s="204" t="str">
        <f>IF('Formulario PPGR1'!$H72="","",#REF!)</f>
        <v/>
      </c>
      <c r="F72" s="227" t="str">
        <f>_xlfn.XLOOKUP($H72,tbl_ejes_estrategicos[Ejes Estratégicos],tbl_ejes_estrategicos[Cod_Eje],"",0)</f>
        <v/>
      </c>
      <c r="G72" s="227" t="str">
        <f>_xlfn.XLOOKUP(Tabla3[[#This Row],[Resultado Estratégico Institucional]],Tabla13[RE Concatenado],Tabla13[RE],"",0)</f>
        <v/>
      </c>
      <c r="H72" s="226"/>
      <c r="I72" s="226"/>
      <c r="J72" s="287"/>
      <c r="K72" s="226"/>
      <c r="L72" s="226"/>
      <c r="M72" s="289"/>
      <c r="N72" s="290"/>
      <c r="O72" s="228"/>
      <c r="P72" s="228"/>
      <c r="Q72" s="228"/>
      <c r="R72" s="239"/>
      <c r="S72" s="239"/>
      <c r="T72" s="239"/>
      <c r="U72" s="239"/>
      <c r="V72" s="239"/>
      <c r="W72" s="239"/>
      <c r="X72" s="239"/>
      <c r="Y72" s="239"/>
      <c r="Z72" s="239"/>
      <c r="AA72" s="239"/>
      <c r="AB72" s="239"/>
      <c r="AC72" s="239"/>
      <c r="AD72" s="239"/>
      <c r="AE72" s="240"/>
      <c r="AF72" s="240"/>
      <c r="AG72" s="240"/>
      <c r="AH72" s="240"/>
      <c r="AI72" s="240"/>
      <c r="AJ72" s="240"/>
      <c r="AK72" s="240"/>
      <c r="AL72" s="240"/>
      <c r="AM72" s="240"/>
      <c r="AN72" s="240"/>
      <c r="AO72" s="240"/>
      <c r="AP72" s="240"/>
    </row>
    <row r="73" spans="2:42" s="250" customFormat="1">
      <c r="B73" s="204" t="str">
        <f>IF('Formulario PPGR1'!$H73="","",CONCATENATE('Formulario PPGR1'!$C73,".",'Formulario PPGR1'!$D73,".",'Formulario PPGR1'!$E73,".",#REF!))</f>
        <v/>
      </c>
      <c r="C73" s="204" t="str">
        <f>IF('Formulario PPGR1'!$H73="","",#REF!)</f>
        <v/>
      </c>
      <c r="D73" s="204" t="str">
        <f>IF('Formulario PPGR1'!$H73="","",#REF!)</f>
        <v/>
      </c>
      <c r="E73" s="204" t="str">
        <f>IF('Formulario PPGR1'!$H73="","",#REF!)</f>
        <v/>
      </c>
      <c r="F73" s="227" t="str">
        <f>_xlfn.XLOOKUP($H73,tbl_ejes_estrategicos[Ejes Estratégicos],tbl_ejes_estrategicos[Cod_Eje],"",0)</f>
        <v/>
      </c>
      <c r="G73" s="227" t="str">
        <f>_xlfn.XLOOKUP(Tabla3[[#This Row],[Resultado Estratégico Institucional]],Tabla13[RE Concatenado],Tabla13[RE],"",0)</f>
        <v/>
      </c>
      <c r="H73" s="226"/>
      <c r="I73" s="226"/>
      <c r="J73" s="300"/>
      <c r="K73" s="226"/>
      <c r="L73" s="226"/>
      <c r="M73" s="289"/>
      <c r="N73" s="290"/>
      <c r="O73" s="226"/>
      <c r="P73" s="226"/>
      <c r="Q73" s="226"/>
      <c r="R73" s="239"/>
      <c r="S73" s="239"/>
      <c r="T73" s="239"/>
      <c r="U73" s="239"/>
      <c r="V73" s="239"/>
      <c r="W73" s="239"/>
      <c r="X73" s="239"/>
      <c r="Y73" s="239"/>
      <c r="Z73" s="239"/>
      <c r="AA73" s="239"/>
      <c r="AB73" s="239"/>
      <c r="AC73" s="239"/>
      <c r="AD73" s="239"/>
      <c r="AE73" s="240"/>
      <c r="AF73" s="240"/>
      <c r="AG73" s="240"/>
      <c r="AH73" s="240"/>
      <c r="AI73" s="240"/>
      <c r="AJ73" s="240"/>
      <c r="AK73" s="240"/>
      <c r="AL73" s="240"/>
      <c r="AM73" s="240"/>
      <c r="AN73" s="240"/>
      <c r="AO73" s="240"/>
      <c r="AP73" s="240"/>
    </row>
    <row r="74" spans="2:42" s="250" customFormat="1">
      <c r="B74" s="204" t="str">
        <f>IF('Formulario PPGR1'!$H74="","",CONCATENATE('Formulario PPGR1'!$C74,".",'Formulario PPGR1'!$D74,".",'Formulario PPGR1'!$E74,".",#REF!))</f>
        <v/>
      </c>
      <c r="C74" s="204" t="str">
        <f>IF('Formulario PPGR1'!$H74="","",#REF!)</f>
        <v/>
      </c>
      <c r="D74" s="204" t="str">
        <f>IF('Formulario PPGR1'!$H74="","",#REF!)</f>
        <v/>
      </c>
      <c r="E74" s="204" t="str">
        <f>IF('Formulario PPGR1'!$H74="","",#REF!)</f>
        <v/>
      </c>
      <c r="F74" s="227" t="str">
        <f>_xlfn.XLOOKUP($H74,tbl_ejes_estrategicos[Ejes Estratégicos],tbl_ejes_estrategicos[Cod_Eje],"",0)</f>
        <v/>
      </c>
      <c r="G74" s="227" t="str">
        <f>_xlfn.XLOOKUP(Tabla3[[#This Row],[Resultado Estratégico Institucional]],Tabla13[RE Concatenado],Tabla13[RE],"",0)</f>
        <v/>
      </c>
      <c r="H74" s="226"/>
      <c r="I74" s="226"/>
      <c r="J74" s="300"/>
      <c r="K74" s="226"/>
      <c r="L74" s="226"/>
      <c r="M74" s="290"/>
      <c r="N74" s="290"/>
      <c r="O74" s="203"/>
      <c r="P74" s="228"/>
      <c r="Q74" s="228"/>
      <c r="R74" s="239"/>
      <c r="S74" s="239"/>
      <c r="T74" s="239"/>
      <c r="U74" s="239"/>
      <c r="V74" s="239"/>
      <c r="W74" s="239"/>
      <c r="X74" s="239"/>
      <c r="Y74" s="239"/>
      <c r="Z74" s="239"/>
      <c r="AA74" s="239"/>
      <c r="AB74" s="239"/>
      <c r="AC74" s="239"/>
      <c r="AD74" s="239"/>
      <c r="AE74" s="240"/>
      <c r="AF74" s="240"/>
      <c r="AG74" s="240"/>
      <c r="AH74" s="240"/>
      <c r="AI74" s="240"/>
      <c r="AJ74" s="240"/>
      <c r="AK74" s="240"/>
      <c r="AL74" s="240"/>
      <c r="AM74" s="240"/>
      <c r="AN74" s="240"/>
      <c r="AO74" s="240"/>
      <c r="AP74" s="240"/>
    </row>
    <row r="75" spans="2:42" s="250" customFormat="1">
      <c r="B75" s="204" t="str">
        <f>IF('Formulario PPGR1'!$H75="","",CONCATENATE('Formulario PPGR1'!$C75,".",'Formulario PPGR1'!$D75,".",'Formulario PPGR1'!$E75,".",#REF!))</f>
        <v/>
      </c>
      <c r="C75" s="204" t="str">
        <f>IF('Formulario PPGR1'!$H75="","",#REF!)</f>
        <v/>
      </c>
      <c r="D75" s="204" t="str">
        <f>IF('Formulario PPGR1'!$H75="","",#REF!)</f>
        <v/>
      </c>
      <c r="E75" s="204" t="str">
        <f>IF('Formulario PPGR1'!$H75="","",#REF!)</f>
        <v/>
      </c>
      <c r="F75" s="227" t="str">
        <f>_xlfn.XLOOKUP($H75,tbl_ejes_estrategicos[Ejes Estratégicos],tbl_ejes_estrategicos[Cod_Eje],"",0)</f>
        <v/>
      </c>
      <c r="G75" s="227" t="str">
        <f>_xlfn.XLOOKUP(Tabla3[[#This Row],[Resultado Estratégico Institucional]],Tabla13[RE Concatenado],Tabla13[RE],"",0)</f>
        <v/>
      </c>
      <c r="H75" s="226"/>
      <c r="I75" s="226"/>
      <c r="J75" s="287"/>
      <c r="K75" s="226"/>
      <c r="L75" s="226"/>
      <c r="M75" s="289"/>
      <c r="N75" s="288"/>
      <c r="O75" s="226"/>
      <c r="P75" s="226"/>
      <c r="Q75" s="226"/>
      <c r="R75" s="239"/>
      <c r="S75" s="239"/>
      <c r="T75" s="239"/>
      <c r="U75" s="239"/>
      <c r="V75" s="239"/>
      <c r="W75" s="239"/>
      <c r="X75" s="239"/>
      <c r="Y75" s="239"/>
      <c r="Z75" s="239"/>
      <c r="AA75" s="239"/>
      <c r="AB75" s="239"/>
      <c r="AC75" s="239"/>
      <c r="AD75" s="239"/>
      <c r="AE75" s="240"/>
      <c r="AF75" s="240"/>
      <c r="AG75" s="240"/>
      <c r="AH75" s="240"/>
      <c r="AI75" s="240"/>
      <c r="AJ75" s="240"/>
      <c r="AK75" s="240"/>
      <c r="AL75" s="240"/>
      <c r="AM75" s="240"/>
      <c r="AN75" s="240"/>
      <c r="AO75" s="240"/>
      <c r="AP75" s="240"/>
    </row>
    <row r="76" spans="2:42" s="250" customFormat="1">
      <c r="B76" s="204" t="str">
        <f>IF('Formulario PPGR1'!$H76="","",CONCATENATE('Formulario PPGR1'!$C76,".",'Formulario PPGR1'!$D76,".",'Formulario PPGR1'!$E76,".",#REF!))</f>
        <v/>
      </c>
      <c r="C76" s="204" t="str">
        <f>IF('Formulario PPGR1'!$H76="","",#REF!)</f>
        <v/>
      </c>
      <c r="D76" s="204" t="str">
        <f>IF('Formulario PPGR1'!$H76="","",#REF!)</f>
        <v/>
      </c>
      <c r="E76" s="204" t="str">
        <f>IF('Formulario PPGR1'!$H76="","",#REF!)</f>
        <v/>
      </c>
      <c r="F76" s="227" t="str">
        <f>_xlfn.XLOOKUP($H76,tbl_ejes_estrategicos[Ejes Estratégicos],tbl_ejes_estrategicos[Cod_Eje],"",0)</f>
        <v/>
      </c>
      <c r="G76" s="227" t="str">
        <f>_xlfn.XLOOKUP(Tabla3[[#This Row],[Resultado Estratégico Institucional]],Tabla13[RE Concatenado],Tabla13[RE],"",0)</f>
        <v/>
      </c>
      <c r="H76" s="226"/>
      <c r="I76" s="226"/>
      <c r="J76" s="287"/>
      <c r="K76" s="226"/>
      <c r="L76" s="226"/>
      <c r="M76" s="289"/>
      <c r="N76" s="292"/>
      <c r="O76" s="226"/>
      <c r="P76" s="226"/>
      <c r="Q76" s="226"/>
      <c r="R76" s="239"/>
      <c r="S76" s="239"/>
      <c r="T76" s="239"/>
      <c r="U76" s="239"/>
      <c r="V76" s="239"/>
      <c r="W76" s="239"/>
      <c r="X76" s="239"/>
      <c r="Y76" s="239"/>
      <c r="Z76" s="239"/>
      <c r="AA76" s="239"/>
      <c r="AB76" s="239"/>
      <c r="AC76" s="239"/>
      <c r="AD76" s="239"/>
      <c r="AE76" s="240"/>
      <c r="AF76" s="240"/>
      <c r="AG76" s="240"/>
      <c r="AH76" s="240"/>
      <c r="AI76" s="240"/>
      <c r="AJ76" s="240"/>
      <c r="AK76" s="240"/>
      <c r="AL76" s="240"/>
      <c r="AM76" s="240"/>
      <c r="AN76" s="240"/>
      <c r="AO76" s="240"/>
      <c r="AP76" s="240"/>
    </row>
    <row r="77" spans="2:42" s="250" customFormat="1">
      <c r="B77" s="204" t="str">
        <f>IF('Formulario PPGR1'!$H77="","",CONCATENATE('Formulario PPGR1'!$C77,".",'Formulario PPGR1'!$D77,".",'Formulario PPGR1'!$E77,".",#REF!))</f>
        <v/>
      </c>
      <c r="C77" s="204" t="str">
        <f>IF('Formulario PPGR1'!$H77="","",#REF!)</f>
        <v/>
      </c>
      <c r="D77" s="204" t="str">
        <f>IF('Formulario PPGR1'!$H77="","",#REF!)</f>
        <v/>
      </c>
      <c r="E77" s="204" t="str">
        <f>IF('Formulario PPGR1'!$H77="","",#REF!)</f>
        <v/>
      </c>
      <c r="F77" s="227" t="str">
        <f>_xlfn.XLOOKUP($H77,tbl_ejes_estrategicos[Ejes Estratégicos],tbl_ejes_estrategicos[Cod_Eje],"",0)</f>
        <v/>
      </c>
      <c r="G77" s="227" t="str">
        <f>_xlfn.XLOOKUP(Tabla3[[#This Row],[Resultado Estratégico Institucional]],Tabla13[RE Concatenado],Tabla13[RE],"",0)</f>
        <v/>
      </c>
      <c r="H77" s="226"/>
      <c r="I77" s="226"/>
      <c r="J77" s="287"/>
      <c r="K77" s="226"/>
      <c r="L77" s="226"/>
      <c r="M77" s="289"/>
      <c r="N77" s="289"/>
      <c r="O77" s="226"/>
      <c r="P77" s="226"/>
      <c r="Q77" s="226"/>
      <c r="R77" s="239"/>
      <c r="S77" s="239"/>
      <c r="T77" s="239"/>
      <c r="U77" s="239"/>
      <c r="V77" s="239"/>
      <c r="W77" s="239"/>
      <c r="X77" s="239"/>
      <c r="Y77" s="239"/>
      <c r="Z77" s="239"/>
      <c r="AA77" s="239"/>
      <c r="AB77" s="239"/>
      <c r="AC77" s="239"/>
      <c r="AD77" s="239"/>
      <c r="AE77" s="240"/>
      <c r="AF77" s="240"/>
      <c r="AG77" s="240"/>
      <c r="AH77" s="240"/>
      <c r="AI77" s="240"/>
      <c r="AJ77" s="240"/>
      <c r="AK77" s="240"/>
      <c r="AL77" s="240"/>
      <c r="AM77" s="240"/>
      <c r="AN77" s="240"/>
      <c r="AO77" s="240"/>
      <c r="AP77" s="240"/>
    </row>
    <row r="78" spans="2:42" s="250" customFormat="1">
      <c r="B78" s="204" t="str">
        <f>IF('Formulario PPGR1'!$H78="","",CONCATENATE('Formulario PPGR1'!$C78,".",'Formulario PPGR1'!$D78,".",'Formulario PPGR1'!$E78,".",#REF!))</f>
        <v/>
      </c>
      <c r="C78" s="204" t="str">
        <f>IF('Formulario PPGR1'!$H78="","",#REF!)</f>
        <v/>
      </c>
      <c r="D78" s="204" t="str">
        <f>IF('Formulario PPGR1'!$H78="","",#REF!)</f>
        <v/>
      </c>
      <c r="E78" s="204" t="str">
        <f>IF('Formulario PPGR1'!$H78="","",#REF!)</f>
        <v/>
      </c>
      <c r="F78" s="227" t="str">
        <f>_xlfn.XLOOKUP($H78,tbl_ejes_estrategicos[Ejes Estratégicos],tbl_ejes_estrategicos[Cod_Eje],"",0)</f>
        <v/>
      </c>
      <c r="G78" s="227" t="str">
        <f>_xlfn.XLOOKUP(Tabla3[[#This Row],[Resultado Estratégico Institucional]],Tabla13[RE Concatenado],Tabla13[RE],"",0)</f>
        <v/>
      </c>
      <c r="H78" s="226"/>
      <c r="I78" s="226"/>
      <c r="J78" s="287"/>
      <c r="K78" s="226"/>
      <c r="L78" s="226"/>
      <c r="M78" s="289"/>
      <c r="N78" s="288"/>
      <c r="O78" s="226"/>
      <c r="P78" s="226"/>
      <c r="Q78" s="226"/>
      <c r="R78" s="239"/>
      <c r="S78" s="239"/>
      <c r="T78" s="239"/>
      <c r="U78" s="239"/>
      <c r="V78" s="239"/>
      <c r="W78" s="239"/>
      <c r="X78" s="239"/>
      <c r="Y78" s="239"/>
      <c r="Z78" s="239"/>
      <c r="AA78" s="239"/>
      <c r="AB78" s="239"/>
      <c r="AC78" s="239"/>
      <c r="AD78" s="239"/>
      <c r="AE78" s="240"/>
      <c r="AF78" s="240"/>
      <c r="AG78" s="240"/>
      <c r="AH78" s="240"/>
      <c r="AI78" s="240"/>
      <c r="AJ78" s="240"/>
      <c r="AK78" s="240"/>
      <c r="AL78" s="240"/>
      <c r="AM78" s="240"/>
      <c r="AN78" s="240"/>
      <c r="AO78" s="240"/>
      <c r="AP78" s="240"/>
    </row>
    <row r="79" spans="2:42" s="250" customFormat="1">
      <c r="B79" s="204" t="str">
        <f>IF('Formulario PPGR1'!$H79="","",CONCATENATE('Formulario PPGR1'!$C79,".",'Formulario PPGR1'!$D79,".",'Formulario PPGR1'!$E79,".",#REF!))</f>
        <v/>
      </c>
      <c r="C79" s="204" t="str">
        <f>IF('Formulario PPGR1'!$H79="","",#REF!)</f>
        <v/>
      </c>
      <c r="D79" s="204" t="str">
        <f>IF('Formulario PPGR1'!$H79="","",#REF!)</f>
        <v/>
      </c>
      <c r="E79" s="204" t="str">
        <f>IF('Formulario PPGR1'!$H79="","",#REF!)</f>
        <v/>
      </c>
      <c r="F79" s="227" t="str">
        <f>_xlfn.XLOOKUP($H79,tbl_ejes_estrategicos[Ejes Estratégicos],tbl_ejes_estrategicos[Cod_Eje],"",0)</f>
        <v/>
      </c>
      <c r="G79" s="227" t="str">
        <f>_xlfn.XLOOKUP(Tabla3[[#This Row],[Resultado Estratégico Institucional]],Tabla13[RE Concatenado],Tabla13[RE],"",0)</f>
        <v/>
      </c>
      <c r="H79" s="226"/>
      <c r="I79" s="226"/>
      <c r="J79" s="287"/>
      <c r="K79" s="226"/>
      <c r="L79" s="226"/>
      <c r="M79" s="289"/>
      <c r="N79" s="290"/>
      <c r="O79" s="226"/>
      <c r="P79" s="226"/>
      <c r="Q79" s="226"/>
      <c r="R79" s="239"/>
      <c r="S79" s="239"/>
      <c r="T79" s="239"/>
      <c r="U79" s="239"/>
      <c r="V79" s="239"/>
      <c r="W79" s="239"/>
      <c r="X79" s="239"/>
      <c r="Y79" s="239"/>
      <c r="Z79" s="239"/>
      <c r="AA79" s="239"/>
      <c r="AB79" s="239"/>
      <c r="AC79" s="239"/>
      <c r="AD79" s="239"/>
      <c r="AE79" s="240"/>
      <c r="AF79" s="240"/>
      <c r="AG79" s="240"/>
      <c r="AH79" s="240"/>
      <c r="AI79" s="240"/>
      <c r="AJ79" s="240"/>
      <c r="AK79" s="240"/>
      <c r="AL79" s="240"/>
      <c r="AM79" s="240"/>
      <c r="AN79" s="240"/>
      <c r="AO79" s="240"/>
      <c r="AP79" s="240"/>
    </row>
    <row r="80" spans="2:42" s="250" customFormat="1">
      <c r="B80" s="204" t="str">
        <f>IF('Formulario PPGR1'!$H80="","",CONCATENATE('Formulario PPGR1'!$C80,".",'Formulario PPGR1'!$D80,".",'Formulario PPGR1'!$E80,".",#REF!))</f>
        <v/>
      </c>
      <c r="C80" s="204" t="str">
        <f>IF('Formulario PPGR1'!$H80="","",#REF!)</f>
        <v/>
      </c>
      <c r="D80" s="204" t="str">
        <f>IF('Formulario PPGR1'!$H80="","",#REF!)</f>
        <v/>
      </c>
      <c r="E80" s="204" t="str">
        <f>IF('Formulario PPGR1'!$H80="","",#REF!)</f>
        <v/>
      </c>
      <c r="F80" s="227" t="str">
        <f>_xlfn.XLOOKUP($H80,tbl_ejes_estrategicos[Ejes Estratégicos],tbl_ejes_estrategicos[Cod_Eje],"",0)</f>
        <v/>
      </c>
      <c r="G80" s="227" t="str">
        <f>_xlfn.XLOOKUP(Tabla3[[#This Row],[Resultado Estratégico Institucional]],Tabla13[RE Concatenado],Tabla13[RE],"",0)</f>
        <v/>
      </c>
      <c r="H80" s="226"/>
      <c r="I80" s="226"/>
      <c r="J80" s="226"/>
      <c r="K80" s="226"/>
      <c r="L80" s="226"/>
      <c r="M80" s="289"/>
      <c r="N80" s="290"/>
      <c r="O80" s="203"/>
      <c r="P80" s="228"/>
      <c r="Q80" s="226"/>
      <c r="R80" s="239"/>
      <c r="S80" s="239"/>
      <c r="T80" s="239"/>
      <c r="U80" s="239"/>
      <c r="V80" s="239"/>
      <c r="W80" s="239"/>
      <c r="X80" s="239"/>
      <c r="Y80" s="239"/>
      <c r="Z80" s="239"/>
      <c r="AA80" s="239"/>
      <c r="AB80" s="239"/>
      <c r="AC80" s="239"/>
      <c r="AD80" s="239"/>
      <c r="AE80" s="240"/>
      <c r="AF80" s="240"/>
      <c r="AG80" s="240"/>
      <c r="AH80" s="240"/>
      <c r="AI80" s="240"/>
      <c r="AJ80" s="240"/>
      <c r="AK80" s="240"/>
      <c r="AL80" s="240"/>
      <c r="AM80" s="240"/>
      <c r="AN80" s="240"/>
      <c r="AO80" s="240"/>
      <c r="AP80" s="240"/>
    </row>
    <row r="81" spans="2:42" s="250" customFormat="1">
      <c r="B81" s="204" t="str">
        <f>IF('Formulario PPGR1'!$H81="","",CONCATENATE('Formulario PPGR1'!$C81,".",'Formulario PPGR1'!$D81,".",'Formulario PPGR1'!$E81,".",#REF!))</f>
        <v/>
      </c>
      <c r="C81" s="204" t="str">
        <f>IF('Formulario PPGR1'!$H81="","",#REF!)</f>
        <v/>
      </c>
      <c r="D81" s="204" t="str">
        <f>IF('Formulario PPGR1'!$H81="","",#REF!)</f>
        <v/>
      </c>
      <c r="E81" s="204" t="str">
        <f>IF('Formulario PPGR1'!$H81="","",#REF!)</f>
        <v/>
      </c>
      <c r="F81" s="227" t="str">
        <f>_xlfn.XLOOKUP($H81,tbl_ejes_estrategicos[Ejes Estratégicos],tbl_ejes_estrategicos[Cod_Eje],"",0)</f>
        <v/>
      </c>
      <c r="G81" s="227" t="str">
        <f>_xlfn.XLOOKUP(Tabla3[[#This Row],[Resultado Estratégico Institucional]],Tabla13[RE Concatenado],Tabla13[RE],"",0)</f>
        <v/>
      </c>
      <c r="H81" s="226"/>
      <c r="I81" s="226"/>
      <c r="J81" s="287"/>
      <c r="K81" s="226"/>
      <c r="L81" s="226"/>
      <c r="M81" s="289"/>
      <c r="N81" s="289"/>
      <c r="O81" s="226"/>
      <c r="P81" s="226"/>
      <c r="Q81" s="226"/>
      <c r="R81" s="239"/>
      <c r="S81" s="239"/>
      <c r="T81" s="239"/>
      <c r="U81" s="239"/>
      <c r="V81" s="239"/>
      <c r="W81" s="239"/>
      <c r="X81" s="239"/>
      <c r="Y81" s="239"/>
      <c r="Z81" s="239"/>
      <c r="AA81" s="239"/>
      <c r="AB81" s="239"/>
      <c r="AC81" s="239"/>
      <c r="AD81" s="239"/>
      <c r="AE81" s="240"/>
      <c r="AF81" s="240"/>
      <c r="AG81" s="240"/>
      <c r="AH81" s="240"/>
      <c r="AI81" s="240"/>
      <c r="AJ81" s="240"/>
      <c r="AK81" s="240"/>
      <c r="AL81" s="240"/>
      <c r="AM81" s="240"/>
      <c r="AN81" s="240"/>
      <c r="AO81" s="240"/>
      <c r="AP81" s="240"/>
    </row>
    <row r="82" spans="2:42" s="250" customFormat="1">
      <c r="B82" s="204" t="str">
        <f>IF('Formulario PPGR1'!$H82="","",CONCATENATE('Formulario PPGR1'!$C82,".",'Formulario PPGR1'!$D82,".",'Formulario PPGR1'!$E82,".",#REF!))</f>
        <v/>
      </c>
      <c r="C82" s="204" t="str">
        <f>IF('Formulario PPGR1'!$H82="","",#REF!)</f>
        <v/>
      </c>
      <c r="D82" s="204" t="str">
        <f>IF('Formulario PPGR1'!$H82="","",#REF!)</f>
        <v/>
      </c>
      <c r="E82" s="204" t="str">
        <f>IF('Formulario PPGR1'!$H82="","",#REF!)</f>
        <v/>
      </c>
      <c r="F82" s="227" t="str">
        <f>_xlfn.XLOOKUP($H82,tbl_ejes_estrategicos[Ejes Estratégicos],tbl_ejes_estrategicos[Cod_Eje],"",0)</f>
        <v/>
      </c>
      <c r="G82" s="227" t="str">
        <f>_xlfn.XLOOKUP(Tabla3[[#This Row],[Resultado Estratégico Institucional]],Tabla13[RE Concatenado],Tabla13[RE],"",0)</f>
        <v/>
      </c>
      <c r="H82" s="226"/>
      <c r="I82" s="226"/>
      <c r="J82" s="287"/>
      <c r="K82" s="226"/>
      <c r="L82" s="226"/>
      <c r="M82" s="289"/>
      <c r="N82" s="288"/>
      <c r="O82" s="226"/>
      <c r="P82" s="226"/>
      <c r="Q82" s="226"/>
      <c r="R82" s="239"/>
      <c r="S82" s="239"/>
      <c r="T82" s="239"/>
      <c r="U82" s="239"/>
      <c r="V82" s="239"/>
      <c r="W82" s="239"/>
      <c r="X82" s="239"/>
      <c r="Y82" s="239"/>
      <c r="Z82" s="239"/>
      <c r="AA82" s="239"/>
      <c r="AB82" s="239"/>
      <c r="AC82" s="239"/>
      <c r="AD82" s="239"/>
      <c r="AE82" s="240"/>
      <c r="AF82" s="240"/>
      <c r="AG82" s="240"/>
      <c r="AH82" s="240"/>
      <c r="AI82" s="240"/>
      <c r="AJ82" s="240"/>
      <c r="AK82" s="240"/>
      <c r="AL82" s="240"/>
      <c r="AM82" s="240"/>
      <c r="AN82" s="240"/>
      <c r="AO82" s="240"/>
      <c r="AP82" s="240"/>
    </row>
    <row r="83" spans="2:42" s="250" customFormat="1">
      <c r="B83" s="204" t="str">
        <f>IF('Formulario PPGR1'!$H83="","",CONCATENATE('Formulario PPGR1'!$C83,".",'Formulario PPGR1'!$D83,".",'Formulario PPGR1'!$E83,".",#REF!))</f>
        <v/>
      </c>
      <c r="C83" s="204" t="str">
        <f>IF('Formulario PPGR1'!$H83="","",#REF!)</f>
        <v/>
      </c>
      <c r="D83" s="204" t="str">
        <f>IF('Formulario PPGR1'!$H83="","",#REF!)</f>
        <v/>
      </c>
      <c r="E83" s="204" t="str">
        <f>IF('Formulario PPGR1'!$H83="","",#REF!)</f>
        <v/>
      </c>
      <c r="F83" s="227" t="str">
        <f>_xlfn.XLOOKUP($H83,tbl_ejes_estrategicos[Ejes Estratégicos],tbl_ejes_estrategicos[Cod_Eje],"",0)</f>
        <v/>
      </c>
      <c r="G83" s="227" t="str">
        <f>_xlfn.XLOOKUP(Tabla3[[#This Row],[Resultado Estratégico Institucional]],Tabla13[RE Concatenado],Tabla13[RE],"",0)</f>
        <v/>
      </c>
      <c r="H83" s="226"/>
      <c r="I83" s="226"/>
      <c r="J83" s="287"/>
      <c r="K83" s="226"/>
      <c r="L83" s="226"/>
      <c r="M83" s="290"/>
      <c r="N83" s="290"/>
      <c r="O83" s="228"/>
      <c r="P83" s="228"/>
      <c r="Q83" s="228"/>
      <c r="R83" s="239"/>
      <c r="S83" s="239"/>
      <c r="T83" s="239"/>
      <c r="U83" s="239"/>
      <c r="V83" s="239"/>
      <c r="W83" s="239"/>
      <c r="X83" s="239"/>
      <c r="Y83" s="239"/>
      <c r="Z83" s="239"/>
      <c r="AA83" s="239"/>
      <c r="AB83" s="239"/>
      <c r="AC83" s="239"/>
      <c r="AD83" s="239"/>
      <c r="AE83" s="240"/>
      <c r="AF83" s="240"/>
      <c r="AG83" s="240"/>
      <c r="AH83" s="240"/>
      <c r="AI83" s="240"/>
      <c r="AJ83" s="240"/>
      <c r="AK83" s="240"/>
      <c r="AL83" s="240"/>
      <c r="AM83" s="240"/>
      <c r="AN83" s="240"/>
      <c r="AO83" s="240"/>
      <c r="AP83" s="240"/>
    </row>
    <row r="84" spans="2:42" s="250" customFormat="1">
      <c r="B84" s="204" t="str">
        <f>IF('Formulario PPGR1'!$H84="","",CONCATENATE('Formulario PPGR1'!$C84,".",'Formulario PPGR1'!$D84,".",'Formulario PPGR1'!$E84,".",#REF!))</f>
        <v/>
      </c>
      <c r="C84" s="204" t="str">
        <f>IF('Formulario PPGR1'!$H84="","",#REF!)</f>
        <v/>
      </c>
      <c r="D84" s="204" t="str">
        <f>IF('Formulario PPGR1'!$H84="","",#REF!)</f>
        <v/>
      </c>
      <c r="E84" s="204" t="str">
        <f>IF('Formulario PPGR1'!$H84="","",#REF!)</f>
        <v/>
      </c>
      <c r="F84" s="227" t="str">
        <f>_xlfn.XLOOKUP($H84,tbl_ejes_estrategicos[Ejes Estratégicos],tbl_ejes_estrategicos[Cod_Eje],"",0)</f>
        <v/>
      </c>
      <c r="G84" s="227" t="str">
        <f>_xlfn.XLOOKUP(Tabla3[[#This Row],[Resultado Estratégico Institucional]],Tabla13[RE Concatenado],Tabla13[RE],"",0)</f>
        <v/>
      </c>
      <c r="H84" s="226"/>
      <c r="I84" s="226"/>
      <c r="J84" s="287"/>
      <c r="K84" s="226"/>
      <c r="L84" s="226"/>
      <c r="M84" s="290"/>
      <c r="N84" s="290"/>
      <c r="O84" s="228"/>
      <c r="P84" s="228"/>
      <c r="Q84" s="228"/>
      <c r="R84" s="239"/>
      <c r="S84" s="239"/>
      <c r="T84" s="239"/>
      <c r="U84" s="239"/>
      <c r="V84" s="239"/>
      <c r="W84" s="239"/>
      <c r="X84" s="239"/>
      <c r="Y84" s="239"/>
      <c r="Z84" s="239"/>
      <c r="AA84" s="239"/>
      <c r="AB84" s="239"/>
      <c r="AC84" s="239"/>
      <c r="AD84" s="239"/>
      <c r="AE84" s="240"/>
      <c r="AF84" s="240"/>
      <c r="AG84" s="240"/>
      <c r="AH84" s="240"/>
      <c r="AI84" s="240"/>
      <c r="AJ84" s="240"/>
      <c r="AK84" s="240"/>
      <c r="AL84" s="240"/>
      <c r="AM84" s="240"/>
      <c r="AN84" s="240"/>
      <c r="AO84" s="240"/>
      <c r="AP84" s="240"/>
    </row>
    <row r="85" spans="2:42" s="250" customFormat="1">
      <c r="B85" s="204" t="str">
        <f>IF('Formulario PPGR1'!$H85="","",CONCATENATE('Formulario PPGR1'!$C85,".",'Formulario PPGR1'!$D85,".",'Formulario PPGR1'!$E85,".",#REF!))</f>
        <v/>
      </c>
      <c r="C85" s="204" t="str">
        <f>IF('Formulario PPGR1'!$H85="","",#REF!)</f>
        <v/>
      </c>
      <c r="D85" s="204" t="str">
        <f>IF('Formulario PPGR1'!$H85="","",#REF!)</f>
        <v/>
      </c>
      <c r="E85" s="204" t="str">
        <f>IF('Formulario PPGR1'!$H85="","",#REF!)</f>
        <v/>
      </c>
      <c r="F85" s="227" t="str">
        <f>_xlfn.XLOOKUP($H85,tbl_ejes_estrategicos[Ejes Estratégicos],tbl_ejes_estrategicos[Cod_Eje],"",0)</f>
        <v/>
      </c>
      <c r="G85" s="227" t="str">
        <f>_xlfn.XLOOKUP(Tabla3[[#This Row],[Resultado Estratégico Institucional]],Tabla13[RE Concatenado],Tabla13[RE],"",0)</f>
        <v/>
      </c>
      <c r="H85" s="226"/>
      <c r="I85" s="226"/>
      <c r="J85" s="287"/>
      <c r="K85" s="226"/>
      <c r="L85" s="226"/>
      <c r="M85" s="288"/>
      <c r="N85" s="290"/>
      <c r="O85" s="228"/>
      <c r="P85" s="228"/>
      <c r="Q85" s="228"/>
      <c r="R85" s="239"/>
      <c r="S85" s="239"/>
      <c r="T85" s="239"/>
      <c r="U85" s="239"/>
      <c r="V85" s="239"/>
      <c r="W85" s="239"/>
      <c r="X85" s="239"/>
      <c r="Y85" s="239"/>
      <c r="Z85" s="239"/>
      <c r="AA85" s="239"/>
      <c r="AB85" s="239"/>
      <c r="AC85" s="239"/>
      <c r="AD85" s="239"/>
      <c r="AE85" s="240"/>
      <c r="AF85" s="240"/>
      <c r="AG85" s="240"/>
      <c r="AH85" s="240"/>
      <c r="AI85" s="240"/>
      <c r="AJ85" s="240"/>
      <c r="AK85" s="240"/>
      <c r="AL85" s="240"/>
      <c r="AM85" s="240"/>
      <c r="AN85" s="240"/>
      <c r="AO85" s="240"/>
      <c r="AP85" s="240"/>
    </row>
    <row r="86" spans="2:42" s="250" customFormat="1">
      <c r="B86" s="204" t="str">
        <f>IF('Formulario PPGR1'!$H86="","",CONCATENATE('Formulario PPGR1'!$C86,".",'Formulario PPGR1'!$D86,".",'Formulario PPGR1'!$E86,".",#REF!))</f>
        <v/>
      </c>
      <c r="C86" s="204" t="str">
        <f>IF('Formulario PPGR1'!$H86="","",#REF!)</f>
        <v/>
      </c>
      <c r="D86" s="204" t="str">
        <f>IF('Formulario PPGR1'!$H86="","",#REF!)</f>
        <v/>
      </c>
      <c r="E86" s="204" t="str">
        <f>IF('Formulario PPGR1'!$H86="","",#REF!)</f>
        <v/>
      </c>
      <c r="F86" s="227" t="str">
        <f>_xlfn.XLOOKUP($H86,tbl_ejes_estrategicos[Ejes Estratégicos],tbl_ejes_estrategicos[Cod_Eje],"",0)</f>
        <v/>
      </c>
      <c r="G86" s="227" t="str">
        <f>_xlfn.XLOOKUP(Tabla3[[#This Row],[Resultado Estratégico Institucional]],Tabla13[RE Concatenado],Tabla13[RE],"",0)</f>
        <v/>
      </c>
      <c r="H86" s="226"/>
      <c r="I86" s="226"/>
      <c r="J86" s="287"/>
      <c r="K86" s="226"/>
      <c r="L86" s="226"/>
      <c r="M86" s="288"/>
      <c r="N86" s="290"/>
      <c r="O86" s="228"/>
      <c r="P86" s="228"/>
      <c r="Q86" s="228"/>
      <c r="R86" s="239"/>
      <c r="S86" s="239"/>
      <c r="T86" s="239"/>
      <c r="U86" s="239"/>
      <c r="V86" s="239"/>
      <c r="W86" s="239"/>
      <c r="X86" s="239"/>
      <c r="Y86" s="239"/>
      <c r="Z86" s="239"/>
      <c r="AA86" s="239"/>
      <c r="AB86" s="239"/>
      <c r="AC86" s="239"/>
      <c r="AD86" s="239"/>
      <c r="AE86" s="240"/>
      <c r="AF86" s="240"/>
      <c r="AG86" s="240"/>
      <c r="AH86" s="240"/>
      <c r="AI86" s="240"/>
      <c r="AJ86" s="240"/>
      <c r="AK86" s="240"/>
      <c r="AL86" s="240"/>
      <c r="AM86" s="240"/>
      <c r="AN86" s="240"/>
      <c r="AO86" s="240"/>
      <c r="AP86" s="240"/>
    </row>
    <row r="87" spans="2:42" s="250" customFormat="1">
      <c r="B87" s="204" t="str">
        <f>IF('Formulario PPGR1'!$H87="","",CONCATENATE('Formulario PPGR1'!$C87,".",'Formulario PPGR1'!$D87,".",'Formulario PPGR1'!$E87,".",#REF!))</f>
        <v/>
      </c>
      <c r="C87" s="204" t="str">
        <f>IF('Formulario PPGR1'!$H87="","",#REF!)</f>
        <v/>
      </c>
      <c r="D87" s="204" t="str">
        <f>IF('Formulario PPGR1'!$H87="","",#REF!)</f>
        <v/>
      </c>
      <c r="E87" s="204" t="str">
        <f>IF('Formulario PPGR1'!$H87="","",#REF!)</f>
        <v/>
      </c>
      <c r="F87" s="227" t="str">
        <f>_xlfn.XLOOKUP($H87,tbl_ejes_estrategicos[Ejes Estratégicos],tbl_ejes_estrategicos[Cod_Eje],"",0)</f>
        <v/>
      </c>
      <c r="G87" s="227" t="str">
        <f>_xlfn.XLOOKUP(Tabla3[[#This Row],[Resultado Estratégico Institucional]],Tabla13[RE Concatenado],Tabla13[RE],"",0)</f>
        <v/>
      </c>
      <c r="H87" s="226"/>
      <c r="I87" s="226"/>
      <c r="J87" s="287"/>
      <c r="K87" s="226"/>
      <c r="L87" s="226"/>
      <c r="M87" s="289"/>
      <c r="N87" s="290"/>
      <c r="O87" s="228"/>
      <c r="P87" s="228"/>
      <c r="Q87" s="228"/>
      <c r="R87" s="239"/>
      <c r="S87" s="239"/>
      <c r="T87" s="239"/>
      <c r="U87" s="239"/>
      <c r="V87" s="239"/>
      <c r="W87" s="239"/>
      <c r="X87" s="239"/>
      <c r="Y87" s="239"/>
      <c r="Z87" s="239"/>
      <c r="AA87" s="239"/>
      <c r="AB87" s="239"/>
      <c r="AC87" s="239"/>
      <c r="AD87" s="239"/>
      <c r="AE87" s="240"/>
      <c r="AF87" s="240"/>
      <c r="AG87" s="240"/>
      <c r="AH87" s="240"/>
      <c r="AI87" s="240"/>
      <c r="AJ87" s="240"/>
      <c r="AK87" s="240"/>
      <c r="AL87" s="240"/>
      <c r="AM87" s="240"/>
      <c r="AN87" s="240"/>
      <c r="AO87" s="240"/>
      <c r="AP87" s="240"/>
    </row>
    <row r="88" spans="2:42" s="250" customFormat="1">
      <c r="B88" s="204" t="str">
        <f>IF('Formulario PPGR1'!$H88="","",CONCATENATE('Formulario PPGR1'!$C88,".",'Formulario PPGR1'!$D88,".",'Formulario PPGR1'!$E88,".",#REF!))</f>
        <v/>
      </c>
      <c r="C88" s="204" t="str">
        <f>IF('Formulario PPGR1'!$H88="","",#REF!)</f>
        <v/>
      </c>
      <c r="D88" s="204" t="str">
        <f>IF('Formulario PPGR1'!$H88="","",#REF!)</f>
        <v/>
      </c>
      <c r="E88" s="204" t="str">
        <f>IF('Formulario PPGR1'!$H88="","",#REF!)</f>
        <v/>
      </c>
      <c r="F88" s="227" t="str">
        <f>_xlfn.XLOOKUP($H88,tbl_ejes_estrategicos[Ejes Estratégicos],tbl_ejes_estrategicos[Cod_Eje],"",0)</f>
        <v/>
      </c>
      <c r="G88" s="227" t="str">
        <f>_xlfn.XLOOKUP(Tabla3[[#This Row],[Resultado Estratégico Institucional]],Tabla13[RE Concatenado],Tabla13[RE],"",0)</f>
        <v/>
      </c>
      <c r="H88" s="226"/>
      <c r="I88" s="226"/>
      <c r="J88" s="287"/>
      <c r="K88" s="226"/>
      <c r="L88" s="226"/>
      <c r="M88" s="290"/>
      <c r="N88" s="290"/>
      <c r="O88" s="203"/>
      <c r="P88" s="228"/>
      <c r="Q88" s="228"/>
      <c r="R88" s="239"/>
      <c r="S88" s="239"/>
      <c r="T88" s="239"/>
      <c r="U88" s="239"/>
      <c r="V88" s="239"/>
      <c r="W88" s="239"/>
      <c r="X88" s="239"/>
      <c r="Y88" s="239"/>
      <c r="Z88" s="239"/>
      <c r="AA88" s="239"/>
      <c r="AB88" s="239"/>
      <c r="AC88" s="239"/>
      <c r="AD88" s="239"/>
      <c r="AE88" s="240"/>
      <c r="AF88" s="240"/>
      <c r="AG88" s="240"/>
      <c r="AH88" s="240"/>
      <c r="AI88" s="240"/>
      <c r="AJ88" s="240"/>
      <c r="AK88" s="240"/>
      <c r="AL88" s="240"/>
      <c r="AM88" s="240"/>
      <c r="AN88" s="240"/>
      <c r="AO88" s="240"/>
      <c r="AP88" s="240"/>
    </row>
    <row r="89" spans="2:42" s="250" customFormat="1">
      <c r="B89" s="204" t="str">
        <f>IF('Formulario PPGR1'!$H89="","",CONCATENATE('Formulario PPGR1'!$C89,".",'Formulario PPGR1'!$D89,".",'Formulario PPGR1'!$E89,".",#REF!))</f>
        <v/>
      </c>
      <c r="C89" s="204" t="str">
        <f>IF('Formulario PPGR1'!$H89="","",#REF!)</f>
        <v/>
      </c>
      <c r="D89" s="204" t="str">
        <f>IF('Formulario PPGR1'!$H89="","",#REF!)</f>
        <v/>
      </c>
      <c r="E89" s="204" t="str">
        <f>IF('Formulario PPGR1'!$H89="","",#REF!)</f>
        <v/>
      </c>
      <c r="F89" s="227" t="str">
        <f>_xlfn.XLOOKUP($H89,tbl_ejes_estrategicos[Ejes Estratégicos],tbl_ejes_estrategicos[Cod_Eje],"",0)</f>
        <v/>
      </c>
      <c r="G89" s="227" t="str">
        <f>_xlfn.XLOOKUP(Tabla3[[#This Row],[Resultado Estratégico Institucional]],Tabla13[RE Concatenado],Tabla13[RE],"",0)</f>
        <v/>
      </c>
      <c r="H89" s="226"/>
      <c r="I89" s="226"/>
      <c r="J89" s="226"/>
      <c r="K89" s="226"/>
      <c r="L89" s="226"/>
      <c r="M89" s="290"/>
      <c r="N89" s="290"/>
      <c r="O89" s="203"/>
      <c r="P89" s="228"/>
      <c r="Q89" s="228"/>
      <c r="R89" s="239"/>
      <c r="S89" s="239"/>
      <c r="T89" s="239"/>
      <c r="U89" s="239"/>
      <c r="V89" s="239"/>
      <c r="W89" s="239"/>
      <c r="X89" s="239"/>
      <c r="Y89" s="239"/>
      <c r="Z89" s="239"/>
      <c r="AA89" s="239"/>
      <c r="AB89" s="239"/>
      <c r="AC89" s="239"/>
      <c r="AD89" s="239"/>
      <c r="AE89" s="240"/>
      <c r="AF89" s="240"/>
      <c r="AG89" s="240"/>
      <c r="AH89" s="240"/>
      <c r="AI89" s="240"/>
      <c r="AJ89" s="240"/>
      <c r="AK89" s="240"/>
      <c r="AL89" s="240"/>
      <c r="AM89" s="240"/>
      <c r="AN89" s="240"/>
      <c r="AO89" s="240"/>
      <c r="AP89" s="240"/>
    </row>
    <row r="90" spans="2:42" s="250" customFormat="1">
      <c r="B90" s="204" t="str">
        <f>IF('Formulario PPGR1'!$H90="","",CONCATENATE('Formulario PPGR1'!$C90,".",'Formulario PPGR1'!$D90,".",'Formulario PPGR1'!$E90,".",#REF!))</f>
        <v/>
      </c>
      <c r="C90" s="204" t="str">
        <f>IF('Formulario PPGR1'!$H90="","",#REF!)</f>
        <v/>
      </c>
      <c r="D90" s="204" t="str">
        <f>IF('Formulario PPGR1'!$H90="","",#REF!)</f>
        <v/>
      </c>
      <c r="E90" s="204" t="str">
        <f>IF('Formulario PPGR1'!$H90="","",#REF!)</f>
        <v/>
      </c>
      <c r="F90" s="227" t="str">
        <f>_xlfn.XLOOKUP($H90,tbl_ejes_estrategicos[Ejes Estratégicos],tbl_ejes_estrategicos[Cod_Eje],"",0)</f>
        <v/>
      </c>
      <c r="G90" s="227" t="str">
        <f>_xlfn.XLOOKUP(Tabla3[[#This Row],[Resultado Estratégico Institucional]],Tabla13[RE Concatenado],Tabla13[RE],"",0)</f>
        <v/>
      </c>
      <c r="H90" s="226"/>
      <c r="I90" s="226"/>
      <c r="J90" s="287"/>
      <c r="K90" s="226"/>
      <c r="L90" s="226"/>
      <c r="M90" s="290"/>
      <c r="N90" s="290"/>
      <c r="O90" s="203"/>
      <c r="P90" s="228"/>
      <c r="Q90" s="228"/>
      <c r="R90" s="239"/>
      <c r="S90" s="239"/>
      <c r="T90" s="239"/>
      <c r="U90" s="239"/>
      <c r="V90" s="239"/>
      <c r="W90" s="239"/>
      <c r="X90" s="239"/>
      <c r="Y90" s="239"/>
      <c r="Z90" s="239"/>
      <c r="AA90" s="239"/>
      <c r="AB90" s="239"/>
      <c r="AC90" s="239"/>
      <c r="AD90" s="239"/>
      <c r="AE90" s="240"/>
      <c r="AF90" s="240"/>
      <c r="AG90" s="240"/>
      <c r="AH90" s="240"/>
      <c r="AI90" s="240"/>
      <c r="AJ90" s="240"/>
      <c r="AK90" s="240"/>
      <c r="AL90" s="240"/>
      <c r="AM90" s="240"/>
      <c r="AN90" s="240"/>
      <c r="AO90" s="240"/>
      <c r="AP90" s="240"/>
    </row>
    <row r="91" spans="2:42" s="250" customFormat="1">
      <c r="B91" s="204" t="str">
        <f>IF('Formulario PPGR1'!$H91="","",CONCATENATE('Formulario PPGR1'!$C91,".",'Formulario PPGR1'!$D91,".",'Formulario PPGR1'!$E91,".",#REF!))</f>
        <v/>
      </c>
      <c r="C91" s="204" t="str">
        <f>IF('Formulario PPGR1'!$H91="","",#REF!)</f>
        <v/>
      </c>
      <c r="D91" s="204" t="str">
        <f>IF('Formulario PPGR1'!$H91="","",#REF!)</f>
        <v/>
      </c>
      <c r="E91" s="204" t="str">
        <f>IF('Formulario PPGR1'!$H91="","",#REF!)</f>
        <v/>
      </c>
      <c r="F91" s="227" t="str">
        <f>_xlfn.XLOOKUP($H91,tbl_ejes_estrategicos[Ejes Estratégicos],tbl_ejes_estrategicos[Cod_Eje],"",0)</f>
        <v/>
      </c>
      <c r="G91" s="227" t="str">
        <f>_xlfn.XLOOKUP(Tabla3[[#This Row],[Resultado Estratégico Institucional]],Tabla13[RE Concatenado],Tabla13[RE],"",0)</f>
        <v/>
      </c>
      <c r="H91" s="226"/>
      <c r="I91" s="226"/>
      <c r="J91" s="287"/>
      <c r="K91" s="226"/>
      <c r="L91" s="226"/>
      <c r="M91" s="290"/>
      <c r="N91" s="290"/>
      <c r="O91" s="203"/>
      <c r="P91" s="228"/>
      <c r="Q91" s="228"/>
      <c r="R91" s="239"/>
      <c r="S91" s="239"/>
      <c r="T91" s="239"/>
      <c r="U91" s="239"/>
      <c r="V91" s="239"/>
      <c r="W91" s="239"/>
      <c r="X91" s="239"/>
      <c r="Y91" s="239"/>
      <c r="Z91" s="239"/>
      <c r="AA91" s="239"/>
      <c r="AB91" s="239"/>
      <c r="AC91" s="239"/>
      <c r="AD91" s="239"/>
      <c r="AE91" s="240"/>
      <c r="AF91" s="240"/>
      <c r="AG91" s="240"/>
      <c r="AH91" s="240"/>
      <c r="AI91" s="240"/>
      <c r="AJ91" s="240"/>
      <c r="AK91" s="240"/>
      <c r="AL91" s="240"/>
      <c r="AM91" s="240"/>
      <c r="AN91" s="240"/>
      <c r="AO91" s="240"/>
      <c r="AP91" s="240"/>
    </row>
    <row r="92" spans="2:42" s="250" customFormat="1">
      <c r="B92" s="204" t="str">
        <f>IF('Formulario PPGR1'!$H92="","",CONCATENATE('Formulario PPGR1'!$C92,".",'Formulario PPGR1'!$D92,".",'Formulario PPGR1'!$E92,".",#REF!))</f>
        <v/>
      </c>
      <c r="C92" s="204" t="str">
        <f>IF('Formulario PPGR1'!$H92="","",#REF!)</f>
        <v/>
      </c>
      <c r="D92" s="204" t="str">
        <f>IF('Formulario PPGR1'!$H92="","",#REF!)</f>
        <v/>
      </c>
      <c r="E92" s="204" t="str">
        <f>IF('Formulario PPGR1'!$H92="","",#REF!)</f>
        <v/>
      </c>
      <c r="F92" s="227" t="str">
        <f>_xlfn.XLOOKUP($H92,tbl_ejes_estrategicos[Ejes Estratégicos],tbl_ejes_estrategicos[Cod_Eje],"",0)</f>
        <v/>
      </c>
      <c r="G92" s="227" t="str">
        <f>_xlfn.XLOOKUP(Tabla3[[#This Row],[Resultado Estratégico Institucional]],Tabla13[RE Concatenado],Tabla13[RE],"",0)</f>
        <v/>
      </c>
      <c r="H92" s="226"/>
      <c r="I92" s="226"/>
      <c r="J92" s="287"/>
      <c r="K92" s="226"/>
      <c r="L92" s="226"/>
      <c r="M92" s="289"/>
      <c r="N92" s="288"/>
      <c r="O92" s="226"/>
      <c r="P92" s="226"/>
      <c r="Q92" s="226"/>
      <c r="R92" s="239"/>
      <c r="S92" s="239"/>
      <c r="T92" s="239"/>
      <c r="U92" s="239"/>
      <c r="V92" s="239"/>
      <c r="W92" s="239"/>
      <c r="X92" s="239"/>
      <c r="Y92" s="239"/>
      <c r="Z92" s="239"/>
      <c r="AA92" s="239"/>
      <c r="AB92" s="239"/>
      <c r="AC92" s="239"/>
      <c r="AD92" s="239"/>
      <c r="AE92" s="240"/>
      <c r="AF92" s="240"/>
      <c r="AG92" s="240"/>
      <c r="AH92" s="240"/>
      <c r="AI92" s="240"/>
      <c r="AJ92" s="240"/>
      <c r="AK92" s="240"/>
      <c r="AL92" s="240"/>
      <c r="AM92" s="240"/>
      <c r="AN92" s="240"/>
      <c r="AO92" s="240"/>
      <c r="AP92" s="240"/>
    </row>
    <row r="93" spans="2:42" s="250" customFormat="1">
      <c r="B93" s="204" t="str">
        <f>IF('Formulario PPGR1'!$H93="","",CONCATENATE('Formulario PPGR1'!$C93,".",'Formulario PPGR1'!$D93,".",'Formulario PPGR1'!$E93,".",#REF!))</f>
        <v/>
      </c>
      <c r="C93" s="204" t="str">
        <f>IF('Formulario PPGR1'!$H93="","",#REF!)</f>
        <v/>
      </c>
      <c r="D93" s="204" t="str">
        <f>IF('Formulario PPGR1'!$H93="","",#REF!)</f>
        <v/>
      </c>
      <c r="E93" s="204" t="str">
        <f>IF('Formulario PPGR1'!$H93="","",#REF!)</f>
        <v/>
      </c>
      <c r="F93" s="227" t="str">
        <f>_xlfn.XLOOKUP($H93,tbl_ejes_estrategicos[Ejes Estratégicos],tbl_ejes_estrategicos[Cod_Eje],"",0)</f>
        <v/>
      </c>
      <c r="G93" s="227" t="str">
        <f>_xlfn.XLOOKUP(Tabla3[[#This Row],[Resultado Estratégico Institucional]],Tabla13[RE Concatenado],Tabla13[RE],"",0)</f>
        <v/>
      </c>
      <c r="H93" s="226"/>
      <c r="I93" s="226"/>
      <c r="J93" s="287"/>
      <c r="K93" s="226"/>
      <c r="L93" s="226"/>
      <c r="M93" s="289"/>
      <c r="N93" s="290"/>
      <c r="O93" s="226"/>
      <c r="P93" s="226"/>
      <c r="Q93" s="226"/>
      <c r="R93" s="239"/>
      <c r="S93" s="239"/>
      <c r="T93" s="239"/>
      <c r="U93" s="239"/>
      <c r="V93" s="239"/>
      <c r="W93" s="239"/>
      <c r="X93" s="239"/>
      <c r="Y93" s="239"/>
      <c r="Z93" s="239"/>
      <c r="AA93" s="239"/>
      <c r="AB93" s="239"/>
      <c r="AC93" s="239"/>
      <c r="AD93" s="239"/>
      <c r="AE93" s="240"/>
      <c r="AF93" s="240"/>
      <c r="AG93" s="240"/>
      <c r="AH93" s="240"/>
      <c r="AI93" s="240"/>
      <c r="AJ93" s="240"/>
      <c r="AK93" s="240"/>
      <c r="AL93" s="240"/>
      <c r="AM93" s="240"/>
      <c r="AN93" s="240"/>
      <c r="AO93" s="240"/>
      <c r="AP93" s="240"/>
    </row>
    <row r="94" spans="2:42" s="250" customFormat="1">
      <c r="B94" s="204" t="str">
        <f>IF('Formulario PPGR1'!$H94="","",CONCATENATE('Formulario PPGR1'!$C94,".",'Formulario PPGR1'!$D94,".",'Formulario PPGR1'!$E94,".",#REF!))</f>
        <v/>
      </c>
      <c r="C94" s="204" t="str">
        <f>IF('Formulario PPGR1'!$H94="","",#REF!)</f>
        <v/>
      </c>
      <c r="D94" s="204" t="str">
        <f>IF('Formulario PPGR1'!$H94="","",#REF!)</f>
        <v/>
      </c>
      <c r="E94" s="204" t="str">
        <f>IF('Formulario PPGR1'!$H94="","",#REF!)</f>
        <v/>
      </c>
      <c r="F94" s="227" t="str">
        <f>_xlfn.XLOOKUP($H94,tbl_ejes_estrategicos[Ejes Estratégicos],tbl_ejes_estrategicos[Cod_Eje],"",0)</f>
        <v/>
      </c>
      <c r="G94" s="227" t="str">
        <f>_xlfn.XLOOKUP(Tabla3[[#This Row],[Resultado Estratégico Institucional]],Tabla13[RE Concatenado],Tabla13[RE],"",0)</f>
        <v/>
      </c>
      <c r="H94" s="226"/>
      <c r="I94" s="226"/>
      <c r="J94" s="287"/>
      <c r="K94" s="226"/>
      <c r="L94" s="226"/>
      <c r="M94" s="289"/>
      <c r="N94" s="288"/>
      <c r="O94" s="226"/>
      <c r="P94" s="226"/>
      <c r="Q94" s="226"/>
      <c r="R94" s="239"/>
      <c r="S94" s="239"/>
      <c r="T94" s="239"/>
      <c r="U94" s="239"/>
      <c r="V94" s="239"/>
      <c r="W94" s="239"/>
      <c r="X94" s="239"/>
      <c r="Y94" s="239"/>
      <c r="Z94" s="239"/>
      <c r="AA94" s="239"/>
      <c r="AB94" s="239"/>
      <c r="AC94" s="239"/>
      <c r="AD94" s="239"/>
      <c r="AE94" s="240"/>
      <c r="AF94" s="240"/>
      <c r="AG94" s="240"/>
      <c r="AH94" s="240"/>
      <c r="AI94" s="240"/>
      <c r="AJ94" s="240"/>
      <c r="AK94" s="240"/>
      <c r="AL94" s="240"/>
      <c r="AM94" s="240"/>
      <c r="AN94" s="240"/>
      <c r="AO94" s="240"/>
      <c r="AP94" s="240"/>
    </row>
    <row r="95" spans="2:42" s="250" customFormat="1">
      <c r="B95" s="204" t="str">
        <f>IF('Formulario PPGR1'!$H95="","",CONCATENATE('Formulario PPGR1'!$C95,".",'Formulario PPGR1'!$D95,".",'Formulario PPGR1'!$E95,".",#REF!))</f>
        <v/>
      </c>
      <c r="C95" s="204" t="str">
        <f>IF('Formulario PPGR1'!$H95="","",#REF!)</f>
        <v/>
      </c>
      <c r="D95" s="204" t="str">
        <f>IF('Formulario PPGR1'!$H95="","",#REF!)</f>
        <v/>
      </c>
      <c r="E95" s="204" t="str">
        <f>IF('Formulario PPGR1'!$H95="","",#REF!)</f>
        <v/>
      </c>
      <c r="F95" s="227" t="str">
        <f>_xlfn.XLOOKUP($H95,tbl_ejes_estrategicos[Ejes Estratégicos],tbl_ejes_estrategicos[Cod_Eje],"",0)</f>
        <v/>
      </c>
      <c r="G95" s="227" t="str">
        <f>_xlfn.XLOOKUP(Tabla3[[#This Row],[Resultado Estratégico Institucional]],Tabla13[RE Concatenado],Tabla13[RE],"",0)</f>
        <v/>
      </c>
      <c r="H95" s="226"/>
      <c r="I95" s="226"/>
      <c r="J95" s="226"/>
      <c r="K95" s="226"/>
      <c r="L95" s="226"/>
      <c r="M95" s="290"/>
      <c r="N95" s="288"/>
      <c r="O95" s="203"/>
      <c r="P95" s="228"/>
      <c r="Q95" s="228"/>
      <c r="R95" s="239"/>
      <c r="S95" s="239"/>
      <c r="T95" s="239"/>
      <c r="U95" s="239"/>
      <c r="V95" s="239"/>
      <c r="W95" s="239"/>
      <c r="X95" s="239"/>
      <c r="Y95" s="239"/>
      <c r="Z95" s="239"/>
      <c r="AA95" s="239"/>
      <c r="AB95" s="239"/>
      <c r="AC95" s="239"/>
      <c r="AD95" s="239"/>
      <c r="AE95" s="240"/>
      <c r="AF95" s="240"/>
      <c r="AG95" s="240"/>
      <c r="AH95" s="240"/>
      <c r="AI95" s="240"/>
      <c r="AJ95" s="240"/>
      <c r="AK95" s="240"/>
      <c r="AL95" s="240"/>
      <c r="AM95" s="240"/>
      <c r="AN95" s="240"/>
      <c r="AO95" s="240"/>
      <c r="AP95" s="240"/>
    </row>
    <row r="96" spans="2:42" s="250" customFormat="1">
      <c r="B96" s="204" t="str">
        <f>IF('Formulario PPGR1'!$H96="","",CONCATENATE('Formulario PPGR1'!$C96,".",'Formulario PPGR1'!$D96,".",'Formulario PPGR1'!$E96,".",#REF!))</f>
        <v/>
      </c>
      <c r="C96" s="204" t="str">
        <f>IF('Formulario PPGR1'!$H96="","",#REF!)</f>
        <v/>
      </c>
      <c r="D96" s="204" t="str">
        <f>IF('Formulario PPGR1'!$H96="","",#REF!)</f>
        <v/>
      </c>
      <c r="E96" s="204" t="str">
        <f>IF('Formulario PPGR1'!$H96="","",#REF!)</f>
        <v/>
      </c>
      <c r="F96" s="227" t="str">
        <f>_xlfn.XLOOKUP($H96,tbl_ejes_estrategicos[Ejes Estratégicos],tbl_ejes_estrategicos[Cod_Eje],"",0)</f>
        <v/>
      </c>
      <c r="G96" s="227" t="str">
        <f>_xlfn.XLOOKUP(Tabla3[[#This Row],[Resultado Estratégico Institucional]],Tabla13[RE Concatenado],Tabla13[RE],"",0)</f>
        <v/>
      </c>
      <c r="H96" s="226"/>
      <c r="I96" s="226"/>
      <c r="J96" s="287"/>
      <c r="K96" s="226"/>
      <c r="L96" s="226"/>
      <c r="M96" s="290"/>
      <c r="N96" s="288"/>
      <c r="O96" s="203"/>
      <c r="P96" s="228"/>
      <c r="Q96" s="228"/>
      <c r="R96" s="239"/>
      <c r="S96" s="239"/>
      <c r="T96" s="239"/>
      <c r="U96" s="239"/>
      <c r="V96" s="239"/>
      <c r="W96" s="239"/>
      <c r="X96" s="239"/>
      <c r="Y96" s="239"/>
      <c r="Z96" s="239"/>
      <c r="AA96" s="239"/>
      <c r="AB96" s="239"/>
      <c r="AC96" s="239"/>
      <c r="AD96" s="239"/>
      <c r="AE96" s="240"/>
      <c r="AF96" s="240"/>
      <c r="AG96" s="240"/>
      <c r="AH96" s="240"/>
      <c r="AI96" s="240"/>
      <c r="AJ96" s="240"/>
      <c r="AK96" s="240"/>
      <c r="AL96" s="240"/>
      <c r="AM96" s="240"/>
      <c r="AN96" s="240"/>
      <c r="AO96" s="240"/>
      <c r="AP96" s="240"/>
    </row>
    <row r="97" spans="2:42" s="250" customFormat="1">
      <c r="B97" s="204" t="str">
        <f>IF('Formulario PPGR1'!$H97="","",CONCATENATE('Formulario PPGR1'!$C97,".",'Formulario PPGR1'!$D97,".",'Formulario PPGR1'!$E97,".",#REF!))</f>
        <v/>
      </c>
      <c r="C97" s="204" t="str">
        <f>IF('Formulario PPGR1'!$H97="","",#REF!)</f>
        <v/>
      </c>
      <c r="D97" s="204" t="str">
        <f>IF('Formulario PPGR1'!$H97="","",#REF!)</f>
        <v/>
      </c>
      <c r="E97" s="204" t="str">
        <f>IF('Formulario PPGR1'!$H97="","",#REF!)</f>
        <v/>
      </c>
      <c r="F97" s="227" t="str">
        <f>_xlfn.XLOOKUP($H97,tbl_ejes_estrategicos[Ejes Estratégicos],tbl_ejes_estrategicos[Cod_Eje],"",0)</f>
        <v/>
      </c>
      <c r="G97" s="227" t="str">
        <f>_xlfn.XLOOKUP(Tabla3[[#This Row],[Resultado Estratégico Institucional]],Tabla13[RE Concatenado],Tabla13[RE],"",0)</f>
        <v/>
      </c>
      <c r="H97" s="226"/>
      <c r="I97" s="226"/>
      <c r="J97" s="287"/>
      <c r="K97" s="226"/>
      <c r="L97" s="226"/>
      <c r="M97" s="290"/>
      <c r="N97" s="288"/>
      <c r="O97" s="203"/>
      <c r="P97" s="228"/>
      <c r="Q97" s="228"/>
      <c r="R97" s="239"/>
      <c r="S97" s="239"/>
      <c r="T97" s="239"/>
      <c r="U97" s="239"/>
      <c r="V97" s="239"/>
      <c r="W97" s="239"/>
      <c r="X97" s="239"/>
      <c r="Y97" s="239"/>
      <c r="Z97" s="239"/>
      <c r="AA97" s="239"/>
      <c r="AB97" s="239"/>
      <c r="AC97" s="239"/>
      <c r="AD97" s="239"/>
      <c r="AE97" s="240"/>
      <c r="AF97" s="240"/>
      <c r="AG97" s="240"/>
      <c r="AH97" s="240"/>
      <c r="AI97" s="240"/>
      <c r="AJ97" s="240"/>
      <c r="AK97" s="240"/>
      <c r="AL97" s="240"/>
      <c r="AM97" s="240"/>
      <c r="AN97" s="240"/>
      <c r="AO97" s="240"/>
      <c r="AP97" s="240"/>
    </row>
    <row r="98" spans="2:42" s="250" customFormat="1">
      <c r="B98" s="204" t="str">
        <f>IF('Formulario PPGR1'!$H98="","",CONCATENATE('Formulario PPGR1'!$C98,".",'Formulario PPGR1'!$D98,".",'Formulario PPGR1'!$E98,".",#REF!))</f>
        <v/>
      </c>
      <c r="C98" s="204" t="str">
        <f>IF('Formulario PPGR1'!$H98="","",#REF!)</f>
        <v/>
      </c>
      <c r="D98" s="204" t="str">
        <f>IF('Formulario PPGR1'!$H98="","",#REF!)</f>
        <v/>
      </c>
      <c r="E98" s="204" t="str">
        <f>IF('Formulario PPGR1'!$H98="","",#REF!)</f>
        <v/>
      </c>
      <c r="F98" s="227" t="str">
        <f>_xlfn.XLOOKUP($H98,tbl_ejes_estrategicos[Ejes Estratégicos],tbl_ejes_estrategicos[Cod_Eje],"",0)</f>
        <v/>
      </c>
      <c r="G98" s="227" t="str">
        <f>_xlfn.XLOOKUP(Tabla3[[#This Row],[Resultado Estratégico Institucional]],Tabla13[RE Concatenado],Tabla13[RE],"",0)</f>
        <v/>
      </c>
      <c r="H98" s="226"/>
      <c r="I98" s="226"/>
      <c r="J98" s="287"/>
      <c r="K98" s="226"/>
      <c r="L98" s="226"/>
      <c r="M98" s="290"/>
      <c r="N98" s="301"/>
      <c r="O98" s="203"/>
      <c r="P98" s="228"/>
      <c r="Q98" s="228"/>
      <c r="R98" s="239"/>
      <c r="S98" s="239"/>
      <c r="T98" s="239"/>
      <c r="U98" s="239"/>
      <c r="V98" s="239"/>
      <c r="W98" s="239"/>
      <c r="X98" s="239"/>
      <c r="Y98" s="239"/>
      <c r="Z98" s="239"/>
      <c r="AA98" s="239"/>
      <c r="AB98" s="239"/>
      <c r="AC98" s="239"/>
      <c r="AD98" s="239"/>
      <c r="AE98" s="240"/>
      <c r="AF98" s="240"/>
      <c r="AG98" s="240"/>
      <c r="AH98" s="240"/>
      <c r="AI98" s="240"/>
      <c r="AJ98" s="240"/>
      <c r="AK98" s="240"/>
      <c r="AL98" s="240"/>
      <c r="AM98" s="240"/>
      <c r="AN98" s="240"/>
      <c r="AO98" s="240"/>
      <c r="AP98" s="240"/>
    </row>
    <row r="99" spans="2:42" s="250" customFormat="1">
      <c r="B99" s="204" t="str">
        <f>IF('Formulario PPGR1'!$H99="","",CONCATENATE('Formulario PPGR1'!$C99,".",'Formulario PPGR1'!$D99,".",'Formulario PPGR1'!$E99,".",#REF!))</f>
        <v/>
      </c>
      <c r="C99" s="204" t="str">
        <f>IF('Formulario PPGR1'!$H99="","",#REF!)</f>
        <v/>
      </c>
      <c r="D99" s="204" t="str">
        <f>IF('Formulario PPGR1'!$H99="","",#REF!)</f>
        <v/>
      </c>
      <c r="E99" s="204" t="str">
        <f>IF('Formulario PPGR1'!$H99="","",#REF!)</f>
        <v/>
      </c>
      <c r="F99" s="227" t="str">
        <f>_xlfn.XLOOKUP($H99,tbl_ejes_estrategicos[Ejes Estratégicos],tbl_ejes_estrategicos[Cod_Eje],"",0)</f>
        <v/>
      </c>
      <c r="G99" s="227" t="str">
        <f>_xlfn.XLOOKUP(Tabla3[[#This Row],[Resultado Estratégico Institucional]],Tabla13[RE Concatenado],Tabla13[RE],"",0)</f>
        <v/>
      </c>
      <c r="H99" s="226"/>
      <c r="I99" s="226"/>
      <c r="J99" s="287"/>
      <c r="K99" s="226"/>
      <c r="L99" s="226"/>
      <c r="M99" s="290"/>
      <c r="N99" s="301"/>
      <c r="O99" s="203"/>
      <c r="P99" s="228"/>
      <c r="Q99" s="228"/>
      <c r="R99" s="239"/>
      <c r="S99" s="239"/>
      <c r="T99" s="239"/>
      <c r="U99" s="239"/>
      <c r="V99" s="239"/>
      <c r="W99" s="239"/>
      <c r="X99" s="239"/>
      <c r="Y99" s="239"/>
      <c r="Z99" s="239"/>
      <c r="AA99" s="239"/>
      <c r="AB99" s="239"/>
      <c r="AC99" s="239"/>
      <c r="AD99" s="239"/>
      <c r="AE99" s="240"/>
      <c r="AF99" s="240"/>
      <c r="AG99" s="240"/>
      <c r="AH99" s="240"/>
      <c r="AI99" s="240"/>
      <c r="AJ99" s="240"/>
      <c r="AK99" s="240"/>
      <c r="AL99" s="240"/>
      <c r="AM99" s="240"/>
      <c r="AN99" s="240"/>
      <c r="AO99" s="240"/>
      <c r="AP99" s="240"/>
    </row>
    <row r="100" spans="2:42" s="250" customFormat="1">
      <c r="B100" s="204" t="str">
        <f>IF('Formulario PPGR1'!$H100="","",CONCATENATE('Formulario PPGR1'!$C100,".",'Formulario PPGR1'!$D100,".",'Formulario PPGR1'!$E100,".",#REF!))</f>
        <v/>
      </c>
      <c r="C100" s="204" t="str">
        <f>IF('Formulario PPGR1'!$H100="","",#REF!)</f>
        <v/>
      </c>
      <c r="D100" s="204" t="str">
        <f>IF('Formulario PPGR1'!$H100="","",#REF!)</f>
        <v/>
      </c>
      <c r="E100" s="204" t="str">
        <f>IF('Formulario PPGR1'!$H100="","",#REF!)</f>
        <v/>
      </c>
      <c r="F100" s="227" t="str">
        <f>_xlfn.XLOOKUP($H100,tbl_ejes_estrategicos[Ejes Estratégicos],tbl_ejes_estrategicos[Cod_Eje],"",0)</f>
        <v/>
      </c>
      <c r="G100" s="227" t="str">
        <f>_xlfn.XLOOKUP(Tabla3[[#This Row],[Resultado Estratégico Institucional]],Tabla13[RE Concatenado],Tabla13[RE],"",0)</f>
        <v/>
      </c>
      <c r="H100" s="226"/>
      <c r="I100" s="226"/>
      <c r="J100" s="287"/>
      <c r="K100" s="226"/>
      <c r="L100" s="226"/>
      <c r="M100" s="290"/>
      <c r="N100" s="289"/>
      <c r="O100" s="203"/>
      <c r="P100" s="228"/>
      <c r="Q100" s="228"/>
      <c r="R100" s="239"/>
      <c r="S100" s="239"/>
      <c r="T100" s="239"/>
      <c r="U100" s="239"/>
      <c r="V100" s="239"/>
      <c r="W100" s="239"/>
      <c r="X100" s="239"/>
      <c r="Y100" s="239"/>
      <c r="Z100" s="239"/>
      <c r="AA100" s="239"/>
      <c r="AB100" s="239"/>
      <c r="AC100" s="239"/>
      <c r="AD100" s="239"/>
      <c r="AE100" s="240"/>
      <c r="AF100" s="240"/>
      <c r="AG100" s="240"/>
      <c r="AH100" s="240"/>
      <c r="AI100" s="240"/>
      <c r="AJ100" s="240"/>
      <c r="AK100" s="240"/>
      <c r="AL100" s="240"/>
      <c r="AM100" s="240"/>
      <c r="AN100" s="240"/>
      <c r="AO100" s="240"/>
      <c r="AP100" s="240"/>
    </row>
    <row r="101" spans="2:42" s="250" customFormat="1">
      <c r="B101" s="204" t="str">
        <f>IF('Formulario PPGR1'!$H101="","",CONCATENATE('Formulario PPGR1'!$C101,".",'Formulario PPGR1'!$D101,".",'Formulario PPGR1'!$E101,".",#REF!))</f>
        <v/>
      </c>
      <c r="C101" s="204" t="str">
        <f>IF('Formulario PPGR1'!$H101="","",#REF!)</f>
        <v/>
      </c>
      <c r="D101" s="204" t="str">
        <f>IF('Formulario PPGR1'!$H101="","",#REF!)</f>
        <v/>
      </c>
      <c r="E101" s="204" t="str">
        <f>IF('Formulario PPGR1'!$H101="","",#REF!)</f>
        <v/>
      </c>
      <c r="F101" s="227" t="str">
        <f>_xlfn.XLOOKUP($H101,tbl_ejes_estrategicos[Ejes Estratégicos],tbl_ejes_estrategicos[Cod_Eje],"",0)</f>
        <v/>
      </c>
      <c r="G101" s="227" t="str">
        <f>_xlfn.XLOOKUP(Tabla3[[#This Row],[Resultado Estratégico Institucional]],Tabla13[RE Concatenado],Tabla13[RE],"",0)</f>
        <v/>
      </c>
      <c r="H101" s="226"/>
      <c r="I101" s="226"/>
      <c r="J101" s="287"/>
      <c r="K101" s="226"/>
      <c r="L101" s="226"/>
      <c r="M101" s="289"/>
      <c r="N101" s="302"/>
      <c r="O101" s="228"/>
      <c r="P101" s="228"/>
      <c r="Q101" s="228"/>
      <c r="R101" s="239"/>
      <c r="S101" s="239"/>
      <c r="T101" s="239"/>
      <c r="U101" s="239"/>
      <c r="V101" s="239"/>
      <c r="W101" s="239"/>
      <c r="X101" s="239"/>
      <c r="Y101" s="239"/>
      <c r="Z101" s="239"/>
      <c r="AA101" s="239"/>
      <c r="AB101" s="239"/>
      <c r="AC101" s="239"/>
      <c r="AD101" s="239"/>
      <c r="AE101" s="240"/>
      <c r="AF101" s="240"/>
      <c r="AG101" s="240"/>
      <c r="AH101" s="240"/>
      <c r="AI101" s="240"/>
      <c r="AJ101" s="240"/>
      <c r="AK101" s="240"/>
      <c r="AL101" s="240"/>
      <c r="AM101" s="240"/>
      <c r="AN101" s="240"/>
      <c r="AO101" s="240"/>
      <c r="AP101" s="240"/>
    </row>
    <row r="102" spans="2:42" s="250" customFormat="1">
      <c r="B102" s="204" t="str">
        <f>IF('Formulario PPGR1'!$H102="","",CONCATENATE('Formulario PPGR1'!$C102,".",'Formulario PPGR1'!$D102,".",'Formulario PPGR1'!$E102,".",#REF!))</f>
        <v/>
      </c>
      <c r="C102" s="204" t="str">
        <f>IF('Formulario PPGR1'!$H102="","",#REF!)</f>
        <v/>
      </c>
      <c r="D102" s="204" t="str">
        <f>IF('Formulario PPGR1'!$H102="","",#REF!)</f>
        <v/>
      </c>
      <c r="E102" s="204" t="str">
        <f>IF('Formulario PPGR1'!$H102="","",#REF!)</f>
        <v/>
      </c>
      <c r="F102" s="227" t="str">
        <f>_xlfn.XLOOKUP($H102,tbl_ejes_estrategicos[Ejes Estratégicos],tbl_ejes_estrategicos[Cod_Eje],"",0)</f>
        <v/>
      </c>
      <c r="G102" s="227" t="str">
        <f>_xlfn.XLOOKUP(Tabla3[[#This Row],[Resultado Estratégico Institucional]],Tabla13[RE Concatenado],Tabla13[RE],"",0)</f>
        <v/>
      </c>
      <c r="H102" s="226"/>
      <c r="I102" s="226"/>
      <c r="J102" s="287"/>
      <c r="K102" s="226"/>
      <c r="L102" s="226"/>
      <c r="M102" s="289"/>
      <c r="N102" s="289"/>
      <c r="O102" s="228"/>
      <c r="P102" s="228"/>
      <c r="Q102" s="228"/>
      <c r="R102" s="239"/>
      <c r="S102" s="239"/>
      <c r="T102" s="239"/>
      <c r="U102" s="239"/>
      <c r="V102" s="239"/>
      <c r="W102" s="239"/>
      <c r="X102" s="239"/>
      <c r="Y102" s="239"/>
      <c r="Z102" s="239"/>
      <c r="AA102" s="239"/>
      <c r="AB102" s="239"/>
      <c r="AC102" s="239"/>
      <c r="AD102" s="239"/>
      <c r="AE102" s="240"/>
      <c r="AF102" s="240"/>
      <c r="AG102" s="240"/>
      <c r="AH102" s="240"/>
      <c r="AI102" s="240"/>
      <c r="AJ102" s="240"/>
      <c r="AK102" s="240"/>
      <c r="AL102" s="240"/>
      <c r="AM102" s="240"/>
      <c r="AN102" s="240"/>
      <c r="AO102" s="240"/>
      <c r="AP102" s="240"/>
    </row>
    <row r="103" spans="2:42" s="250" customFormat="1">
      <c r="B103" s="204" t="str">
        <f>IF('Formulario PPGR1'!$H103="","",CONCATENATE('Formulario PPGR1'!$C103,".",'Formulario PPGR1'!$D103,".",'Formulario PPGR1'!$E103,".",#REF!))</f>
        <v/>
      </c>
      <c r="C103" s="204" t="str">
        <f>IF('Formulario PPGR1'!$H103="","",#REF!)</f>
        <v/>
      </c>
      <c r="D103" s="204" t="str">
        <f>IF('Formulario PPGR1'!$H103="","",#REF!)</f>
        <v/>
      </c>
      <c r="E103" s="204" t="str">
        <f>IF('Formulario PPGR1'!$H103="","",#REF!)</f>
        <v/>
      </c>
      <c r="F103" s="227" t="str">
        <f>_xlfn.XLOOKUP($H103,tbl_ejes_estrategicos[Ejes Estratégicos],tbl_ejes_estrategicos[Cod_Eje],"",0)</f>
        <v/>
      </c>
      <c r="G103" s="227" t="str">
        <f>_xlfn.XLOOKUP(Tabla3[[#This Row],[Resultado Estratégico Institucional]],Tabla13[RE Concatenado],Tabla13[RE],"",0)</f>
        <v/>
      </c>
      <c r="H103" s="226"/>
      <c r="I103" s="226"/>
      <c r="J103" s="287"/>
      <c r="K103" s="226"/>
      <c r="L103" s="226"/>
      <c r="M103" s="290"/>
      <c r="N103" s="290"/>
      <c r="O103" s="203"/>
      <c r="P103" s="228"/>
      <c r="Q103" s="228"/>
      <c r="R103" s="239"/>
      <c r="S103" s="239"/>
      <c r="T103" s="239"/>
      <c r="U103" s="239"/>
      <c r="V103" s="239"/>
      <c r="W103" s="239"/>
      <c r="X103" s="239"/>
      <c r="Y103" s="239"/>
      <c r="Z103" s="239"/>
      <c r="AA103" s="239"/>
      <c r="AB103" s="239"/>
      <c r="AC103" s="239"/>
      <c r="AD103" s="239"/>
      <c r="AE103" s="240"/>
      <c r="AF103" s="240"/>
      <c r="AG103" s="240"/>
      <c r="AH103" s="240"/>
      <c r="AI103" s="240"/>
      <c r="AJ103" s="240"/>
      <c r="AK103" s="240"/>
      <c r="AL103" s="240"/>
      <c r="AM103" s="240"/>
      <c r="AN103" s="240"/>
      <c r="AO103" s="240"/>
      <c r="AP103" s="240"/>
    </row>
    <row r="104" spans="2:42" s="250" customFormat="1">
      <c r="B104" s="204" t="str">
        <f>IF('Formulario PPGR1'!$H104="","",CONCATENATE('Formulario PPGR1'!$C104,".",'Formulario PPGR1'!$D104,".",'Formulario PPGR1'!$E104,".",#REF!))</f>
        <v/>
      </c>
      <c r="C104" s="204" t="str">
        <f>IF('Formulario PPGR1'!$H104="","",#REF!)</f>
        <v/>
      </c>
      <c r="D104" s="204" t="str">
        <f>IF('Formulario PPGR1'!$H104="","",#REF!)</f>
        <v/>
      </c>
      <c r="E104" s="204" t="str">
        <f>IF('Formulario PPGR1'!$H104="","",#REF!)</f>
        <v/>
      </c>
      <c r="F104" s="227" t="str">
        <f>_xlfn.XLOOKUP($H104,tbl_ejes_estrategicos[Ejes Estratégicos],tbl_ejes_estrategicos[Cod_Eje],"",0)</f>
        <v/>
      </c>
      <c r="G104" s="227" t="str">
        <f>_xlfn.XLOOKUP(Tabla3[[#This Row],[Resultado Estratégico Institucional]],Tabla13[RE Concatenado],Tabla13[RE],"",0)</f>
        <v/>
      </c>
      <c r="H104" s="226"/>
      <c r="I104" s="226"/>
      <c r="J104" s="287"/>
      <c r="K104" s="226"/>
      <c r="L104" s="226"/>
      <c r="M104" s="290"/>
      <c r="N104" s="290"/>
      <c r="O104" s="203"/>
      <c r="P104" s="228"/>
      <c r="Q104" s="228"/>
      <c r="R104" s="239"/>
      <c r="S104" s="239"/>
      <c r="T104" s="239"/>
      <c r="U104" s="239"/>
      <c r="V104" s="239"/>
      <c r="W104" s="239"/>
      <c r="X104" s="239"/>
      <c r="Y104" s="239"/>
      <c r="Z104" s="239"/>
      <c r="AA104" s="239"/>
      <c r="AB104" s="239"/>
      <c r="AC104" s="239"/>
      <c r="AD104" s="239"/>
      <c r="AE104" s="240"/>
      <c r="AF104" s="240"/>
      <c r="AG104" s="240"/>
      <c r="AH104" s="240"/>
      <c r="AI104" s="240"/>
      <c r="AJ104" s="240"/>
      <c r="AK104" s="240"/>
      <c r="AL104" s="240"/>
      <c r="AM104" s="240"/>
      <c r="AN104" s="240"/>
      <c r="AO104" s="240"/>
      <c r="AP104" s="240"/>
    </row>
    <row r="105" spans="2:42" s="250" customFormat="1">
      <c r="B105" s="204" t="str">
        <f>IF('Formulario PPGR1'!$H105="","",CONCATENATE('Formulario PPGR1'!$C105,".",'Formulario PPGR1'!$D105,".",'Formulario PPGR1'!$E105,".",#REF!))</f>
        <v/>
      </c>
      <c r="C105" s="204" t="str">
        <f>IF('Formulario PPGR1'!$H105="","",#REF!)</f>
        <v/>
      </c>
      <c r="D105" s="204" t="str">
        <f>IF('Formulario PPGR1'!$H105="","",#REF!)</f>
        <v/>
      </c>
      <c r="E105" s="204" t="str">
        <f>IF('Formulario PPGR1'!$H105="","",#REF!)</f>
        <v/>
      </c>
      <c r="F105" s="227" t="str">
        <f>_xlfn.XLOOKUP($H105,tbl_ejes_estrategicos[Ejes Estratégicos],tbl_ejes_estrategicos[Cod_Eje],"",0)</f>
        <v/>
      </c>
      <c r="G105" s="227" t="str">
        <f>_xlfn.XLOOKUP(Tabla3[[#This Row],[Resultado Estratégico Institucional]],Tabla13[RE Concatenado],Tabla13[RE],"",0)</f>
        <v/>
      </c>
      <c r="H105" s="226"/>
      <c r="I105" s="226"/>
      <c r="J105" s="287"/>
      <c r="K105" s="226"/>
      <c r="L105" s="226"/>
      <c r="M105" s="290"/>
      <c r="N105" s="289"/>
      <c r="O105" s="203"/>
      <c r="P105" s="228"/>
      <c r="Q105" s="228"/>
      <c r="R105" s="239"/>
      <c r="S105" s="239"/>
      <c r="T105" s="239"/>
      <c r="U105" s="239"/>
      <c r="V105" s="239"/>
      <c r="W105" s="239"/>
      <c r="X105" s="239"/>
      <c r="Y105" s="239"/>
      <c r="Z105" s="239"/>
      <c r="AA105" s="239"/>
      <c r="AB105" s="239"/>
      <c r="AC105" s="239"/>
      <c r="AD105" s="239"/>
      <c r="AE105" s="240"/>
      <c r="AF105" s="240"/>
      <c r="AG105" s="240"/>
      <c r="AH105" s="240"/>
      <c r="AI105" s="240"/>
      <c r="AJ105" s="240"/>
      <c r="AK105" s="240"/>
      <c r="AL105" s="240"/>
      <c r="AM105" s="240"/>
      <c r="AN105" s="240"/>
      <c r="AO105" s="240"/>
      <c r="AP105" s="240"/>
    </row>
    <row r="106" spans="2:42" s="250" customFormat="1">
      <c r="B106" s="204" t="str">
        <f>IF('Formulario PPGR1'!$H106="","",CONCATENATE('Formulario PPGR1'!$C106,".",'Formulario PPGR1'!$D106,".",'Formulario PPGR1'!$E106,".",#REF!))</f>
        <v/>
      </c>
      <c r="C106" s="204" t="str">
        <f>IF('Formulario PPGR1'!$H106="","",#REF!)</f>
        <v/>
      </c>
      <c r="D106" s="204" t="str">
        <f>IF('Formulario PPGR1'!$H106="","",#REF!)</f>
        <v/>
      </c>
      <c r="E106" s="204" t="str">
        <f>IF('Formulario PPGR1'!$H106="","",#REF!)</f>
        <v/>
      </c>
      <c r="F106" s="227" t="str">
        <f>_xlfn.XLOOKUP($H106,tbl_ejes_estrategicos[Ejes Estratégicos],tbl_ejes_estrategicos[Cod_Eje],"",0)</f>
        <v/>
      </c>
      <c r="G106" s="227" t="str">
        <f>_xlfn.XLOOKUP(Tabla3[[#This Row],[Resultado Estratégico Institucional]],Tabla13[RE Concatenado],Tabla13[RE],"",0)</f>
        <v/>
      </c>
      <c r="H106" s="226"/>
      <c r="I106" s="226"/>
      <c r="J106" s="287"/>
      <c r="K106" s="226"/>
      <c r="L106" s="226"/>
      <c r="M106" s="289"/>
      <c r="N106" s="288"/>
      <c r="O106" s="203"/>
      <c r="P106" s="228"/>
      <c r="Q106" s="228"/>
      <c r="R106" s="239"/>
      <c r="S106" s="239"/>
      <c r="T106" s="239"/>
      <c r="U106" s="239"/>
      <c r="V106" s="239"/>
      <c r="W106" s="239"/>
      <c r="X106" s="239"/>
      <c r="Y106" s="239"/>
      <c r="Z106" s="239"/>
      <c r="AA106" s="239"/>
      <c r="AB106" s="239"/>
      <c r="AC106" s="239"/>
      <c r="AD106" s="239"/>
      <c r="AE106" s="240"/>
      <c r="AF106" s="240"/>
      <c r="AG106" s="240"/>
      <c r="AH106" s="240"/>
      <c r="AI106" s="240"/>
      <c r="AJ106" s="240"/>
      <c r="AK106" s="240"/>
      <c r="AL106" s="240"/>
      <c r="AM106" s="240"/>
      <c r="AN106" s="240"/>
      <c r="AO106" s="240"/>
      <c r="AP106" s="240"/>
    </row>
    <row r="107" spans="2:42" s="250" customFormat="1">
      <c r="B107" s="204" t="str">
        <f>IF('Formulario PPGR1'!$H107="","",CONCATENATE('Formulario PPGR1'!$C107,".",'Formulario PPGR1'!$D107,".",'Formulario PPGR1'!$E107,".",#REF!))</f>
        <v/>
      </c>
      <c r="C107" s="204" t="str">
        <f>IF('Formulario PPGR1'!$H107="","",#REF!)</f>
        <v/>
      </c>
      <c r="D107" s="204" t="str">
        <f>IF('Formulario PPGR1'!$H107="","",#REF!)</f>
        <v/>
      </c>
      <c r="E107" s="204" t="str">
        <f>IF('Formulario PPGR1'!$H107="","",#REF!)</f>
        <v/>
      </c>
      <c r="F107" s="227" t="str">
        <f>_xlfn.XLOOKUP($H107,tbl_ejes_estrategicos[Ejes Estratégicos],tbl_ejes_estrategicos[Cod_Eje],"",0)</f>
        <v/>
      </c>
      <c r="G107" s="227" t="str">
        <f>_xlfn.XLOOKUP(Tabla3[[#This Row],[Resultado Estratégico Institucional]],Tabla13[RE Concatenado],Tabla13[RE],"",0)</f>
        <v/>
      </c>
      <c r="H107" s="226"/>
      <c r="I107" s="226"/>
      <c r="J107" s="287"/>
      <c r="K107" s="226"/>
      <c r="L107" s="226"/>
      <c r="M107" s="289"/>
      <c r="N107" s="288"/>
      <c r="O107" s="203"/>
      <c r="P107" s="228"/>
      <c r="Q107" s="228"/>
      <c r="R107" s="239"/>
      <c r="S107" s="239"/>
      <c r="T107" s="239"/>
      <c r="U107" s="239"/>
      <c r="V107" s="239"/>
      <c r="W107" s="239"/>
      <c r="X107" s="239"/>
      <c r="Y107" s="239"/>
      <c r="Z107" s="239"/>
      <c r="AA107" s="239"/>
      <c r="AB107" s="239"/>
      <c r="AC107" s="239"/>
      <c r="AD107" s="239"/>
      <c r="AE107" s="240"/>
      <c r="AF107" s="240"/>
      <c r="AG107" s="240"/>
      <c r="AH107" s="240"/>
      <c r="AI107" s="240"/>
      <c r="AJ107" s="240"/>
      <c r="AK107" s="240"/>
      <c r="AL107" s="240"/>
      <c r="AM107" s="240"/>
      <c r="AN107" s="240"/>
      <c r="AO107" s="240"/>
      <c r="AP107" s="240"/>
    </row>
    <row r="108" spans="2:42" s="250" customFormat="1">
      <c r="B108" s="204" t="str">
        <f>IF('Formulario PPGR1'!$H108="","",CONCATENATE('Formulario PPGR1'!$C108,".",'Formulario PPGR1'!$D108,".",'Formulario PPGR1'!$E108,".",#REF!))</f>
        <v/>
      </c>
      <c r="C108" s="204" t="str">
        <f>IF('Formulario PPGR1'!$H108="","",#REF!)</f>
        <v/>
      </c>
      <c r="D108" s="204" t="str">
        <f>IF('Formulario PPGR1'!$H108="","",#REF!)</f>
        <v/>
      </c>
      <c r="E108" s="204" t="str">
        <f>IF('Formulario PPGR1'!$H108="","",#REF!)</f>
        <v/>
      </c>
      <c r="F108" s="227" t="str">
        <f>_xlfn.XLOOKUP($H108,tbl_ejes_estrategicos[Ejes Estratégicos],tbl_ejes_estrategicos[Cod_Eje],"",0)</f>
        <v/>
      </c>
      <c r="G108" s="227" t="str">
        <f>_xlfn.XLOOKUP(Tabla3[[#This Row],[Resultado Estratégico Institucional]],Tabla13[RE Concatenado],Tabla13[RE],"",0)</f>
        <v/>
      </c>
      <c r="H108" s="226"/>
      <c r="I108" s="226"/>
      <c r="J108" s="287"/>
      <c r="K108" s="226"/>
      <c r="L108" s="226"/>
      <c r="M108" s="289"/>
      <c r="N108" s="288"/>
      <c r="O108" s="203"/>
      <c r="P108" s="228"/>
      <c r="Q108" s="228"/>
      <c r="R108" s="239"/>
      <c r="S108" s="239"/>
      <c r="T108" s="239"/>
      <c r="U108" s="239"/>
      <c r="V108" s="239"/>
      <c r="W108" s="239"/>
      <c r="X108" s="239"/>
      <c r="Y108" s="239"/>
      <c r="Z108" s="239"/>
      <c r="AA108" s="239"/>
      <c r="AB108" s="239"/>
      <c r="AC108" s="239"/>
      <c r="AD108" s="239"/>
      <c r="AE108" s="240"/>
      <c r="AF108" s="240"/>
      <c r="AG108" s="240"/>
      <c r="AH108" s="240"/>
      <c r="AI108" s="240"/>
      <c r="AJ108" s="240"/>
      <c r="AK108" s="240"/>
      <c r="AL108" s="240"/>
      <c r="AM108" s="240"/>
      <c r="AN108" s="240"/>
      <c r="AO108" s="240"/>
      <c r="AP108" s="240"/>
    </row>
    <row r="109" spans="2:42" s="250" customFormat="1">
      <c r="B109" s="204" t="str">
        <f>IF('Formulario PPGR1'!$H109="","",CONCATENATE('Formulario PPGR1'!$C109,".",'Formulario PPGR1'!$D109,".",'Formulario PPGR1'!$E109,".",#REF!))</f>
        <v/>
      </c>
      <c r="C109" s="204" t="str">
        <f>IF('Formulario PPGR1'!$H109="","",#REF!)</f>
        <v/>
      </c>
      <c r="D109" s="204" t="str">
        <f>IF('Formulario PPGR1'!$H109="","",#REF!)</f>
        <v/>
      </c>
      <c r="E109" s="204" t="str">
        <f>IF('Formulario PPGR1'!$H109="","",#REF!)</f>
        <v/>
      </c>
      <c r="F109" s="227" t="str">
        <f>_xlfn.XLOOKUP($H109,tbl_ejes_estrategicos[Ejes Estratégicos],tbl_ejes_estrategicos[Cod_Eje],"",0)</f>
        <v/>
      </c>
      <c r="G109" s="227" t="str">
        <f>_xlfn.XLOOKUP(Tabla3[[#This Row],[Resultado Estratégico Institucional]],Tabla13[RE Concatenado],Tabla13[RE],"",0)</f>
        <v/>
      </c>
      <c r="H109" s="226"/>
      <c r="I109" s="226"/>
      <c r="J109" s="287"/>
      <c r="K109" s="226"/>
      <c r="L109" s="226"/>
      <c r="M109" s="289"/>
      <c r="N109" s="288"/>
      <c r="O109" s="203"/>
      <c r="P109" s="228"/>
      <c r="Q109" s="228"/>
      <c r="R109" s="239"/>
      <c r="S109" s="239"/>
      <c r="T109" s="239"/>
      <c r="U109" s="239"/>
      <c r="V109" s="239"/>
      <c r="W109" s="239"/>
      <c r="X109" s="239"/>
      <c r="Y109" s="239"/>
      <c r="Z109" s="239"/>
      <c r="AA109" s="239"/>
      <c r="AB109" s="239"/>
      <c r="AC109" s="239"/>
      <c r="AD109" s="239"/>
      <c r="AE109" s="240"/>
      <c r="AF109" s="240"/>
      <c r="AG109" s="240"/>
      <c r="AH109" s="240"/>
      <c r="AI109" s="240"/>
      <c r="AJ109" s="240"/>
      <c r="AK109" s="240"/>
      <c r="AL109" s="240"/>
      <c r="AM109" s="240"/>
      <c r="AN109" s="240"/>
      <c r="AO109" s="240"/>
      <c r="AP109" s="240"/>
    </row>
    <row r="110" spans="2:42" s="250" customFormat="1">
      <c r="B110" s="204" t="str">
        <f>IF('Formulario PPGR1'!$H110="","",CONCATENATE('Formulario PPGR1'!$C110,".",'Formulario PPGR1'!$D110,".",'Formulario PPGR1'!$E110,".",#REF!))</f>
        <v/>
      </c>
      <c r="C110" s="204" t="str">
        <f>IF('Formulario PPGR1'!$H110="","",#REF!)</f>
        <v/>
      </c>
      <c r="D110" s="204" t="str">
        <f>IF('Formulario PPGR1'!$H110="","",#REF!)</f>
        <v/>
      </c>
      <c r="E110" s="204" t="str">
        <f>IF('Formulario PPGR1'!$H110="","",#REF!)</f>
        <v/>
      </c>
      <c r="F110" s="227" t="str">
        <f>_xlfn.XLOOKUP($H110,tbl_ejes_estrategicos[Ejes Estratégicos],tbl_ejes_estrategicos[Cod_Eje],"",0)</f>
        <v/>
      </c>
      <c r="G110" s="227" t="str">
        <f>_xlfn.XLOOKUP(Tabla3[[#This Row],[Resultado Estratégico Institucional]],Tabla13[RE Concatenado],Tabla13[RE],"",0)</f>
        <v/>
      </c>
      <c r="H110" s="226"/>
      <c r="I110" s="226"/>
      <c r="J110" s="287"/>
      <c r="K110" s="226"/>
      <c r="L110" s="226"/>
      <c r="M110" s="289"/>
      <c r="N110" s="288"/>
      <c r="O110" s="203"/>
      <c r="P110" s="228"/>
      <c r="Q110" s="228"/>
      <c r="R110" s="239"/>
      <c r="S110" s="239"/>
      <c r="T110" s="239"/>
      <c r="U110" s="239"/>
      <c r="V110" s="239"/>
      <c r="W110" s="239"/>
      <c r="X110" s="239"/>
      <c r="Y110" s="239"/>
      <c r="Z110" s="239"/>
      <c r="AA110" s="239"/>
      <c r="AB110" s="239"/>
      <c r="AC110" s="239"/>
      <c r="AD110" s="239"/>
      <c r="AE110" s="240"/>
      <c r="AF110" s="240"/>
      <c r="AG110" s="240"/>
      <c r="AH110" s="240"/>
      <c r="AI110" s="240"/>
      <c r="AJ110" s="240"/>
      <c r="AK110" s="240"/>
      <c r="AL110" s="240"/>
      <c r="AM110" s="240"/>
      <c r="AN110" s="240"/>
      <c r="AO110" s="240"/>
      <c r="AP110" s="240"/>
    </row>
    <row r="111" spans="2:42" s="250" customFormat="1">
      <c r="B111" s="204" t="str">
        <f>IF('Formulario PPGR1'!$H111="","",CONCATENATE('Formulario PPGR1'!$C111,".",'Formulario PPGR1'!$D111,".",'Formulario PPGR1'!$E111,".",#REF!))</f>
        <v/>
      </c>
      <c r="C111" s="204" t="str">
        <f>IF('Formulario PPGR1'!$H111="","",#REF!)</f>
        <v/>
      </c>
      <c r="D111" s="204" t="str">
        <f>IF('Formulario PPGR1'!$H111="","",#REF!)</f>
        <v/>
      </c>
      <c r="E111" s="204" t="str">
        <f>IF('Formulario PPGR1'!$H111="","",#REF!)</f>
        <v/>
      </c>
      <c r="F111" s="227" t="str">
        <f>_xlfn.XLOOKUP($H111,tbl_ejes_estrategicos[Ejes Estratégicos],tbl_ejes_estrategicos[Cod_Eje],"",0)</f>
        <v/>
      </c>
      <c r="G111" s="227" t="str">
        <f>_xlfn.XLOOKUP(Tabla3[[#This Row],[Resultado Estratégico Institucional]],Tabla13[RE Concatenado],Tabla13[RE],"",0)</f>
        <v/>
      </c>
      <c r="H111" s="226"/>
      <c r="I111" s="226"/>
      <c r="J111" s="287"/>
      <c r="K111" s="226"/>
      <c r="L111" s="226"/>
      <c r="M111" s="290"/>
      <c r="N111" s="290"/>
      <c r="O111" s="203"/>
      <c r="P111" s="228"/>
      <c r="Q111" s="228"/>
      <c r="R111" s="239"/>
      <c r="S111" s="239"/>
      <c r="T111" s="239"/>
      <c r="U111" s="239"/>
      <c r="V111" s="239"/>
      <c r="W111" s="239"/>
      <c r="X111" s="239"/>
      <c r="Y111" s="239"/>
      <c r="Z111" s="239"/>
      <c r="AA111" s="239"/>
      <c r="AB111" s="239"/>
      <c r="AC111" s="239"/>
      <c r="AD111" s="239"/>
      <c r="AE111" s="240"/>
      <c r="AF111" s="240"/>
      <c r="AG111" s="240"/>
      <c r="AH111" s="240"/>
      <c r="AI111" s="240"/>
      <c r="AJ111" s="240"/>
      <c r="AK111" s="240"/>
      <c r="AL111" s="240"/>
      <c r="AM111" s="240"/>
      <c r="AN111" s="240"/>
      <c r="AO111" s="240"/>
      <c r="AP111" s="240"/>
    </row>
    <row r="112" spans="2:42" s="250" customFormat="1">
      <c r="B112" s="204" t="str">
        <f>IF('Formulario PPGR1'!$H112="","",CONCATENATE('Formulario PPGR1'!$C112,".",'Formulario PPGR1'!$D112,".",'Formulario PPGR1'!$E112,".",#REF!))</f>
        <v/>
      </c>
      <c r="C112" s="204" t="str">
        <f>IF('Formulario PPGR1'!$H112="","",#REF!)</f>
        <v/>
      </c>
      <c r="D112" s="204" t="str">
        <f>IF('Formulario PPGR1'!$H112="","",#REF!)</f>
        <v/>
      </c>
      <c r="E112" s="204" t="str">
        <f>IF('Formulario PPGR1'!$H112="","",#REF!)</f>
        <v/>
      </c>
      <c r="F112" s="227" t="str">
        <f>_xlfn.XLOOKUP($H112,tbl_ejes_estrategicos[Ejes Estratégicos],tbl_ejes_estrategicos[Cod_Eje],"",0)</f>
        <v/>
      </c>
      <c r="G112" s="227" t="str">
        <f>_xlfn.XLOOKUP(Tabla3[[#This Row],[Resultado Estratégico Institucional]],Tabla13[RE Concatenado],Tabla13[RE],"",0)</f>
        <v/>
      </c>
      <c r="H112" s="226"/>
      <c r="I112" s="226"/>
      <c r="J112" s="226"/>
      <c r="K112" s="226"/>
      <c r="L112" s="226"/>
      <c r="M112" s="290"/>
      <c r="N112" s="289"/>
      <c r="O112" s="203"/>
      <c r="P112" s="228"/>
      <c r="Q112" s="228"/>
      <c r="R112" s="239"/>
      <c r="S112" s="239"/>
      <c r="T112" s="239"/>
      <c r="U112" s="239"/>
      <c r="V112" s="239"/>
      <c r="W112" s="239"/>
      <c r="X112" s="239"/>
      <c r="Y112" s="239"/>
      <c r="Z112" s="239"/>
      <c r="AA112" s="239"/>
      <c r="AB112" s="239"/>
      <c r="AC112" s="239"/>
      <c r="AD112" s="239"/>
      <c r="AE112" s="240"/>
      <c r="AF112" s="240"/>
      <c r="AG112" s="240"/>
      <c r="AH112" s="240"/>
      <c r="AI112" s="240"/>
      <c r="AJ112" s="240"/>
      <c r="AK112" s="240"/>
      <c r="AL112" s="240"/>
      <c r="AM112" s="240"/>
      <c r="AN112" s="240"/>
      <c r="AO112" s="240"/>
      <c r="AP112" s="240"/>
    </row>
    <row r="113" spans="2:42" s="250" customFormat="1">
      <c r="B113" s="204" t="str">
        <f>IF('Formulario PPGR1'!$H113="","",CONCATENATE('Formulario PPGR1'!$C113,".",'Formulario PPGR1'!$D113,".",'Formulario PPGR1'!$E113,".",#REF!))</f>
        <v/>
      </c>
      <c r="C113" s="204" t="str">
        <f>IF('Formulario PPGR1'!$H113="","",#REF!)</f>
        <v/>
      </c>
      <c r="D113" s="204" t="str">
        <f>IF('Formulario PPGR1'!$H113="","",#REF!)</f>
        <v/>
      </c>
      <c r="E113" s="204" t="str">
        <f>IF('Formulario PPGR1'!$H113="","",#REF!)</f>
        <v/>
      </c>
      <c r="F113" s="227" t="str">
        <f>_xlfn.XLOOKUP($H113,tbl_ejes_estrategicos[Ejes Estratégicos],tbl_ejes_estrategicos[Cod_Eje],"",0)</f>
        <v/>
      </c>
      <c r="G113" s="227" t="str">
        <f>_xlfn.XLOOKUP(Tabla3[[#This Row],[Resultado Estratégico Institucional]],Tabla13[RE Concatenado],Tabla13[RE],"",0)</f>
        <v/>
      </c>
      <c r="H113" s="226"/>
      <c r="I113" s="226"/>
      <c r="J113" s="287"/>
      <c r="K113" s="226"/>
      <c r="L113" s="226"/>
      <c r="M113" s="289"/>
      <c r="N113" s="289"/>
      <c r="O113" s="203"/>
      <c r="P113" s="228"/>
      <c r="Q113" s="228"/>
      <c r="R113" s="239"/>
      <c r="S113" s="239"/>
      <c r="T113" s="239"/>
      <c r="U113" s="239"/>
      <c r="V113" s="239"/>
      <c r="W113" s="239"/>
      <c r="X113" s="239"/>
      <c r="Y113" s="239"/>
      <c r="Z113" s="239"/>
      <c r="AA113" s="239"/>
      <c r="AB113" s="239"/>
      <c r="AC113" s="239"/>
      <c r="AD113" s="239"/>
      <c r="AE113" s="240"/>
      <c r="AF113" s="240"/>
      <c r="AG113" s="240"/>
      <c r="AH113" s="240"/>
      <c r="AI113" s="240"/>
      <c r="AJ113" s="240"/>
      <c r="AK113" s="240"/>
      <c r="AL113" s="240"/>
      <c r="AM113" s="240"/>
      <c r="AN113" s="240"/>
      <c r="AO113" s="240"/>
      <c r="AP113" s="240"/>
    </row>
    <row r="114" spans="2:42" s="250" customFormat="1">
      <c r="B114" s="204" t="str">
        <f>IF('Formulario PPGR1'!$H114="","",CONCATENATE('Formulario PPGR1'!$C114,".",'Formulario PPGR1'!$D114,".",'Formulario PPGR1'!$E114,".",#REF!))</f>
        <v/>
      </c>
      <c r="C114" s="204" t="str">
        <f>IF('Formulario PPGR1'!$H114="","",#REF!)</f>
        <v/>
      </c>
      <c r="D114" s="204" t="str">
        <f>IF('Formulario PPGR1'!$H114="","",#REF!)</f>
        <v/>
      </c>
      <c r="E114" s="204" t="str">
        <f>IF('Formulario PPGR1'!$H114="","",#REF!)</f>
        <v/>
      </c>
      <c r="F114" s="227" t="str">
        <f>_xlfn.XLOOKUP($H114,tbl_ejes_estrategicos[Ejes Estratégicos],tbl_ejes_estrategicos[Cod_Eje],"",0)</f>
        <v/>
      </c>
      <c r="G114" s="227" t="str">
        <f>_xlfn.XLOOKUP(Tabla3[[#This Row],[Resultado Estratégico Institucional]],Tabla13[RE Concatenado],Tabla13[RE],"",0)</f>
        <v/>
      </c>
      <c r="H114" s="226"/>
      <c r="I114" s="226"/>
      <c r="J114" s="226"/>
      <c r="K114" s="226"/>
      <c r="L114" s="226"/>
      <c r="M114" s="289"/>
      <c r="N114" s="289"/>
      <c r="O114" s="203"/>
      <c r="P114" s="228"/>
      <c r="Q114" s="228"/>
      <c r="R114" s="239"/>
      <c r="S114" s="239"/>
      <c r="T114" s="239"/>
      <c r="U114" s="239"/>
      <c r="V114" s="239"/>
      <c r="W114" s="239"/>
      <c r="X114" s="239"/>
      <c r="Y114" s="239"/>
      <c r="Z114" s="239"/>
      <c r="AA114" s="239"/>
      <c r="AB114" s="239"/>
      <c r="AC114" s="239"/>
      <c r="AD114" s="239"/>
      <c r="AE114" s="240"/>
      <c r="AF114" s="240"/>
      <c r="AG114" s="240"/>
      <c r="AH114" s="240"/>
      <c r="AI114" s="240"/>
      <c r="AJ114" s="240"/>
      <c r="AK114" s="240"/>
      <c r="AL114" s="240"/>
      <c r="AM114" s="240"/>
      <c r="AN114" s="240"/>
      <c r="AO114" s="240"/>
      <c r="AP114" s="240"/>
    </row>
    <row r="115" spans="2:42" s="250" customFormat="1">
      <c r="B115" s="204" t="str">
        <f>IF('Formulario PPGR1'!$H115="","",CONCATENATE('Formulario PPGR1'!$C115,".",'Formulario PPGR1'!$D115,".",'Formulario PPGR1'!$E115,".",#REF!))</f>
        <v/>
      </c>
      <c r="C115" s="204" t="str">
        <f>IF('Formulario PPGR1'!$H115="","",#REF!)</f>
        <v/>
      </c>
      <c r="D115" s="204" t="str">
        <f>IF('Formulario PPGR1'!$H115="","",#REF!)</f>
        <v/>
      </c>
      <c r="E115" s="204" t="str">
        <f>IF('Formulario PPGR1'!$H115="","",#REF!)</f>
        <v/>
      </c>
      <c r="F115" s="227" t="str">
        <f>_xlfn.XLOOKUP($H115,tbl_ejes_estrategicos[Ejes Estratégicos],tbl_ejes_estrategicos[Cod_Eje],"",0)</f>
        <v/>
      </c>
      <c r="G115" s="227" t="str">
        <f>_xlfn.XLOOKUP(Tabla3[[#This Row],[Resultado Estratégico Institucional]],Tabla13[RE Concatenado],Tabla13[RE],"",0)</f>
        <v/>
      </c>
      <c r="H115" s="226"/>
      <c r="I115" s="226"/>
      <c r="J115" s="287"/>
      <c r="K115" s="226"/>
      <c r="L115" s="226"/>
      <c r="M115" s="289"/>
      <c r="N115" s="290"/>
      <c r="O115" s="228"/>
      <c r="P115" s="228"/>
      <c r="Q115" s="228"/>
      <c r="R115" s="239"/>
      <c r="S115" s="239"/>
      <c r="T115" s="239"/>
      <c r="U115" s="239"/>
      <c r="V115" s="239"/>
      <c r="W115" s="239"/>
      <c r="X115" s="239"/>
      <c r="Y115" s="239"/>
      <c r="Z115" s="239"/>
      <c r="AA115" s="239"/>
      <c r="AB115" s="239"/>
      <c r="AC115" s="239"/>
      <c r="AD115" s="239"/>
      <c r="AE115" s="240"/>
      <c r="AF115" s="240"/>
      <c r="AG115" s="240"/>
      <c r="AH115" s="240"/>
      <c r="AI115" s="240"/>
      <c r="AJ115" s="240"/>
      <c r="AK115" s="240"/>
      <c r="AL115" s="240"/>
      <c r="AM115" s="240"/>
      <c r="AN115" s="240"/>
      <c r="AO115" s="240"/>
      <c r="AP115" s="240"/>
    </row>
    <row r="116" spans="2:42" s="250" customFormat="1">
      <c r="B116" s="204" t="str">
        <f>IF('Formulario PPGR1'!$H116="","",CONCATENATE('Formulario PPGR1'!$C116,".",'Formulario PPGR1'!$D116,".",'Formulario PPGR1'!$E116,".",#REF!))</f>
        <v/>
      </c>
      <c r="C116" s="204" t="str">
        <f>IF('Formulario PPGR1'!$H116="","",#REF!)</f>
        <v/>
      </c>
      <c r="D116" s="204" t="str">
        <f>IF('Formulario PPGR1'!$H116="","",#REF!)</f>
        <v/>
      </c>
      <c r="E116" s="204" t="str">
        <f>IF('Formulario PPGR1'!$H116="","",#REF!)</f>
        <v/>
      </c>
      <c r="F116" s="227" t="str">
        <f>_xlfn.XLOOKUP($H116,tbl_ejes_estrategicos[Ejes Estratégicos],tbl_ejes_estrategicos[Cod_Eje],"",0)</f>
        <v/>
      </c>
      <c r="G116" s="227" t="str">
        <f>_xlfn.XLOOKUP(Tabla3[[#This Row],[Resultado Estratégico Institucional]],Tabla13[RE Concatenado],Tabla13[RE],"",0)</f>
        <v/>
      </c>
      <c r="H116" s="226"/>
      <c r="I116" s="226"/>
      <c r="J116" s="287"/>
      <c r="K116" s="226"/>
      <c r="L116" s="226"/>
      <c r="M116" s="289"/>
      <c r="N116" s="290"/>
      <c r="O116" s="228"/>
      <c r="P116" s="228"/>
      <c r="Q116" s="228"/>
      <c r="R116" s="239"/>
      <c r="S116" s="239"/>
      <c r="T116" s="239"/>
      <c r="U116" s="239"/>
      <c r="V116" s="239"/>
      <c r="W116" s="239"/>
      <c r="X116" s="239"/>
      <c r="Y116" s="239"/>
      <c r="Z116" s="239"/>
      <c r="AA116" s="239"/>
      <c r="AB116" s="239"/>
      <c r="AC116" s="239"/>
      <c r="AD116" s="239"/>
      <c r="AE116" s="240"/>
      <c r="AF116" s="240"/>
      <c r="AG116" s="240"/>
      <c r="AH116" s="240"/>
      <c r="AI116" s="240"/>
      <c r="AJ116" s="240"/>
      <c r="AK116" s="240"/>
      <c r="AL116" s="240"/>
      <c r="AM116" s="240"/>
      <c r="AN116" s="240"/>
      <c r="AO116" s="240"/>
      <c r="AP116" s="240"/>
    </row>
    <row r="117" spans="2:42" s="250" customFormat="1">
      <c r="B117" s="204" t="str">
        <f>IF('Formulario PPGR1'!$H117="","",CONCATENATE('Formulario PPGR1'!$C117,".",'Formulario PPGR1'!$D117,".",'Formulario PPGR1'!$E117,".",#REF!))</f>
        <v/>
      </c>
      <c r="C117" s="204" t="str">
        <f>IF('Formulario PPGR1'!$H117="","",#REF!)</f>
        <v/>
      </c>
      <c r="D117" s="204" t="str">
        <f>IF('Formulario PPGR1'!$H117="","",#REF!)</f>
        <v/>
      </c>
      <c r="E117" s="204" t="str">
        <f>IF('Formulario PPGR1'!$H117="","",#REF!)</f>
        <v/>
      </c>
      <c r="F117" s="227" t="str">
        <f>_xlfn.XLOOKUP($H117,tbl_ejes_estrategicos[Ejes Estratégicos],tbl_ejes_estrategicos[Cod_Eje],"",0)</f>
        <v/>
      </c>
      <c r="G117" s="227" t="str">
        <f>_xlfn.XLOOKUP(Tabla3[[#This Row],[Resultado Estratégico Institucional]],Tabla13[RE Concatenado],Tabla13[RE],"",0)</f>
        <v/>
      </c>
      <c r="H117" s="226"/>
      <c r="I117" s="226"/>
      <c r="J117" s="287"/>
      <c r="K117" s="226"/>
      <c r="L117" s="226"/>
      <c r="M117" s="290"/>
      <c r="N117" s="290"/>
      <c r="O117" s="228"/>
      <c r="P117" s="228"/>
      <c r="Q117" s="228"/>
      <c r="R117" s="239"/>
      <c r="S117" s="239"/>
      <c r="T117" s="239"/>
      <c r="U117" s="239"/>
      <c r="V117" s="239"/>
      <c r="W117" s="239"/>
      <c r="X117" s="239"/>
      <c r="Y117" s="239"/>
      <c r="Z117" s="239"/>
      <c r="AA117" s="239"/>
      <c r="AB117" s="239"/>
      <c r="AC117" s="239"/>
      <c r="AD117" s="239"/>
      <c r="AE117" s="240"/>
      <c r="AF117" s="240"/>
      <c r="AG117" s="240"/>
      <c r="AH117" s="240"/>
      <c r="AI117" s="240"/>
      <c r="AJ117" s="240"/>
      <c r="AK117" s="240"/>
      <c r="AL117" s="240"/>
      <c r="AM117" s="240"/>
      <c r="AN117" s="240"/>
      <c r="AO117" s="240"/>
      <c r="AP117" s="240"/>
    </row>
    <row r="118" spans="2:42" s="250" customFormat="1">
      <c r="B118" s="204" t="str">
        <f>IF('Formulario PPGR1'!$H118="","",CONCATENATE('Formulario PPGR1'!$C118,".",'Formulario PPGR1'!$D118,".",'Formulario PPGR1'!$E118,".",#REF!))</f>
        <v/>
      </c>
      <c r="C118" s="204" t="str">
        <f>IF('Formulario PPGR1'!$H118="","",#REF!)</f>
        <v/>
      </c>
      <c r="D118" s="204" t="str">
        <f>IF('Formulario PPGR1'!$H118="","",#REF!)</f>
        <v/>
      </c>
      <c r="E118" s="204" t="str">
        <f>IF('Formulario PPGR1'!$H118="","",#REF!)</f>
        <v/>
      </c>
      <c r="F118" s="227" t="str">
        <f>_xlfn.XLOOKUP($H118,tbl_ejes_estrategicos[Ejes Estratégicos],tbl_ejes_estrategicos[Cod_Eje],"",0)</f>
        <v/>
      </c>
      <c r="G118" s="227" t="str">
        <f>_xlfn.XLOOKUP(Tabla3[[#This Row],[Resultado Estratégico Institucional]],Tabla13[RE Concatenado],Tabla13[RE],"",0)</f>
        <v/>
      </c>
      <c r="H118" s="226"/>
      <c r="I118" s="226"/>
      <c r="J118" s="287"/>
      <c r="K118" s="226"/>
      <c r="L118" s="226"/>
      <c r="M118" s="289"/>
      <c r="N118" s="290"/>
      <c r="O118" s="228"/>
      <c r="P118" s="228"/>
      <c r="Q118" s="228"/>
      <c r="R118" s="239"/>
      <c r="S118" s="239"/>
      <c r="T118" s="239"/>
      <c r="U118" s="239"/>
      <c r="V118" s="239"/>
      <c r="W118" s="239"/>
      <c r="X118" s="239"/>
      <c r="Y118" s="239"/>
      <c r="Z118" s="239"/>
      <c r="AA118" s="239"/>
      <c r="AB118" s="239"/>
      <c r="AC118" s="239"/>
      <c r="AD118" s="239"/>
      <c r="AE118" s="240"/>
      <c r="AF118" s="240"/>
      <c r="AG118" s="240"/>
      <c r="AH118" s="240"/>
      <c r="AI118" s="240"/>
      <c r="AJ118" s="240"/>
      <c r="AK118" s="240"/>
      <c r="AL118" s="240"/>
      <c r="AM118" s="240"/>
      <c r="AN118" s="240"/>
      <c r="AO118" s="240"/>
      <c r="AP118" s="240"/>
    </row>
    <row r="119" spans="2:42" s="250" customFormat="1">
      <c r="B119" s="204" t="str">
        <f>IF('Formulario PPGR1'!$H119="","",CONCATENATE('Formulario PPGR1'!$C119,".",'Formulario PPGR1'!$D119,".",'Formulario PPGR1'!$E119,".",#REF!))</f>
        <v/>
      </c>
      <c r="C119" s="204" t="str">
        <f>IF('Formulario PPGR1'!$H119="","",#REF!)</f>
        <v/>
      </c>
      <c r="D119" s="204" t="str">
        <f>IF('Formulario PPGR1'!$H119="","",#REF!)</f>
        <v/>
      </c>
      <c r="E119" s="204" t="str">
        <f>IF('Formulario PPGR1'!$H119="","",#REF!)</f>
        <v/>
      </c>
      <c r="F119" s="227" t="str">
        <f>_xlfn.XLOOKUP($H119,tbl_ejes_estrategicos[Ejes Estratégicos],tbl_ejes_estrategicos[Cod_Eje],"",0)</f>
        <v/>
      </c>
      <c r="G119" s="227" t="str">
        <f>_xlfn.XLOOKUP(Tabla3[[#This Row],[Resultado Estratégico Institucional]],Tabla13[RE Concatenado],Tabla13[RE],"",0)</f>
        <v/>
      </c>
      <c r="H119" s="226"/>
      <c r="I119" s="226"/>
      <c r="J119" s="287"/>
      <c r="K119" s="226"/>
      <c r="L119" s="226"/>
      <c r="M119" s="288"/>
      <c r="N119" s="290"/>
      <c r="O119" s="228"/>
      <c r="P119" s="228"/>
      <c r="Q119" s="228"/>
      <c r="R119" s="239"/>
      <c r="S119" s="239"/>
      <c r="T119" s="239"/>
      <c r="U119" s="239"/>
      <c r="V119" s="239"/>
      <c r="W119" s="239"/>
      <c r="X119" s="239"/>
      <c r="Y119" s="239"/>
      <c r="Z119" s="239"/>
      <c r="AA119" s="239"/>
      <c r="AB119" s="239"/>
      <c r="AC119" s="239"/>
      <c r="AD119" s="239"/>
      <c r="AE119" s="240"/>
      <c r="AF119" s="240"/>
      <c r="AG119" s="240"/>
      <c r="AH119" s="240"/>
      <c r="AI119" s="240"/>
      <c r="AJ119" s="240"/>
      <c r="AK119" s="240"/>
      <c r="AL119" s="240"/>
      <c r="AM119" s="240"/>
      <c r="AN119" s="240"/>
      <c r="AO119" s="240"/>
      <c r="AP119" s="240"/>
    </row>
    <row r="120" spans="2:42" s="250" customFormat="1">
      <c r="B120" s="204" t="str">
        <f>IF('Formulario PPGR1'!$H120="","",CONCATENATE('Formulario PPGR1'!$C120,".",'Formulario PPGR1'!$D120,".",'Formulario PPGR1'!$E120,".",#REF!))</f>
        <v/>
      </c>
      <c r="C120" s="204" t="str">
        <f>IF('Formulario PPGR1'!$H120="","",#REF!)</f>
        <v/>
      </c>
      <c r="D120" s="204" t="str">
        <f>IF('Formulario PPGR1'!$H120="","",#REF!)</f>
        <v/>
      </c>
      <c r="E120" s="204" t="str">
        <f>IF('Formulario PPGR1'!$H120="","",#REF!)</f>
        <v/>
      </c>
      <c r="F120" s="227" t="str">
        <f>_xlfn.XLOOKUP($H120,tbl_ejes_estrategicos[Ejes Estratégicos],tbl_ejes_estrategicos[Cod_Eje],"",0)</f>
        <v/>
      </c>
      <c r="G120" s="227" t="str">
        <f>_xlfn.XLOOKUP(Tabla3[[#This Row],[Resultado Estratégico Institucional]],Tabla13[RE Concatenado],Tabla13[RE],"",0)</f>
        <v/>
      </c>
      <c r="H120" s="226"/>
      <c r="I120" s="226"/>
      <c r="J120" s="287"/>
      <c r="K120" s="226"/>
      <c r="L120" s="226"/>
      <c r="M120" s="288"/>
      <c r="N120" s="290"/>
      <c r="O120" s="203"/>
      <c r="P120" s="228"/>
      <c r="Q120" s="228"/>
      <c r="R120" s="239"/>
      <c r="S120" s="239"/>
      <c r="T120" s="239"/>
      <c r="U120" s="239"/>
      <c r="V120" s="239"/>
      <c r="W120" s="239"/>
      <c r="X120" s="239"/>
      <c r="Y120" s="239"/>
      <c r="Z120" s="239"/>
      <c r="AA120" s="239"/>
      <c r="AB120" s="239"/>
      <c r="AC120" s="239"/>
      <c r="AD120" s="239"/>
      <c r="AE120" s="240"/>
      <c r="AF120" s="240"/>
      <c r="AG120" s="240"/>
      <c r="AH120" s="240"/>
      <c r="AI120" s="240"/>
      <c r="AJ120" s="240"/>
      <c r="AK120" s="240"/>
      <c r="AL120" s="240"/>
      <c r="AM120" s="240"/>
      <c r="AN120" s="240"/>
      <c r="AO120" s="240"/>
      <c r="AP120" s="240"/>
    </row>
    <row r="121" spans="2:42" s="250" customFormat="1">
      <c r="B121" s="204" t="str">
        <f>IF('Formulario PPGR1'!$H121="","",CONCATENATE('Formulario PPGR1'!$C121,".",'Formulario PPGR1'!$D121,".",'Formulario PPGR1'!$E121,".",#REF!))</f>
        <v/>
      </c>
      <c r="C121" s="204" t="str">
        <f>IF('Formulario PPGR1'!$H121="","",#REF!)</f>
        <v/>
      </c>
      <c r="D121" s="204" t="str">
        <f>IF('Formulario PPGR1'!$H121="","",#REF!)</f>
        <v/>
      </c>
      <c r="E121" s="204" t="str">
        <f>IF('Formulario PPGR1'!$H121="","",#REF!)</f>
        <v/>
      </c>
      <c r="F121" s="227" t="str">
        <f>_xlfn.XLOOKUP($H121,tbl_ejes_estrategicos[Ejes Estratégicos],tbl_ejes_estrategicos[Cod_Eje],"",0)</f>
        <v/>
      </c>
      <c r="G121" s="227" t="str">
        <f>_xlfn.XLOOKUP(Tabla3[[#This Row],[Resultado Estratégico Institucional]],Tabla13[RE Concatenado],Tabla13[RE],"",0)</f>
        <v/>
      </c>
      <c r="H121" s="226"/>
      <c r="I121" s="226"/>
      <c r="J121" s="287"/>
      <c r="K121" s="229"/>
      <c r="L121" s="229"/>
      <c r="M121" s="303"/>
      <c r="N121" s="304"/>
      <c r="O121" s="203"/>
      <c r="P121" s="228"/>
      <c r="Q121" s="228"/>
      <c r="R121" s="239"/>
      <c r="S121" s="239"/>
      <c r="T121" s="239"/>
      <c r="U121" s="239"/>
      <c r="V121" s="239"/>
      <c r="W121" s="239"/>
      <c r="X121" s="239"/>
      <c r="Y121" s="239"/>
      <c r="Z121" s="239"/>
      <c r="AA121" s="239"/>
      <c r="AB121" s="239"/>
      <c r="AC121" s="239"/>
      <c r="AD121" s="239"/>
      <c r="AE121" s="240"/>
      <c r="AF121" s="240"/>
      <c r="AG121" s="240"/>
      <c r="AH121" s="240"/>
      <c r="AI121" s="240"/>
      <c r="AJ121" s="240"/>
      <c r="AK121" s="240"/>
      <c r="AL121" s="240"/>
      <c r="AM121" s="240"/>
      <c r="AN121" s="240"/>
      <c r="AO121" s="240"/>
      <c r="AP121" s="240"/>
    </row>
    <row r="122" spans="2:42" s="250" customFormat="1">
      <c r="B122" s="204" t="str">
        <f>IF('Formulario PPGR1'!$H122="","",CONCATENATE('Formulario PPGR1'!$C122,".",'Formulario PPGR1'!$D122,".",'Formulario PPGR1'!$E122,".",#REF!))</f>
        <v/>
      </c>
      <c r="C122" s="204" t="str">
        <f>IF('Formulario PPGR1'!$H122="","",#REF!)</f>
        <v/>
      </c>
      <c r="D122" s="204" t="str">
        <f>IF('Formulario PPGR1'!$H122="","",#REF!)</f>
        <v/>
      </c>
      <c r="E122" s="204" t="str">
        <f>IF('Formulario PPGR1'!$H122="","",#REF!)</f>
        <v/>
      </c>
      <c r="F122" s="227" t="str">
        <f>_xlfn.XLOOKUP($H122,tbl_ejes_estrategicos[Ejes Estratégicos],tbl_ejes_estrategicos[Cod_Eje],"",0)</f>
        <v/>
      </c>
      <c r="G122" s="227" t="str">
        <f>_xlfn.XLOOKUP(Tabla3[[#This Row],[Resultado Estratégico Institucional]],Tabla13[RE Concatenado],Tabla13[RE],"",0)</f>
        <v/>
      </c>
      <c r="H122" s="226"/>
      <c r="I122" s="226"/>
      <c r="J122" s="305"/>
      <c r="K122" s="229"/>
      <c r="L122" s="229"/>
      <c r="M122" s="303"/>
      <c r="N122" s="306"/>
      <c r="O122" s="203"/>
      <c r="P122" s="228"/>
      <c r="Q122" s="228"/>
      <c r="R122" s="239"/>
      <c r="S122" s="239"/>
      <c r="T122" s="239"/>
      <c r="U122" s="239"/>
      <c r="V122" s="239"/>
      <c r="W122" s="239"/>
      <c r="X122" s="239"/>
      <c r="Y122" s="239"/>
      <c r="Z122" s="239"/>
      <c r="AA122" s="239"/>
      <c r="AB122" s="239"/>
      <c r="AC122" s="239"/>
      <c r="AD122" s="239"/>
      <c r="AE122" s="240"/>
      <c r="AF122" s="240"/>
      <c r="AG122" s="240"/>
      <c r="AH122" s="240"/>
      <c r="AI122" s="240"/>
      <c r="AJ122" s="240"/>
      <c r="AK122" s="240"/>
      <c r="AL122" s="240"/>
      <c r="AM122" s="240"/>
      <c r="AN122" s="240"/>
      <c r="AO122" s="240"/>
      <c r="AP122" s="240"/>
    </row>
    <row r="123" spans="2:42" s="250" customFormat="1">
      <c r="B123" s="204" t="str">
        <f>IF('Formulario PPGR1'!$H123="","",CONCATENATE('Formulario PPGR1'!$C123,".",'Formulario PPGR1'!$D123,".",'Formulario PPGR1'!$E123,".",#REF!))</f>
        <v/>
      </c>
      <c r="C123" s="204" t="str">
        <f>IF('Formulario PPGR1'!$H123="","",#REF!)</f>
        <v/>
      </c>
      <c r="D123" s="204" t="str">
        <f>IF('Formulario PPGR1'!$H123="","",#REF!)</f>
        <v/>
      </c>
      <c r="E123" s="204" t="str">
        <f>IF('Formulario PPGR1'!$H123="","",#REF!)</f>
        <v/>
      </c>
      <c r="F123" s="227" t="str">
        <f>_xlfn.XLOOKUP($H123,tbl_ejes_estrategicos[Ejes Estratégicos],tbl_ejes_estrategicos[Cod_Eje],"",0)</f>
        <v/>
      </c>
      <c r="G123" s="227" t="str">
        <f>_xlfn.XLOOKUP(Tabla3[[#This Row],[Resultado Estratégico Institucional]],Tabla13[RE Concatenado],Tabla13[RE],"",0)</f>
        <v/>
      </c>
      <c r="H123" s="226"/>
      <c r="I123" s="226"/>
      <c r="J123" s="287"/>
      <c r="K123" s="226"/>
      <c r="L123" s="226"/>
      <c r="M123" s="290"/>
      <c r="N123" s="290"/>
      <c r="O123" s="228"/>
      <c r="P123" s="228"/>
      <c r="Q123" s="228"/>
      <c r="R123" s="239"/>
      <c r="S123" s="239"/>
      <c r="T123" s="239"/>
      <c r="U123" s="239"/>
      <c r="V123" s="239"/>
      <c r="W123" s="239"/>
      <c r="X123" s="239"/>
      <c r="Y123" s="239"/>
      <c r="Z123" s="239"/>
      <c r="AA123" s="239"/>
      <c r="AB123" s="239"/>
      <c r="AC123" s="239"/>
      <c r="AD123" s="239"/>
      <c r="AE123" s="240"/>
      <c r="AF123" s="240"/>
      <c r="AG123" s="240"/>
      <c r="AH123" s="240"/>
      <c r="AI123" s="240"/>
      <c r="AJ123" s="240"/>
      <c r="AK123" s="240"/>
      <c r="AL123" s="240"/>
      <c r="AM123" s="240"/>
      <c r="AN123" s="240"/>
      <c r="AO123" s="240"/>
      <c r="AP123" s="240"/>
    </row>
    <row r="124" spans="2:42" s="250" customFormat="1">
      <c r="B124" s="204" t="str">
        <f>IF('Formulario PPGR1'!$H124="","",CONCATENATE('Formulario PPGR1'!$C124,".",'Formulario PPGR1'!$D124,".",'Formulario PPGR1'!$E124,".",#REF!))</f>
        <v/>
      </c>
      <c r="C124" s="204" t="str">
        <f>IF('Formulario PPGR1'!$H124="","",#REF!)</f>
        <v/>
      </c>
      <c r="D124" s="204" t="str">
        <f>IF('Formulario PPGR1'!$H124="","",#REF!)</f>
        <v/>
      </c>
      <c r="E124" s="204" t="str">
        <f>IF('Formulario PPGR1'!$H124="","",#REF!)</f>
        <v/>
      </c>
      <c r="F124" s="227" t="str">
        <f>_xlfn.XLOOKUP($H124,tbl_ejes_estrategicos[Ejes Estratégicos],tbl_ejes_estrategicos[Cod_Eje],"",0)</f>
        <v/>
      </c>
      <c r="G124" s="227" t="str">
        <f>_xlfn.XLOOKUP(Tabla3[[#This Row],[Resultado Estratégico Institucional]],Tabla13[RE Concatenado],Tabla13[RE],"",0)</f>
        <v/>
      </c>
      <c r="H124" s="226"/>
      <c r="I124" s="226"/>
      <c r="J124" s="287"/>
      <c r="K124" s="226"/>
      <c r="L124" s="226"/>
      <c r="M124" s="288"/>
      <c r="N124" s="290"/>
      <c r="O124" s="228"/>
      <c r="P124" s="228"/>
      <c r="Q124" s="228"/>
      <c r="R124" s="239"/>
      <c r="S124" s="239"/>
      <c r="T124" s="239"/>
      <c r="U124" s="239"/>
      <c r="V124" s="239"/>
      <c r="W124" s="239"/>
      <c r="X124" s="239"/>
      <c r="Y124" s="239"/>
      <c r="Z124" s="239"/>
      <c r="AA124" s="239"/>
      <c r="AB124" s="239"/>
      <c r="AC124" s="239"/>
      <c r="AD124" s="239"/>
      <c r="AE124" s="240"/>
      <c r="AF124" s="240"/>
      <c r="AG124" s="240"/>
      <c r="AH124" s="240"/>
      <c r="AI124" s="240"/>
      <c r="AJ124" s="240"/>
      <c r="AK124" s="240"/>
      <c r="AL124" s="240"/>
      <c r="AM124" s="240"/>
      <c r="AN124" s="240"/>
      <c r="AO124" s="240"/>
      <c r="AP124" s="240"/>
    </row>
    <row r="125" spans="2:42" s="250" customFormat="1">
      <c r="B125" s="204" t="str">
        <f>IF('Formulario PPGR1'!$H125="","",CONCATENATE('Formulario PPGR1'!$C125,".",'Formulario PPGR1'!$D125,".",'Formulario PPGR1'!$E125,".",#REF!))</f>
        <v/>
      </c>
      <c r="C125" s="204" t="str">
        <f>IF('Formulario PPGR1'!$H125="","",#REF!)</f>
        <v/>
      </c>
      <c r="D125" s="204" t="str">
        <f>IF('Formulario PPGR1'!$H125="","",#REF!)</f>
        <v/>
      </c>
      <c r="E125" s="204" t="str">
        <f>IF('Formulario PPGR1'!$H125="","",#REF!)</f>
        <v/>
      </c>
      <c r="F125" s="227" t="str">
        <f>_xlfn.XLOOKUP($H125,tbl_ejes_estrategicos[Ejes Estratégicos],tbl_ejes_estrategicos[Cod_Eje],"",0)</f>
        <v/>
      </c>
      <c r="G125" s="227" t="str">
        <f>_xlfn.XLOOKUP(Tabla3[[#This Row],[Resultado Estratégico Institucional]],Tabla13[RE Concatenado],Tabla13[RE],"",0)</f>
        <v/>
      </c>
      <c r="H125" s="226"/>
      <c r="I125" s="226"/>
      <c r="J125" s="287"/>
      <c r="K125" s="226"/>
      <c r="L125" s="226"/>
      <c r="M125" s="288"/>
      <c r="N125" s="289"/>
      <c r="O125" s="203"/>
      <c r="P125" s="228"/>
      <c r="Q125" s="228"/>
      <c r="R125" s="239"/>
      <c r="S125" s="239"/>
      <c r="T125" s="239"/>
      <c r="U125" s="239"/>
      <c r="V125" s="239"/>
      <c r="W125" s="239"/>
      <c r="X125" s="239"/>
      <c r="Y125" s="239"/>
      <c r="Z125" s="239"/>
      <c r="AA125" s="239"/>
      <c r="AB125" s="239"/>
      <c r="AC125" s="239"/>
      <c r="AD125" s="239"/>
      <c r="AE125" s="240"/>
      <c r="AF125" s="240"/>
      <c r="AG125" s="240"/>
      <c r="AH125" s="240"/>
      <c r="AI125" s="240"/>
      <c r="AJ125" s="240"/>
      <c r="AK125" s="240"/>
      <c r="AL125" s="240"/>
      <c r="AM125" s="240"/>
      <c r="AN125" s="240"/>
      <c r="AO125" s="240"/>
      <c r="AP125" s="240"/>
    </row>
    <row r="126" spans="2:42" s="250" customFormat="1">
      <c r="B126" s="204" t="str">
        <f>IF('Formulario PPGR1'!$H126="","",CONCATENATE('Formulario PPGR1'!$C126,".",'Formulario PPGR1'!$D126,".",'Formulario PPGR1'!$E126,".",#REF!))</f>
        <v/>
      </c>
      <c r="C126" s="204" t="str">
        <f>IF('Formulario PPGR1'!$H126="","",#REF!)</f>
        <v/>
      </c>
      <c r="D126" s="204" t="str">
        <f>IF('Formulario PPGR1'!$H126="","",#REF!)</f>
        <v/>
      </c>
      <c r="E126" s="204" t="str">
        <f>IF('Formulario PPGR1'!$H126="","",#REF!)</f>
        <v/>
      </c>
      <c r="F126" s="227" t="str">
        <f>_xlfn.XLOOKUP($H126,tbl_ejes_estrategicos[Ejes Estratégicos],tbl_ejes_estrategicos[Cod_Eje],"",0)</f>
        <v/>
      </c>
      <c r="G126" s="227" t="str">
        <f>_xlfn.XLOOKUP(Tabla3[[#This Row],[Resultado Estratégico Institucional]],Tabla13[RE Concatenado],Tabla13[RE],"",0)</f>
        <v/>
      </c>
      <c r="H126" s="226"/>
      <c r="I126" s="226"/>
      <c r="J126" s="287"/>
      <c r="K126" s="226"/>
      <c r="L126" s="226"/>
      <c r="M126" s="292"/>
      <c r="N126" s="289"/>
      <c r="O126" s="203"/>
      <c r="P126" s="228"/>
      <c r="Q126" s="228"/>
      <c r="R126" s="239"/>
      <c r="S126" s="239"/>
      <c r="T126" s="239"/>
      <c r="U126" s="239"/>
      <c r="V126" s="239"/>
      <c r="W126" s="239"/>
      <c r="X126" s="239"/>
      <c r="Y126" s="239"/>
      <c r="Z126" s="239"/>
      <c r="AA126" s="239"/>
      <c r="AB126" s="239"/>
      <c r="AC126" s="239"/>
      <c r="AD126" s="239"/>
      <c r="AE126" s="240"/>
      <c r="AF126" s="240"/>
      <c r="AG126" s="240"/>
      <c r="AH126" s="240"/>
      <c r="AI126" s="240"/>
      <c r="AJ126" s="240"/>
      <c r="AK126" s="240"/>
      <c r="AL126" s="240"/>
      <c r="AM126" s="240"/>
      <c r="AN126" s="240"/>
      <c r="AO126" s="240"/>
      <c r="AP126" s="240"/>
    </row>
    <row r="127" spans="2:42" s="250" customFormat="1">
      <c r="B127" s="204" t="str">
        <f>IF('Formulario PPGR1'!$H127="","",CONCATENATE('Formulario PPGR1'!$C127,".",'Formulario PPGR1'!$D127,".",'Formulario PPGR1'!$E127,".",#REF!))</f>
        <v/>
      </c>
      <c r="C127" s="204" t="str">
        <f>IF('Formulario PPGR1'!$H127="","",#REF!)</f>
        <v/>
      </c>
      <c r="D127" s="204" t="str">
        <f>IF('Formulario PPGR1'!$H127="","",#REF!)</f>
        <v/>
      </c>
      <c r="E127" s="204" t="str">
        <f>IF('Formulario PPGR1'!$H127="","",#REF!)</f>
        <v/>
      </c>
      <c r="F127" s="227" t="str">
        <f>_xlfn.XLOOKUP($H127,tbl_ejes_estrategicos[Ejes Estratégicos],tbl_ejes_estrategicos[Cod_Eje],"",0)</f>
        <v/>
      </c>
      <c r="G127" s="227" t="str">
        <f>_xlfn.XLOOKUP(Tabla3[[#This Row],[Resultado Estratégico Institucional]],Tabla13[RE Concatenado],Tabla13[RE],"",0)</f>
        <v/>
      </c>
      <c r="H127" s="226"/>
      <c r="I127" s="226"/>
      <c r="J127" s="287"/>
      <c r="K127" s="226"/>
      <c r="L127" s="226"/>
      <c r="M127" s="288"/>
      <c r="N127" s="290"/>
      <c r="O127" s="203"/>
      <c r="P127" s="203"/>
      <c r="Q127" s="228"/>
      <c r="R127" s="239"/>
      <c r="S127" s="239"/>
      <c r="T127" s="239"/>
      <c r="U127" s="239"/>
      <c r="V127" s="239"/>
      <c r="W127" s="239"/>
      <c r="X127" s="239"/>
      <c r="Y127" s="239"/>
      <c r="Z127" s="239"/>
      <c r="AA127" s="239"/>
      <c r="AB127" s="239"/>
      <c r="AC127" s="239"/>
      <c r="AD127" s="239"/>
      <c r="AE127" s="240"/>
      <c r="AF127" s="240"/>
      <c r="AG127" s="240"/>
      <c r="AH127" s="240"/>
      <c r="AI127" s="240"/>
      <c r="AJ127" s="240"/>
      <c r="AK127" s="240"/>
      <c r="AL127" s="240"/>
      <c r="AM127" s="240"/>
      <c r="AN127" s="240"/>
      <c r="AO127" s="240"/>
      <c r="AP127" s="240"/>
    </row>
    <row r="128" spans="2:42" s="250" customFormat="1">
      <c r="B128" s="204" t="str">
        <f>IF('Formulario PPGR1'!$H128="","",CONCATENATE('Formulario PPGR1'!$C128,".",'Formulario PPGR1'!$D128,".",'Formulario PPGR1'!$E128,".",#REF!))</f>
        <v/>
      </c>
      <c r="C128" s="204" t="str">
        <f>IF('Formulario PPGR1'!$H128="","",#REF!)</f>
        <v/>
      </c>
      <c r="D128" s="204" t="str">
        <f>IF('Formulario PPGR1'!$H128="","",#REF!)</f>
        <v/>
      </c>
      <c r="E128" s="204" t="str">
        <f>IF('Formulario PPGR1'!$H128="","",#REF!)</f>
        <v/>
      </c>
      <c r="F128" s="227" t="str">
        <f>_xlfn.XLOOKUP($H128,tbl_ejes_estrategicos[Ejes Estratégicos],tbl_ejes_estrategicos[Cod_Eje],"",0)</f>
        <v/>
      </c>
      <c r="G128" s="227" t="str">
        <f>_xlfn.XLOOKUP(Tabla3[[#This Row],[Resultado Estratégico Institucional]],Tabla13[RE Concatenado],Tabla13[RE],"",0)</f>
        <v/>
      </c>
      <c r="H128" s="226"/>
      <c r="I128" s="226"/>
      <c r="J128" s="226"/>
      <c r="K128" s="226"/>
      <c r="L128" s="226"/>
      <c r="M128" s="288"/>
      <c r="N128" s="290"/>
      <c r="O128" s="203"/>
      <c r="P128" s="203"/>
      <c r="Q128" s="228"/>
      <c r="R128" s="239"/>
      <c r="S128" s="239"/>
      <c r="T128" s="239"/>
      <c r="U128" s="239"/>
      <c r="V128" s="239"/>
      <c r="W128" s="239"/>
      <c r="X128" s="239"/>
      <c r="Y128" s="239"/>
      <c r="Z128" s="239"/>
      <c r="AA128" s="239"/>
      <c r="AB128" s="239"/>
      <c r="AC128" s="239"/>
      <c r="AD128" s="239"/>
      <c r="AE128" s="240"/>
      <c r="AF128" s="240"/>
      <c r="AG128" s="240"/>
      <c r="AH128" s="240"/>
      <c r="AI128" s="240"/>
      <c r="AJ128" s="240"/>
      <c r="AK128" s="240"/>
      <c r="AL128" s="240"/>
      <c r="AM128" s="240"/>
      <c r="AN128" s="240"/>
      <c r="AO128" s="240"/>
      <c r="AP128" s="240"/>
    </row>
    <row r="129" spans="2:42" s="250" customFormat="1">
      <c r="B129" s="204" t="str">
        <f>IF('Formulario PPGR1'!$H129="","",CONCATENATE('Formulario PPGR1'!$C129,".",'Formulario PPGR1'!$D129,".",'Formulario PPGR1'!$E129,".",#REF!))</f>
        <v/>
      </c>
      <c r="C129" s="204" t="str">
        <f>IF('Formulario PPGR1'!$H129="","",#REF!)</f>
        <v/>
      </c>
      <c r="D129" s="204" t="str">
        <f>IF('Formulario PPGR1'!$H129="","",#REF!)</f>
        <v/>
      </c>
      <c r="E129" s="204" t="str">
        <f>IF('Formulario PPGR1'!$H129="","",#REF!)</f>
        <v/>
      </c>
      <c r="F129" s="227" t="str">
        <f>_xlfn.XLOOKUP($H129,tbl_ejes_estrategicos[Ejes Estratégicos],tbl_ejes_estrategicos[Cod_Eje],"",0)</f>
        <v/>
      </c>
      <c r="G129" s="227" t="str">
        <f>_xlfn.XLOOKUP(Tabla3[[#This Row],[Resultado Estratégico Institucional]],Tabla13[RE Concatenado],Tabla13[RE],"",0)</f>
        <v/>
      </c>
      <c r="H129" s="226"/>
      <c r="I129" s="226"/>
      <c r="J129" s="226"/>
      <c r="K129" s="226"/>
      <c r="L129" s="226"/>
      <c r="M129" s="307"/>
      <c r="N129" s="307"/>
      <c r="O129" s="203"/>
      <c r="P129" s="203"/>
      <c r="Q129" s="228"/>
      <c r="R129" s="239"/>
      <c r="S129" s="239"/>
      <c r="T129" s="239"/>
      <c r="U129" s="239"/>
      <c r="V129" s="239"/>
      <c r="W129" s="239"/>
      <c r="X129" s="239"/>
      <c r="Y129" s="239"/>
      <c r="Z129" s="239"/>
      <c r="AA129" s="239"/>
      <c r="AB129" s="239"/>
      <c r="AC129" s="239"/>
      <c r="AD129" s="239"/>
      <c r="AE129" s="240"/>
      <c r="AF129" s="240"/>
      <c r="AG129" s="240"/>
      <c r="AH129" s="240"/>
      <c r="AI129" s="240"/>
      <c r="AJ129" s="240"/>
      <c r="AK129" s="240"/>
      <c r="AL129" s="240"/>
      <c r="AM129" s="240"/>
      <c r="AN129" s="240"/>
      <c r="AO129" s="240"/>
      <c r="AP129" s="240"/>
    </row>
    <row r="130" spans="2:42" s="250" customFormat="1">
      <c r="B130" s="204" t="str">
        <f>IF('Formulario PPGR1'!$H130="","",CONCATENATE('Formulario PPGR1'!$C130,".",'Formulario PPGR1'!$D130,".",'Formulario PPGR1'!$E130,".",#REF!))</f>
        <v/>
      </c>
      <c r="C130" s="204" t="str">
        <f>IF('Formulario PPGR1'!$H130="","",#REF!)</f>
        <v/>
      </c>
      <c r="D130" s="204" t="str">
        <f>IF('Formulario PPGR1'!$H130="","",#REF!)</f>
        <v/>
      </c>
      <c r="E130" s="204" t="str">
        <f>IF('Formulario PPGR1'!$H130="","",#REF!)</f>
        <v/>
      </c>
      <c r="F130" s="227" t="str">
        <f>_xlfn.XLOOKUP($H130,tbl_ejes_estrategicos[Ejes Estratégicos],tbl_ejes_estrategicos[Cod_Eje],"",0)</f>
        <v/>
      </c>
      <c r="G130" s="227" t="str">
        <f>_xlfn.XLOOKUP(Tabla3[[#This Row],[Resultado Estratégico Institucional]],Tabla13[RE Concatenado],Tabla13[RE],"",0)</f>
        <v/>
      </c>
      <c r="H130" s="226"/>
      <c r="I130" s="226"/>
      <c r="J130" s="287"/>
      <c r="K130" s="226"/>
      <c r="L130" s="226"/>
      <c r="M130" s="288"/>
      <c r="N130" s="290"/>
      <c r="O130" s="203"/>
      <c r="P130" s="203"/>
      <c r="Q130" s="228"/>
      <c r="R130" s="239"/>
      <c r="S130" s="239"/>
      <c r="T130" s="239"/>
      <c r="U130" s="239"/>
      <c r="V130" s="239"/>
      <c r="W130" s="239"/>
      <c r="X130" s="239"/>
      <c r="Y130" s="239"/>
      <c r="Z130" s="239"/>
      <c r="AA130" s="239"/>
      <c r="AB130" s="239"/>
      <c r="AC130" s="239"/>
      <c r="AD130" s="239"/>
      <c r="AE130" s="240"/>
      <c r="AF130" s="240"/>
      <c r="AG130" s="240"/>
      <c r="AH130" s="240"/>
      <c r="AI130" s="240"/>
      <c r="AJ130" s="240"/>
      <c r="AK130" s="240"/>
      <c r="AL130" s="240"/>
      <c r="AM130" s="240"/>
      <c r="AN130" s="240"/>
      <c r="AO130" s="240"/>
      <c r="AP130" s="240"/>
    </row>
    <row r="131" spans="2:42" s="250" customFormat="1">
      <c r="B131" s="204" t="str">
        <f>IF('Formulario PPGR1'!$H131="","",CONCATENATE('Formulario PPGR1'!$C131,".",'Formulario PPGR1'!$D131,".",'Formulario PPGR1'!$E131,".",#REF!))</f>
        <v/>
      </c>
      <c r="C131" s="204" t="str">
        <f>IF('Formulario PPGR1'!$H131="","",#REF!)</f>
        <v/>
      </c>
      <c r="D131" s="204" t="str">
        <f>IF('Formulario PPGR1'!$H131="","",#REF!)</f>
        <v/>
      </c>
      <c r="E131" s="204" t="str">
        <f>IF('Formulario PPGR1'!$H131="","",#REF!)</f>
        <v/>
      </c>
      <c r="F131" s="227" t="str">
        <f>_xlfn.XLOOKUP($H131,tbl_ejes_estrategicos[Ejes Estratégicos],tbl_ejes_estrategicos[Cod_Eje],"",0)</f>
        <v/>
      </c>
      <c r="G131" s="227" t="str">
        <f>_xlfn.XLOOKUP(Tabla3[[#This Row],[Resultado Estratégico Institucional]],Tabla13[RE Concatenado],Tabla13[RE],"",0)</f>
        <v/>
      </c>
      <c r="H131" s="226"/>
      <c r="I131" s="226"/>
      <c r="J131" s="287"/>
      <c r="K131" s="226"/>
      <c r="L131" s="226"/>
      <c r="M131" s="288"/>
      <c r="N131" s="290"/>
      <c r="O131" s="203"/>
      <c r="P131" s="203"/>
      <c r="Q131" s="228"/>
      <c r="R131" s="239"/>
      <c r="S131" s="239"/>
      <c r="T131" s="239"/>
      <c r="U131" s="239"/>
      <c r="V131" s="239"/>
      <c r="W131" s="239"/>
      <c r="X131" s="239"/>
      <c r="Y131" s="239"/>
      <c r="Z131" s="239"/>
      <c r="AA131" s="239"/>
      <c r="AB131" s="239"/>
      <c r="AC131" s="239"/>
      <c r="AD131" s="239"/>
      <c r="AE131" s="240"/>
      <c r="AF131" s="240"/>
      <c r="AG131" s="240"/>
      <c r="AH131" s="240"/>
      <c r="AI131" s="240"/>
      <c r="AJ131" s="240"/>
      <c r="AK131" s="240"/>
      <c r="AL131" s="240"/>
      <c r="AM131" s="240"/>
      <c r="AN131" s="240"/>
      <c r="AO131" s="240"/>
      <c r="AP131" s="240"/>
    </row>
    <row r="132" spans="2:42" s="250" customFormat="1">
      <c r="B132" s="204" t="str">
        <f>IF('Formulario PPGR1'!$H132="","",CONCATENATE('Formulario PPGR1'!$C132,".",'Formulario PPGR1'!$D132,".",'Formulario PPGR1'!$E132,".",#REF!))</f>
        <v/>
      </c>
      <c r="C132" s="204" t="str">
        <f>IF('Formulario PPGR1'!$H132="","",#REF!)</f>
        <v/>
      </c>
      <c r="D132" s="204" t="str">
        <f>IF('Formulario PPGR1'!$H132="","",#REF!)</f>
        <v/>
      </c>
      <c r="E132" s="204" t="str">
        <f>IF('Formulario PPGR1'!$H132="","",#REF!)</f>
        <v/>
      </c>
      <c r="F132" s="227" t="str">
        <f>_xlfn.XLOOKUP($H132,tbl_ejes_estrategicos[Ejes Estratégicos],tbl_ejes_estrategicos[Cod_Eje],"",0)</f>
        <v/>
      </c>
      <c r="G132" s="227" t="str">
        <f>_xlfn.XLOOKUP(Tabla3[[#This Row],[Resultado Estratégico Institucional]],Tabla13[RE Concatenado],Tabla13[RE],"",0)</f>
        <v/>
      </c>
      <c r="H132" s="226"/>
      <c r="I132" s="226"/>
      <c r="J132" s="287"/>
      <c r="K132" s="226"/>
      <c r="L132" s="226"/>
      <c r="M132" s="288"/>
      <c r="N132" s="290"/>
      <c r="O132" s="203"/>
      <c r="P132" s="203"/>
      <c r="Q132" s="228"/>
      <c r="R132" s="239"/>
      <c r="S132" s="239"/>
      <c r="T132" s="239"/>
      <c r="U132" s="239"/>
      <c r="V132" s="239"/>
      <c r="W132" s="239"/>
      <c r="X132" s="239"/>
      <c r="Y132" s="239"/>
      <c r="Z132" s="239"/>
      <c r="AA132" s="239"/>
      <c r="AB132" s="239"/>
      <c r="AC132" s="239"/>
      <c r="AD132" s="239"/>
      <c r="AE132" s="240"/>
      <c r="AF132" s="240"/>
      <c r="AG132" s="240"/>
      <c r="AH132" s="240"/>
      <c r="AI132" s="240"/>
      <c r="AJ132" s="240"/>
      <c r="AK132" s="240"/>
      <c r="AL132" s="240"/>
      <c r="AM132" s="240"/>
      <c r="AN132" s="240"/>
      <c r="AO132" s="240"/>
      <c r="AP132" s="240"/>
    </row>
    <row r="133" spans="2:42" s="250" customFormat="1">
      <c r="B133" s="204" t="str">
        <f>IF('Formulario PPGR1'!$H133="","",CONCATENATE('Formulario PPGR1'!$C133,".",'Formulario PPGR1'!$D133,".",'Formulario PPGR1'!$E133,".",#REF!))</f>
        <v/>
      </c>
      <c r="C133" s="204" t="str">
        <f>IF('Formulario PPGR1'!$H133="","",#REF!)</f>
        <v/>
      </c>
      <c r="D133" s="204" t="str">
        <f>IF('Formulario PPGR1'!$H133="","",#REF!)</f>
        <v/>
      </c>
      <c r="E133" s="204" t="str">
        <f>IF('Formulario PPGR1'!$H133="","",#REF!)</f>
        <v/>
      </c>
      <c r="F133" s="227" t="str">
        <f>_xlfn.XLOOKUP($H133,tbl_ejes_estrategicos[Ejes Estratégicos],tbl_ejes_estrategicos[Cod_Eje],"",0)</f>
        <v/>
      </c>
      <c r="G133" s="227" t="str">
        <f>_xlfn.XLOOKUP(Tabla3[[#This Row],[Resultado Estratégico Institucional]],Tabla13[RE Concatenado],Tabla13[RE],"",0)</f>
        <v/>
      </c>
      <c r="H133" s="226"/>
      <c r="I133" s="226"/>
      <c r="J133" s="287"/>
      <c r="K133" s="226"/>
      <c r="L133" s="226"/>
      <c r="M133" s="290"/>
      <c r="N133" s="288"/>
      <c r="O133" s="228"/>
      <c r="P133" s="228"/>
      <c r="Q133" s="228"/>
      <c r="R133" s="239"/>
      <c r="S133" s="239"/>
      <c r="T133" s="239"/>
      <c r="U133" s="239"/>
      <c r="V133" s="239"/>
      <c r="W133" s="239"/>
      <c r="X133" s="239"/>
      <c r="Y133" s="239"/>
      <c r="Z133" s="239"/>
      <c r="AA133" s="239"/>
      <c r="AB133" s="239"/>
      <c r="AC133" s="239"/>
      <c r="AD133" s="239"/>
      <c r="AE133" s="240"/>
      <c r="AF133" s="240"/>
      <c r="AG133" s="240"/>
      <c r="AH133" s="240"/>
      <c r="AI133" s="240"/>
      <c r="AJ133" s="240"/>
      <c r="AK133" s="240"/>
      <c r="AL133" s="240"/>
      <c r="AM133" s="240"/>
      <c r="AN133" s="240"/>
      <c r="AO133" s="240"/>
      <c r="AP133" s="240"/>
    </row>
    <row r="134" spans="2:42" s="250" customFormat="1">
      <c r="B134" s="204" t="str">
        <f>IF('Formulario PPGR1'!$H134="","",CONCATENATE('Formulario PPGR1'!$C134,".",'Formulario PPGR1'!$D134,".",'Formulario PPGR1'!$E134,".",#REF!))</f>
        <v/>
      </c>
      <c r="C134" s="204" t="str">
        <f>IF('Formulario PPGR1'!$H134="","",#REF!)</f>
        <v/>
      </c>
      <c r="D134" s="204" t="str">
        <f>IF('Formulario PPGR1'!$H134="","",#REF!)</f>
        <v/>
      </c>
      <c r="E134" s="204" t="str">
        <f>IF('Formulario PPGR1'!$H134="","",#REF!)</f>
        <v/>
      </c>
      <c r="F134" s="227" t="str">
        <f>_xlfn.XLOOKUP($H134,tbl_ejes_estrategicos[Ejes Estratégicos],tbl_ejes_estrategicos[Cod_Eje],"",0)</f>
        <v/>
      </c>
      <c r="G134" s="227" t="str">
        <f>_xlfn.XLOOKUP(Tabla3[[#This Row],[Resultado Estratégico Institucional]],Tabla13[RE Concatenado],Tabla13[RE],"",0)</f>
        <v/>
      </c>
      <c r="H134" s="226"/>
      <c r="I134" s="226"/>
      <c r="J134" s="283"/>
      <c r="K134" s="255"/>
      <c r="L134" s="255"/>
      <c r="M134" s="227"/>
      <c r="N134" s="285"/>
      <c r="O134" s="204"/>
      <c r="P134" s="204"/>
      <c r="Q134" s="284"/>
      <c r="R134" s="239"/>
      <c r="S134" s="239"/>
      <c r="T134" s="239"/>
      <c r="U134" s="239"/>
      <c r="V134" s="239"/>
      <c r="W134" s="239"/>
      <c r="X134" s="239"/>
      <c r="Y134" s="239"/>
      <c r="Z134" s="239"/>
      <c r="AA134" s="239"/>
      <c r="AB134" s="239"/>
      <c r="AC134" s="239"/>
      <c r="AD134" s="239"/>
      <c r="AE134" s="240"/>
      <c r="AF134" s="240"/>
      <c r="AG134" s="240"/>
      <c r="AH134" s="240"/>
      <c r="AI134" s="240"/>
      <c r="AJ134" s="240"/>
      <c r="AK134" s="240"/>
      <c r="AL134" s="240"/>
      <c r="AM134" s="240"/>
      <c r="AN134" s="240"/>
      <c r="AO134" s="240"/>
      <c r="AP134" s="240"/>
    </row>
    <row r="135" spans="2:42" s="250" customFormat="1">
      <c r="F135" s="251"/>
      <c r="G135" s="251"/>
      <c r="H135" s="251"/>
      <c r="I135" s="251"/>
      <c r="J135" s="251"/>
      <c r="K135" s="251"/>
      <c r="L135" s="251"/>
      <c r="M135" s="252"/>
      <c r="N135" s="251"/>
      <c r="O135" s="239"/>
      <c r="P135" s="239"/>
      <c r="Q135" s="239"/>
      <c r="R135" s="239"/>
      <c r="S135" s="239"/>
      <c r="T135" s="239"/>
      <c r="U135" s="239"/>
      <c r="V135" s="239"/>
      <c r="W135" s="239"/>
      <c r="X135" s="239"/>
      <c r="Y135" s="239"/>
      <c r="Z135" s="239"/>
      <c r="AA135" s="239"/>
      <c r="AB135" s="239"/>
      <c r="AC135" s="239"/>
      <c r="AD135" s="239"/>
      <c r="AE135" s="240"/>
      <c r="AF135" s="240"/>
      <c r="AG135" s="240"/>
      <c r="AH135" s="240"/>
      <c r="AI135" s="240"/>
      <c r="AJ135" s="240"/>
      <c r="AK135" s="240"/>
      <c r="AL135" s="240"/>
      <c r="AM135" s="240"/>
      <c r="AN135" s="240"/>
      <c r="AO135" s="240"/>
      <c r="AP135" s="240"/>
    </row>
    <row r="136" spans="2:42" s="250" customFormat="1">
      <c r="F136" s="251"/>
      <c r="G136" s="251"/>
      <c r="H136" s="251"/>
      <c r="I136" s="251"/>
      <c r="J136" s="251"/>
      <c r="K136" s="251"/>
      <c r="L136" s="251"/>
      <c r="M136" s="252"/>
      <c r="N136" s="251"/>
      <c r="O136" s="239"/>
      <c r="P136" s="239"/>
      <c r="Q136" s="239"/>
      <c r="R136" s="239"/>
      <c r="S136" s="239"/>
      <c r="T136" s="239"/>
      <c r="U136" s="239"/>
      <c r="V136" s="239"/>
      <c r="W136" s="239"/>
      <c r="X136" s="239"/>
      <c r="Y136" s="239"/>
      <c r="Z136" s="239"/>
      <c r="AA136" s="239"/>
      <c r="AB136" s="239"/>
      <c r="AC136" s="239"/>
      <c r="AD136" s="239"/>
      <c r="AE136" s="240"/>
      <c r="AF136" s="240"/>
      <c r="AG136" s="240"/>
      <c r="AH136" s="240"/>
      <c r="AI136" s="240"/>
      <c r="AJ136" s="240"/>
      <c r="AK136" s="240"/>
      <c r="AL136" s="240"/>
      <c r="AM136" s="240"/>
      <c r="AN136" s="240"/>
      <c r="AO136" s="240"/>
      <c r="AP136" s="240"/>
    </row>
  </sheetData>
  <sheetProtection algorithmName="SHA-512" hashValue="N3cY9FwTff3RdvLUIomIwCL2L7ZiaMla/xB0qFVhJ0hhaxK+tnATcz8TSQ80bPmDA/yL7SsQPS59rhwl4B6zoQ==" saltValue="yNXhwqhvLOMe1h+zTGmHbw==" spinCount="100000" sheet="1" objects="1" scenarios="1" autoFilter="0"/>
  <mergeCells count="4">
    <mergeCell ref="L2:N2"/>
    <mergeCell ref="L5:N5"/>
    <mergeCell ref="L4:N4"/>
    <mergeCell ref="L3:N3"/>
  </mergeCells>
  <dataValidations count="7">
    <dataValidation type="list" allowBlank="1" showInputMessage="1" showErrorMessage="1" sqref="L3:M3">
      <formula1>ls_Regiones</formula1>
    </dataValidation>
    <dataValidation type="list" allowBlank="1" showInputMessage="1" showErrorMessage="1" sqref="L4:M4">
      <formula1>INDIRECT($Q$3)</formula1>
    </dataValidation>
    <dataValidation type="list" allowBlank="1" showInputMessage="1" showErrorMessage="1" sqref="L5:M5">
      <formula1>INDIRECT($Q$4)</formula1>
    </dataValidation>
    <dataValidation type="list" allowBlank="1" showInputMessage="1" showErrorMessage="1" sqref="L2:M2">
      <formula1>Periodo_POA</formula1>
    </dataValidation>
    <dataValidation type="list" allowBlank="1" showInputMessage="1" showErrorMessage="1" sqref="J131:J132">
      <formula1>Productos</formula1>
    </dataValidation>
    <dataValidation type="list" allowBlank="1" showInputMessage="1" showErrorMessage="1" sqref="I9:I134">
      <formula1>INDIRECT($F9)</formula1>
    </dataValidation>
    <dataValidation type="list" allowBlank="1" showInputMessage="1" showErrorMessage="1" sqref="H9:H134">
      <formula1>ls_ejes_estrategicos</formula1>
    </dataValidation>
  </dataValidations>
  <pageMargins left="0.734251969" right="0.15748031496063" top="0.616141732" bottom="0.49803149600000002" header="0.511811023622047" footer="0.31496062992126"/>
  <pageSetup paperSize="5" scale="58" orientation="landscape" r:id="rId1"/>
  <colBreaks count="1" manualBreakCount="1">
    <brk id="17" max="77" man="1"/>
  </colBreaks>
  <ignoredErrors>
    <ignoredError sqref="A29:E29 R29:IV29 A33:E34 R33:IV34" unlockedFormula="1"/>
    <ignoredError sqref="O62" listDataValidation="1"/>
    <ignoredError sqref="I135:I136" emptyCellReference="1"/>
  </ignoredErrors>
  <drawing r:id="rId2"/>
  <legacyDrawing r:id="rId3"/>
  <controls>
    <mc:AlternateContent xmlns:mc="http://schemas.openxmlformats.org/markup-compatibility/2006">
      <mc:Choice Requires="x14">
        <control shapeId="2055" r:id="rId4" name="CommandButton1">
          <controlPr defaultSize="0" autoLine="0" r:id="rId5">
            <anchor moveWithCells="1">
              <from>
                <xdr:col>7</xdr:col>
                <xdr:colOff>0</xdr:colOff>
                <xdr:row>5</xdr:row>
                <xdr:rowOff>57150</xdr:rowOff>
              </from>
              <to>
                <xdr:col>7</xdr:col>
                <xdr:colOff>1381125</xdr:colOff>
                <xdr:row>7</xdr:row>
                <xdr:rowOff>9525</xdr:rowOff>
              </to>
            </anchor>
          </controlPr>
        </control>
      </mc:Choice>
      <mc:Fallback>
        <control shapeId="2055" r:id="rId4" name="CommandButton1"/>
      </mc:Fallback>
    </mc:AlternateContent>
  </controls>
  <tableParts count="1">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2:AU273"/>
  <sheetViews>
    <sheetView showGridLines="0" zoomScaleNormal="100" zoomScaleSheetLayoutView="80" workbookViewId="0">
      <selection activeCell="D14" sqref="D14"/>
    </sheetView>
  </sheetViews>
  <sheetFormatPr baseColWidth="10" defaultColWidth="9.140625" defaultRowHeight="12.75"/>
  <cols>
    <col min="1" max="1" width="0.85546875" style="236" customWidth="1"/>
    <col min="2" max="2" width="39" style="236" customWidth="1"/>
    <col min="3" max="3" width="8" style="237" customWidth="1"/>
    <col min="4" max="4" width="36.42578125" style="707" customWidth="1"/>
    <col min="5" max="15" width="4.7109375" style="707" customWidth="1"/>
    <col min="16" max="16" width="4.7109375" style="708" customWidth="1"/>
    <col min="17" max="17" width="9.5703125" style="254" customWidth="1"/>
    <col min="18" max="18" width="11.85546875" style="254" customWidth="1"/>
    <col min="19" max="19" width="13.28515625" style="254" customWidth="1"/>
    <col min="20" max="20" width="37.28515625" style="706" customWidth="1"/>
    <col min="21" max="21" width="12.28515625" style="686" customWidth="1"/>
    <col min="22" max="46" width="9.140625" style="250" customWidth="1"/>
    <col min="47" max="16384" width="9.140625" style="236"/>
  </cols>
  <sheetData>
    <row r="2" spans="2:47">
      <c r="C2" s="120" t="str">
        <f>'Formulario PPGR1'!I2</f>
        <v>Servicio Nacional de Salud</v>
      </c>
    </row>
    <row r="3" spans="2:47" ht="25.5">
      <c r="C3" s="120" t="str">
        <f>'Formulario PPGR1'!I3</f>
        <v>Dirección de Planificación y Desarrollo</v>
      </c>
      <c r="U3" s="687" t="str">
        <f>IF('Formulario PPGR1'!$L$3="SNS - Dirección Central","ls_Departamento","Ls_DepartamentosSRS")</f>
        <v>Ls_DepartamentosSRS</v>
      </c>
    </row>
    <row r="4" spans="2:47">
      <c r="C4" s="120" t="str">
        <f>+'Formulario PPGR1'!I4</f>
        <v xml:space="preserve">Plan Operativo Anual </v>
      </c>
    </row>
    <row r="5" spans="2:47">
      <c r="C5" s="120" t="s">
        <v>223</v>
      </c>
    </row>
    <row r="6" spans="2:47">
      <c r="C6" s="120" t="s">
        <v>1</v>
      </c>
      <c r="P6" s="707"/>
      <c r="Q6" s="251"/>
      <c r="R6" s="256"/>
    </row>
    <row r="8" spans="2:47" s="258" customFormat="1" ht="25.5">
      <c r="B8" s="148" t="s">
        <v>224</v>
      </c>
      <c r="C8" s="148" t="s">
        <v>225</v>
      </c>
      <c r="D8" s="709" t="s">
        <v>226</v>
      </c>
      <c r="E8" s="709" t="s">
        <v>227</v>
      </c>
      <c r="F8" s="709" t="s">
        <v>228</v>
      </c>
      <c r="G8" s="709" t="s">
        <v>229</v>
      </c>
      <c r="H8" s="709" t="s">
        <v>230</v>
      </c>
      <c r="I8" s="709" t="s">
        <v>231</v>
      </c>
      <c r="J8" s="709" t="s">
        <v>232</v>
      </c>
      <c r="K8" s="709" t="s">
        <v>233</v>
      </c>
      <c r="L8" s="709" t="s">
        <v>234</v>
      </c>
      <c r="M8" s="709" t="s">
        <v>235</v>
      </c>
      <c r="N8" s="709" t="s">
        <v>236</v>
      </c>
      <c r="O8" s="709" t="s">
        <v>237</v>
      </c>
      <c r="P8" s="709" t="s">
        <v>238</v>
      </c>
      <c r="Q8" s="148" t="s">
        <v>239</v>
      </c>
      <c r="R8" s="148" t="s">
        <v>240</v>
      </c>
      <c r="S8" s="148" t="s">
        <v>241</v>
      </c>
      <c r="T8" s="232" t="s">
        <v>242</v>
      </c>
      <c r="U8" s="148" t="s">
        <v>243</v>
      </c>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row>
    <row r="9" spans="2:47" s="237" customFormat="1" ht="38.25">
      <c r="B9" s="229" t="s">
        <v>113</v>
      </c>
      <c r="C9" s="226" t="s">
        <v>244</v>
      </c>
      <c r="D9" s="710" t="s">
        <v>245</v>
      </c>
      <c r="E9" s="711">
        <v>1</v>
      </c>
      <c r="F9" s="711">
        <v>1</v>
      </c>
      <c r="G9" s="711">
        <v>1</v>
      </c>
      <c r="H9" s="711">
        <v>1</v>
      </c>
      <c r="I9" s="711">
        <v>2</v>
      </c>
      <c r="J9" s="711">
        <v>1</v>
      </c>
      <c r="K9" s="711">
        <v>1</v>
      </c>
      <c r="L9" s="711">
        <v>1</v>
      </c>
      <c r="M9" s="711">
        <v>2</v>
      </c>
      <c r="N9" s="711">
        <v>1</v>
      </c>
      <c r="O9" s="711">
        <v>1</v>
      </c>
      <c r="P9" s="711">
        <v>1</v>
      </c>
      <c r="Q9" s="235">
        <f>SUM(Tabla2[[#This Row],[Ene]:[Dic]])</f>
        <v>14</v>
      </c>
      <c r="R9" s="255" t="s">
        <v>246</v>
      </c>
      <c r="S9" s="255" t="s">
        <v>247</v>
      </c>
      <c r="T9" s="718" t="s">
        <v>248</v>
      </c>
      <c r="U9" s="289" t="s">
        <v>114</v>
      </c>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row>
    <row r="10" spans="2:47" s="237" customFormat="1" ht="38.25">
      <c r="B10" s="229" t="s">
        <v>113</v>
      </c>
      <c r="C10" s="226" t="s">
        <v>249</v>
      </c>
      <c r="D10" s="710" t="s">
        <v>250</v>
      </c>
      <c r="E10" s="711"/>
      <c r="F10" s="711"/>
      <c r="G10" s="711"/>
      <c r="H10" s="711">
        <v>1</v>
      </c>
      <c r="I10" s="711"/>
      <c r="J10" s="711"/>
      <c r="K10" s="711">
        <v>1</v>
      </c>
      <c r="L10" s="711"/>
      <c r="M10" s="711"/>
      <c r="N10" s="711">
        <v>1</v>
      </c>
      <c r="O10" s="711"/>
      <c r="P10" s="711"/>
      <c r="Q10" s="235">
        <f>SUM(Tabla2[[#This Row],[Ene]:[Dic]])</f>
        <v>3</v>
      </c>
      <c r="R10" s="255" t="s">
        <v>247</v>
      </c>
      <c r="S10" s="255"/>
      <c r="T10" s="718"/>
      <c r="U10" s="289" t="s">
        <v>114</v>
      </c>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row>
    <row r="11" spans="2:47" s="237" customFormat="1" ht="38.25">
      <c r="B11" s="229" t="s">
        <v>113</v>
      </c>
      <c r="C11" s="226" t="s">
        <v>251</v>
      </c>
      <c r="D11" s="710" t="s">
        <v>252</v>
      </c>
      <c r="E11" s="711"/>
      <c r="F11" s="711"/>
      <c r="G11" s="711">
        <v>1</v>
      </c>
      <c r="H11" s="711"/>
      <c r="I11" s="711"/>
      <c r="J11" s="711">
        <v>1</v>
      </c>
      <c r="K11" s="711"/>
      <c r="L11" s="711"/>
      <c r="M11" s="711">
        <v>1</v>
      </c>
      <c r="N11" s="711"/>
      <c r="O11" s="711"/>
      <c r="P11" s="711">
        <v>1</v>
      </c>
      <c r="Q11" s="235">
        <f>SUM(Tabla2[[#This Row],[Ene]:[Dic]])</f>
        <v>4</v>
      </c>
      <c r="R11" s="255" t="s">
        <v>253</v>
      </c>
      <c r="S11" s="255" t="s">
        <v>246</v>
      </c>
      <c r="T11" s="718"/>
      <c r="U11" s="289" t="s">
        <v>114</v>
      </c>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row>
    <row r="12" spans="2:47" s="237" customFormat="1" ht="38.25">
      <c r="B12" s="229" t="s">
        <v>113</v>
      </c>
      <c r="C12" s="226" t="s">
        <v>254</v>
      </c>
      <c r="D12" s="710" t="s">
        <v>255</v>
      </c>
      <c r="E12" s="711">
        <v>1</v>
      </c>
      <c r="F12" s="711"/>
      <c r="G12" s="711"/>
      <c r="H12" s="711">
        <v>1</v>
      </c>
      <c r="I12" s="711"/>
      <c r="J12" s="711"/>
      <c r="K12" s="711">
        <v>1</v>
      </c>
      <c r="L12" s="711"/>
      <c r="M12" s="711"/>
      <c r="N12" s="711">
        <v>1</v>
      </c>
      <c r="O12" s="711"/>
      <c r="P12" s="711"/>
      <c r="Q12" s="235">
        <f>SUM(Tabla2[[#This Row],[Ene]:[Dic]])</f>
        <v>4</v>
      </c>
      <c r="R12" s="255" t="s">
        <v>256</v>
      </c>
      <c r="S12" s="255"/>
      <c r="T12" s="718" t="s">
        <v>257</v>
      </c>
      <c r="U12" s="289" t="s">
        <v>114</v>
      </c>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row>
    <row r="13" spans="2:47" s="237" customFormat="1" ht="51">
      <c r="B13" s="229" t="s">
        <v>113</v>
      </c>
      <c r="C13" s="226" t="s">
        <v>258</v>
      </c>
      <c r="D13" s="710" t="s">
        <v>259</v>
      </c>
      <c r="E13" s="711"/>
      <c r="F13" s="711"/>
      <c r="G13" s="711">
        <v>1</v>
      </c>
      <c r="H13" s="711"/>
      <c r="I13" s="711"/>
      <c r="J13" s="711">
        <v>1</v>
      </c>
      <c r="K13" s="711"/>
      <c r="L13" s="711"/>
      <c r="M13" s="711">
        <v>1</v>
      </c>
      <c r="N13" s="711"/>
      <c r="O13" s="711"/>
      <c r="P13" s="711">
        <v>1</v>
      </c>
      <c r="Q13" s="235">
        <f>SUM(Tabla2[[#This Row],[Ene]:[Dic]])</f>
        <v>4</v>
      </c>
      <c r="R13" s="255" t="s">
        <v>260</v>
      </c>
      <c r="S13" s="255" t="s">
        <v>246</v>
      </c>
      <c r="T13" s="718" t="s">
        <v>261</v>
      </c>
      <c r="U13" s="289" t="s">
        <v>114</v>
      </c>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row>
    <row r="14" spans="2:47" s="237" customFormat="1" ht="38.25">
      <c r="B14" s="229" t="s">
        <v>113</v>
      </c>
      <c r="C14" s="226" t="s">
        <v>262</v>
      </c>
      <c r="D14" s="710" t="s">
        <v>263</v>
      </c>
      <c r="E14" s="711"/>
      <c r="F14" s="711"/>
      <c r="G14" s="711">
        <v>1</v>
      </c>
      <c r="H14" s="711"/>
      <c r="I14" s="711"/>
      <c r="J14" s="711">
        <v>1</v>
      </c>
      <c r="K14" s="711"/>
      <c r="L14" s="711"/>
      <c r="M14" s="711">
        <v>1</v>
      </c>
      <c r="N14" s="711"/>
      <c r="O14" s="711"/>
      <c r="P14" s="711">
        <v>1</v>
      </c>
      <c r="Q14" s="235">
        <f>SUM(Tabla2[[#This Row],[Ene]:[Dic]])</f>
        <v>4</v>
      </c>
      <c r="R14" s="255" t="s">
        <v>247</v>
      </c>
      <c r="S14" s="255" t="s">
        <v>246</v>
      </c>
      <c r="T14" s="718"/>
      <c r="U14" s="289" t="s">
        <v>114</v>
      </c>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row>
    <row r="15" spans="2:47" s="237" customFormat="1" ht="38.25">
      <c r="B15" s="229" t="s">
        <v>113</v>
      </c>
      <c r="C15" s="226" t="s">
        <v>264</v>
      </c>
      <c r="D15" s="710" t="s">
        <v>265</v>
      </c>
      <c r="E15" s="711"/>
      <c r="F15" s="711"/>
      <c r="G15" s="711">
        <v>1</v>
      </c>
      <c r="H15" s="711"/>
      <c r="I15" s="711"/>
      <c r="J15" s="711">
        <v>1</v>
      </c>
      <c r="K15" s="711"/>
      <c r="L15" s="711"/>
      <c r="M15" s="711">
        <v>1</v>
      </c>
      <c r="N15" s="711"/>
      <c r="O15" s="711"/>
      <c r="P15" s="711">
        <v>1</v>
      </c>
      <c r="Q15" s="235">
        <f>SUM(Tabla2[[#This Row],[Ene]:[Dic]])</f>
        <v>4</v>
      </c>
      <c r="R15" s="255" t="s">
        <v>260</v>
      </c>
      <c r="S15" s="255" t="s">
        <v>266</v>
      </c>
      <c r="T15" s="718"/>
      <c r="U15" s="289" t="s">
        <v>114</v>
      </c>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row>
    <row r="16" spans="2:47" s="237" customFormat="1" ht="38.25">
      <c r="B16" s="229" t="s">
        <v>113</v>
      </c>
      <c r="C16" s="226" t="s">
        <v>267</v>
      </c>
      <c r="D16" s="710" t="s">
        <v>268</v>
      </c>
      <c r="E16" s="711"/>
      <c r="F16" s="711"/>
      <c r="G16" s="711">
        <v>1</v>
      </c>
      <c r="H16" s="711"/>
      <c r="I16" s="711"/>
      <c r="J16" s="711">
        <v>1</v>
      </c>
      <c r="K16" s="711"/>
      <c r="L16" s="711"/>
      <c r="M16" s="711">
        <v>1</v>
      </c>
      <c r="N16" s="711"/>
      <c r="O16" s="711"/>
      <c r="P16" s="711">
        <v>1</v>
      </c>
      <c r="Q16" s="235">
        <f>SUM(Tabla2[[#This Row],[Ene]:[Dic]])</f>
        <v>4</v>
      </c>
      <c r="R16" s="255" t="s">
        <v>253</v>
      </c>
      <c r="S16" s="255" t="s">
        <v>260</v>
      </c>
      <c r="T16" s="718"/>
      <c r="U16" s="289" t="s">
        <v>114</v>
      </c>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row>
    <row r="17" spans="2:47" s="237" customFormat="1" ht="38.25">
      <c r="B17" s="229" t="s">
        <v>113</v>
      </c>
      <c r="C17" s="226" t="s">
        <v>269</v>
      </c>
      <c r="D17" s="710" t="s">
        <v>270</v>
      </c>
      <c r="E17" s="711">
        <v>1</v>
      </c>
      <c r="F17" s="711">
        <v>1</v>
      </c>
      <c r="G17" s="711">
        <v>1</v>
      </c>
      <c r="H17" s="711">
        <v>1</v>
      </c>
      <c r="I17" s="711">
        <v>1</v>
      </c>
      <c r="J17" s="711">
        <v>1</v>
      </c>
      <c r="K17" s="711">
        <v>1</v>
      </c>
      <c r="L17" s="711">
        <v>1</v>
      </c>
      <c r="M17" s="711">
        <v>1</v>
      </c>
      <c r="N17" s="711">
        <v>1</v>
      </c>
      <c r="O17" s="711">
        <v>1</v>
      </c>
      <c r="P17" s="711">
        <v>1</v>
      </c>
      <c r="Q17" s="235">
        <f>SUM(Tabla2[[#This Row],[Ene]:[Dic]])</f>
        <v>12</v>
      </c>
      <c r="R17" s="255" t="s">
        <v>271</v>
      </c>
      <c r="S17" s="255" t="s">
        <v>260</v>
      </c>
      <c r="T17" s="718" t="s">
        <v>272</v>
      </c>
      <c r="U17" s="289" t="s">
        <v>114</v>
      </c>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row>
    <row r="18" spans="2:47" s="237" customFormat="1" ht="38.25">
      <c r="B18" s="229" t="s">
        <v>113</v>
      </c>
      <c r="C18" s="226" t="s">
        <v>273</v>
      </c>
      <c r="D18" s="710" t="s">
        <v>274</v>
      </c>
      <c r="E18" s="711"/>
      <c r="F18" s="711"/>
      <c r="G18" s="711">
        <v>1</v>
      </c>
      <c r="H18" s="711"/>
      <c r="I18" s="711"/>
      <c r="J18" s="711">
        <v>1</v>
      </c>
      <c r="K18" s="711"/>
      <c r="L18" s="711"/>
      <c r="M18" s="711">
        <v>1</v>
      </c>
      <c r="N18" s="711"/>
      <c r="O18" s="711"/>
      <c r="P18" s="711">
        <v>1</v>
      </c>
      <c r="Q18" s="235">
        <f>SUM(Tabla2[[#This Row],[Ene]:[Dic]])</f>
        <v>4</v>
      </c>
      <c r="R18" s="255" t="s">
        <v>271</v>
      </c>
      <c r="S18" s="255" t="s">
        <v>260</v>
      </c>
      <c r="T18" s="718"/>
      <c r="U18" s="289" t="s">
        <v>114</v>
      </c>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row>
    <row r="19" spans="2:47" s="237" customFormat="1" ht="38.25">
      <c r="B19" s="229" t="s">
        <v>113</v>
      </c>
      <c r="C19" s="226" t="s">
        <v>275</v>
      </c>
      <c r="D19" s="710" t="s">
        <v>276</v>
      </c>
      <c r="E19" s="711">
        <v>1</v>
      </c>
      <c r="F19" s="711"/>
      <c r="G19" s="711"/>
      <c r="H19" s="711">
        <v>1</v>
      </c>
      <c r="I19" s="711"/>
      <c r="J19" s="711"/>
      <c r="K19" s="711">
        <v>1</v>
      </c>
      <c r="L19" s="711"/>
      <c r="M19" s="711"/>
      <c r="N19" s="711">
        <v>1</v>
      </c>
      <c r="O19" s="711"/>
      <c r="P19" s="711"/>
      <c r="Q19" s="235">
        <f>SUM(Tabla2[[#This Row],[Ene]:[Dic]])</f>
        <v>4</v>
      </c>
      <c r="R19" s="255" t="s">
        <v>260</v>
      </c>
      <c r="S19" s="255" t="s">
        <v>266</v>
      </c>
      <c r="T19" s="718"/>
      <c r="U19" s="289" t="s">
        <v>114</v>
      </c>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row>
    <row r="20" spans="2:47" s="237" customFormat="1" ht="38.25">
      <c r="B20" s="229" t="s">
        <v>113</v>
      </c>
      <c r="C20" s="226" t="s">
        <v>277</v>
      </c>
      <c r="D20" s="710" t="s">
        <v>278</v>
      </c>
      <c r="E20" s="711">
        <v>1</v>
      </c>
      <c r="F20" s="711"/>
      <c r="G20" s="711"/>
      <c r="H20" s="711">
        <v>1</v>
      </c>
      <c r="I20" s="711"/>
      <c r="J20" s="711"/>
      <c r="K20" s="711">
        <v>1</v>
      </c>
      <c r="L20" s="711"/>
      <c r="M20" s="711"/>
      <c r="N20" s="711">
        <v>1</v>
      </c>
      <c r="O20" s="711"/>
      <c r="P20" s="711"/>
      <c r="Q20" s="235">
        <f>SUM(Tabla2[[#This Row],[Ene]:[Dic]])</f>
        <v>4</v>
      </c>
      <c r="R20" s="255" t="s">
        <v>247</v>
      </c>
      <c r="S20" s="255" t="s">
        <v>246</v>
      </c>
      <c r="T20" s="718"/>
      <c r="U20" s="289" t="s">
        <v>114</v>
      </c>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row>
    <row r="21" spans="2:47" s="237" customFormat="1" ht="51">
      <c r="B21" s="229" t="s">
        <v>116</v>
      </c>
      <c r="C21" s="226" t="s">
        <v>279</v>
      </c>
      <c r="D21" s="710" t="s">
        <v>280</v>
      </c>
      <c r="E21" s="711"/>
      <c r="F21" s="711"/>
      <c r="G21" s="711"/>
      <c r="H21" s="711"/>
      <c r="I21" s="711"/>
      <c r="J21" s="711">
        <v>1</v>
      </c>
      <c r="K21" s="711"/>
      <c r="L21" s="711"/>
      <c r="M21" s="711"/>
      <c r="N21" s="711"/>
      <c r="O21" s="711"/>
      <c r="P21" s="711">
        <v>1</v>
      </c>
      <c r="Q21" s="235">
        <f>SUM(Tabla2[[#This Row],[Ene]:[Dic]])</f>
        <v>2</v>
      </c>
      <c r="R21" s="255" t="s">
        <v>247</v>
      </c>
      <c r="S21" s="255"/>
      <c r="T21" s="718" t="s">
        <v>281</v>
      </c>
      <c r="U21" s="289" t="s">
        <v>114</v>
      </c>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row>
    <row r="22" spans="2:47" s="237" customFormat="1" ht="51">
      <c r="B22" s="229" t="s">
        <v>116</v>
      </c>
      <c r="C22" s="226" t="s">
        <v>282</v>
      </c>
      <c r="D22" s="710" t="s">
        <v>283</v>
      </c>
      <c r="E22" s="711"/>
      <c r="F22" s="711"/>
      <c r="G22" s="711"/>
      <c r="H22" s="711">
        <v>1</v>
      </c>
      <c r="I22" s="711"/>
      <c r="J22" s="711"/>
      <c r="K22" s="711">
        <v>1</v>
      </c>
      <c r="L22" s="711"/>
      <c r="M22" s="711"/>
      <c r="N22" s="711">
        <v>1</v>
      </c>
      <c r="O22" s="711"/>
      <c r="P22" s="711"/>
      <c r="Q22" s="235">
        <f>SUM(Tabla2[[#This Row],[Ene]:[Dic]])</f>
        <v>3</v>
      </c>
      <c r="R22" s="255" t="s">
        <v>246</v>
      </c>
      <c r="S22" s="255"/>
      <c r="T22" s="718" t="s">
        <v>281</v>
      </c>
      <c r="U22" s="289" t="s">
        <v>114</v>
      </c>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row>
    <row r="23" spans="2:47" s="237" customFormat="1" ht="51">
      <c r="B23" s="229" t="s">
        <v>116</v>
      </c>
      <c r="C23" s="226" t="s">
        <v>284</v>
      </c>
      <c r="D23" s="710" t="s">
        <v>285</v>
      </c>
      <c r="E23" s="711"/>
      <c r="F23" s="711"/>
      <c r="G23" s="711"/>
      <c r="H23" s="711">
        <v>1</v>
      </c>
      <c r="I23" s="711"/>
      <c r="J23" s="711"/>
      <c r="K23" s="711">
        <v>1</v>
      </c>
      <c r="L23" s="711"/>
      <c r="M23" s="711"/>
      <c r="N23" s="711">
        <v>1</v>
      </c>
      <c r="O23" s="711"/>
      <c r="P23" s="711"/>
      <c r="Q23" s="235">
        <f>SUM(Tabla2[[#This Row],[Ene]:[Dic]])</f>
        <v>3</v>
      </c>
      <c r="R23" s="255" t="s">
        <v>247</v>
      </c>
      <c r="S23" s="255"/>
      <c r="T23" s="718" t="s">
        <v>281</v>
      </c>
      <c r="U23" s="289" t="s">
        <v>114</v>
      </c>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row>
    <row r="24" spans="2:47" s="237" customFormat="1" ht="76.5">
      <c r="B24" s="229" t="s">
        <v>155</v>
      </c>
      <c r="C24" s="226" t="s">
        <v>286</v>
      </c>
      <c r="D24" s="710" t="s">
        <v>287</v>
      </c>
      <c r="E24" s="711">
        <v>1</v>
      </c>
      <c r="F24" s="711"/>
      <c r="G24" s="711"/>
      <c r="H24" s="711"/>
      <c r="I24" s="711"/>
      <c r="J24" s="711"/>
      <c r="K24" s="711"/>
      <c r="L24" s="711"/>
      <c r="M24" s="711"/>
      <c r="N24" s="711"/>
      <c r="O24" s="711"/>
      <c r="P24" s="711"/>
      <c r="Q24" s="235">
        <f>SUM(Tabla2[[#This Row],[Ene]:[Dic]])</f>
        <v>1</v>
      </c>
      <c r="R24" s="255" t="s">
        <v>260</v>
      </c>
      <c r="S24" s="255" t="s">
        <v>253</v>
      </c>
      <c r="T24" s="718" t="s">
        <v>288</v>
      </c>
      <c r="U24" s="678" t="s">
        <v>121</v>
      </c>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row>
    <row r="25" spans="2:47" s="237" customFormat="1" ht="51">
      <c r="B25" s="229" t="s">
        <v>155</v>
      </c>
      <c r="C25" s="226" t="s">
        <v>289</v>
      </c>
      <c r="D25" s="710" t="s">
        <v>290</v>
      </c>
      <c r="E25" s="711"/>
      <c r="F25" s="711"/>
      <c r="G25" s="711"/>
      <c r="H25" s="711">
        <v>1</v>
      </c>
      <c r="I25" s="711"/>
      <c r="J25" s="711"/>
      <c r="K25" s="711">
        <v>1</v>
      </c>
      <c r="L25" s="711"/>
      <c r="M25" s="711"/>
      <c r="N25" s="711">
        <v>1</v>
      </c>
      <c r="O25" s="711"/>
      <c r="P25" s="711">
        <v>1</v>
      </c>
      <c r="Q25" s="235">
        <f>SUM(Tabla2[[#This Row],[Ene]:[Dic]])</f>
        <v>4</v>
      </c>
      <c r="R25" s="255" t="s">
        <v>247</v>
      </c>
      <c r="S25" s="255"/>
      <c r="T25" s="718" t="s">
        <v>291</v>
      </c>
      <c r="U25" s="678" t="s">
        <v>121</v>
      </c>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row>
    <row r="26" spans="2:47" s="237" customFormat="1" ht="51">
      <c r="B26" s="229" t="s">
        <v>155</v>
      </c>
      <c r="C26" s="226" t="s">
        <v>292</v>
      </c>
      <c r="D26" s="710" t="s">
        <v>293</v>
      </c>
      <c r="E26" s="711"/>
      <c r="F26" s="711"/>
      <c r="G26" s="711">
        <v>1</v>
      </c>
      <c r="H26" s="711"/>
      <c r="I26" s="711"/>
      <c r="J26" s="711">
        <v>1</v>
      </c>
      <c r="K26" s="711"/>
      <c r="L26" s="711"/>
      <c r="M26" s="711">
        <v>1</v>
      </c>
      <c r="N26" s="711"/>
      <c r="O26" s="711"/>
      <c r="P26" s="711">
        <v>1</v>
      </c>
      <c r="Q26" s="235">
        <f>SUM(Tabla2[[#This Row],[Ene]:[Dic]])</f>
        <v>4</v>
      </c>
      <c r="R26" s="255" t="s">
        <v>247</v>
      </c>
      <c r="S26" s="255"/>
      <c r="T26" s="718" t="s">
        <v>294</v>
      </c>
      <c r="U26" s="678" t="s">
        <v>121</v>
      </c>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row>
    <row r="27" spans="2:47" s="237" customFormat="1" ht="38.25">
      <c r="B27" s="229" t="s">
        <v>158</v>
      </c>
      <c r="C27" s="226" t="s">
        <v>295</v>
      </c>
      <c r="D27" s="710" t="s">
        <v>296</v>
      </c>
      <c r="E27" s="711"/>
      <c r="F27" s="711"/>
      <c r="G27" s="711">
        <v>1</v>
      </c>
      <c r="H27" s="711"/>
      <c r="I27" s="711"/>
      <c r="J27" s="711">
        <v>1</v>
      </c>
      <c r="K27" s="711"/>
      <c r="L27" s="711"/>
      <c r="M27" s="711">
        <v>1</v>
      </c>
      <c r="N27" s="711"/>
      <c r="O27" s="711"/>
      <c r="P27" s="711">
        <v>1</v>
      </c>
      <c r="Q27" s="235">
        <f>SUM(Tabla2[[#This Row],[Ene]:[Dic]])</f>
        <v>4</v>
      </c>
      <c r="R27" s="255" t="s">
        <v>247</v>
      </c>
      <c r="S27" s="255"/>
      <c r="T27" s="718"/>
      <c r="U27" s="678" t="s">
        <v>121</v>
      </c>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row>
    <row r="28" spans="2:47" s="237" customFormat="1" ht="38.25">
      <c r="B28" s="229" t="s">
        <v>160</v>
      </c>
      <c r="C28" s="226" t="s">
        <v>297</v>
      </c>
      <c r="D28" s="710" t="s">
        <v>298</v>
      </c>
      <c r="E28" s="711"/>
      <c r="F28" s="711"/>
      <c r="G28" s="711">
        <v>1</v>
      </c>
      <c r="H28" s="711"/>
      <c r="I28" s="711"/>
      <c r="J28" s="711">
        <v>1</v>
      </c>
      <c r="K28" s="711"/>
      <c r="L28" s="711"/>
      <c r="M28" s="711">
        <v>1</v>
      </c>
      <c r="N28" s="711"/>
      <c r="O28" s="711"/>
      <c r="P28" s="711">
        <v>1</v>
      </c>
      <c r="Q28" s="235">
        <f>SUM(Tabla2[[#This Row],[Ene]:[Dic]])</f>
        <v>4</v>
      </c>
      <c r="R28" s="255" t="s">
        <v>247</v>
      </c>
      <c r="S28" s="255"/>
      <c r="T28" s="718"/>
      <c r="U28" s="678" t="s">
        <v>121</v>
      </c>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row>
    <row r="29" spans="2:47" s="237" customFormat="1" ht="89.25">
      <c r="B29" s="229" t="s">
        <v>162</v>
      </c>
      <c r="C29" s="226" t="s">
        <v>299</v>
      </c>
      <c r="D29" s="710" t="s">
        <v>300</v>
      </c>
      <c r="E29" s="711"/>
      <c r="F29" s="711">
        <v>1</v>
      </c>
      <c r="G29" s="711"/>
      <c r="H29" s="711"/>
      <c r="I29" s="711"/>
      <c r="J29" s="711">
        <v>1</v>
      </c>
      <c r="K29" s="711"/>
      <c r="L29" s="711"/>
      <c r="M29" s="711"/>
      <c r="N29" s="711">
        <v>1</v>
      </c>
      <c r="O29" s="711"/>
      <c r="P29" s="711"/>
      <c r="Q29" s="235">
        <f>SUM(Tabla2[[#This Row],[Ene]:[Dic]])</f>
        <v>3</v>
      </c>
      <c r="R29" s="255" t="s">
        <v>260</v>
      </c>
      <c r="S29" s="255" t="s">
        <v>253</v>
      </c>
      <c r="T29" s="718"/>
      <c r="U29" s="678" t="s">
        <v>140</v>
      </c>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row>
    <row r="30" spans="2:47" s="237" customFormat="1" ht="51">
      <c r="B30" s="229" t="s">
        <v>164</v>
      </c>
      <c r="C30" s="226" t="s">
        <v>301</v>
      </c>
      <c r="D30" s="710" t="s">
        <v>302</v>
      </c>
      <c r="E30" s="711">
        <v>1</v>
      </c>
      <c r="F30" s="711">
        <v>1</v>
      </c>
      <c r="G30" s="711">
        <v>1</v>
      </c>
      <c r="H30" s="711">
        <v>1</v>
      </c>
      <c r="I30" s="711">
        <v>1</v>
      </c>
      <c r="J30" s="711">
        <v>1</v>
      </c>
      <c r="K30" s="711">
        <v>1</v>
      </c>
      <c r="L30" s="711">
        <v>1</v>
      </c>
      <c r="M30" s="711">
        <v>1</v>
      </c>
      <c r="N30" s="711">
        <v>1</v>
      </c>
      <c r="O30" s="711">
        <v>1</v>
      </c>
      <c r="P30" s="711">
        <v>1</v>
      </c>
      <c r="Q30" s="235">
        <f>SUM(Tabla2[[#This Row],[Ene]:[Dic]])</f>
        <v>12</v>
      </c>
      <c r="R30" s="255" t="s">
        <v>247</v>
      </c>
      <c r="S30" s="255"/>
      <c r="T30" s="718" t="s">
        <v>303</v>
      </c>
      <c r="U30" s="678" t="s">
        <v>140</v>
      </c>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row>
    <row r="31" spans="2:47" s="237" customFormat="1" ht="51">
      <c r="B31" s="229" t="s">
        <v>164</v>
      </c>
      <c r="C31" s="226" t="s">
        <v>304</v>
      </c>
      <c r="D31" s="710" t="s">
        <v>305</v>
      </c>
      <c r="E31" s="711">
        <v>1</v>
      </c>
      <c r="F31" s="711">
        <v>1</v>
      </c>
      <c r="G31" s="711">
        <v>1</v>
      </c>
      <c r="H31" s="711">
        <v>1</v>
      </c>
      <c r="I31" s="711">
        <v>1</v>
      </c>
      <c r="J31" s="711">
        <v>1</v>
      </c>
      <c r="K31" s="711">
        <v>1</v>
      </c>
      <c r="L31" s="711">
        <v>1</v>
      </c>
      <c r="M31" s="711">
        <v>1</v>
      </c>
      <c r="N31" s="711">
        <v>1</v>
      </c>
      <c r="O31" s="711">
        <v>1</v>
      </c>
      <c r="P31" s="711">
        <v>1</v>
      </c>
      <c r="Q31" s="235">
        <f>SUM(Tabla2[[#This Row],[Ene]:[Dic]])</f>
        <v>12</v>
      </c>
      <c r="R31" s="255" t="s">
        <v>246</v>
      </c>
      <c r="S31" s="255"/>
      <c r="T31" s="718"/>
      <c r="U31" s="678" t="s">
        <v>167</v>
      </c>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row>
    <row r="32" spans="2:47" s="237" customFormat="1" ht="51">
      <c r="B32" s="229" t="s">
        <v>166</v>
      </c>
      <c r="C32" s="226" t="s">
        <v>306</v>
      </c>
      <c r="D32" s="710" t="s">
        <v>307</v>
      </c>
      <c r="E32" s="711"/>
      <c r="F32" s="711"/>
      <c r="G32" s="711"/>
      <c r="H32" s="711"/>
      <c r="I32" s="711"/>
      <c r="J32" s="711">
        <v>1</v>
      </c>
      <c r="K32" s="711"/>
      <c r="L32" s="711"/>
      <c r="M32" s="711"/>
      <c r="N32" s="711"/>
      <c r="O32" s="711">
        <v>1</v>
      </c>
      <c r="P32" s="711"/>
      <c r="Q32" s="235">
        <f>SUM(Tabla2[[#This Row],[Ene]:[Dic]])</f>
        <v>2</v>
      </c>
      <c r="R32" s="255" t="s">
        <v>260</v>
      </c>
      <c r="S32" s="255" t="s">
        <v>266</v>
      </c>
      <c r="T32" s="718"/>
      <c r="U32" s="678" t="s">
        <v>140</v>
      </c>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row>
    <row r="33" spans="2:47" s="237" customFormat="1" ht="51">
      <c r="B33" s="229" t="s">
        <v>166</v>
      </c>
      <c r="C33" s="226" t="s">
        <v>308</v>
      </c>
      <c r="D33" s="710" t="s">
        <v>309</v>
      </c>
      <c r="E33" s="711"/>
      <c r="F33" s="711"/>
      <c r="G33" s="711">
        <v>1</v>
      </c>
      <c r="H33" s="711"/>
      <c r="I33" s="711">
        <v>1</v>
      </c>
      <c r="J33" s="711"/>
      <c r="K33" s="711"/>
      <c r="L33" s="711">
        <v>1</v>
      </c>
      <c r="M33" s="711"/>
      <c r="N33" s="711">
        <v>1</v>
      </c>
      <c r="O33" s="711"/>
      <c r="P33" s="711"/>
      <c r="Q33" s="235">
        <f>SUM(Tabla2[[#This Row],[Ene]:[Dic]])</f>
        <v>4</v>
      </c>
      <c r="R33" s="255" t="s">
        <v>260</v>
      </c>
      <c r="S33" s="255" t="s">
        <v>247</v>
      </c>
      <c r="T33" s="718"/>
      <c r="U33" s="678" t="s">
        <v>140</v>
      </c>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row>
    <row r="34" spans="2:47" s="237" customFormat="1" ht="51">
      <c r="B34" s="229" t="s">
        <v>166</v>
      </c>
      <c r="C34" s="226" t="s">
        <v>310</v>
      </c>
      <c r="D34" s="710" t="s">
        <v>311</v>
      </c>
      <c r="E34" s="711"/>
      <c r="F34" s="711"/>
      <c r="G34" s="711">
        <v>3</v>
      </c>
      <c r="H34" s="711"/>
      <c r="I34" s="711"/>
      <c r="J34" s="711">
        <v>3</v>
      </c>
      <c r="K34" s="711"/>
      <c r="L34" s="711"/>
      <c r="M34" s="711">
        <v>3</v>
      </c>
      <c r="N34" s="711"/>
      <c r="O34" s="711"/>
      <c r="P34" s="711"/>
      <c r="Q34" s="235">
        <f>SUM(Tabla2[[#This Row],[Ene]:[Dic]])</f>
        <v>9</v>
      </c>
      <c r="R34" s="255" t="s">
        <v>260</v>
      </c>
      <c r="S34" s="255" t="s">
        <v>253</v>
      </c>
      <c r="T34" s="718"/>
      <c r="U34" s="678" t="s">
        <v>140</v>
      </c>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row>
    <row r="35" spans="2:47" s="237" customFormat="1" ht="51">
      <c r="B35" s="229" t="s">
        <v>166</v>
      </c>
      <c r="C35" s="226" t="s">
        <v>312</v>
      </c>
      <c r="D35" s="710" t="s">
        <v>313</v>
      </c>
      <c r="E35" s="711"/>
      <c r="F35" s="711"/>
      <c r="G35" s="711"/>
      <c r="H35" s="711">
        <v>3</v>
      </c>
      <c r="I35" s="711"/>
      <c r="J35" s="711"/>
      <c r="K35" s="711">
        <v>3</v>
      </c>
      <c r="L35" s="711"/>
      <c r="M35" s="711"/>
      <c r="N35" s="711">
        <v>3</v>
      </c>
      <c r="O35" s="711"/>
      <c r="P35" s="711"/>
      <c r="Q35" s="235">
        <f>SUM(Tabla2[[#This Row],[Ene]:[Dic]])</f>
        <v>9</v>
      </c>
      <c r="R35" s="255" t="s">
        <v>260</v>
      </c>
      <c r="S35" s="255" t="s">
        <v>247</v>
      </c>
      <c r="T35" s="718"/>
      <c r="U35" s="678" t="s">
        <v>140</v>
      </c>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row>
    <row r="36" spans="2:47" s="237" customFormat="1" ht="51">
      <c r="B36" s="229" t="s">
        <v>118</v>
      </c>
      <c r="C36" s="226" t="s">
        <v>314</v>
      </c>
      <c r="D36" s="710" t="s">
        <v>315</v>
      </c>
      <c r="E36" s="711"/>
      <c r="F36" s="711">
        <v>1</v>
      </c>
      <c r="G36" s="711">
        <v>1</v>
      </c>
      <c r="H36" s="711">
        <v>1</v>
      </c>
      <c r="I36" s="711">
        <v>1</v>
      </c>
      <c r="J36" s="711">
        <v>1</v>
      </c>
      <c r="K36" s="711">
        <v>1</v>
      </c>
      <c r="L36" s="711">
        <v>1</v>
      </c>
      <c r="M36" s="711">
        <v>1</v>
      </c>
      <c r="N36" s="711">
        <v>1</v>
      </c>
      <c r="O36" s="711">
        <v>1</v>
      </c>
      <c r="P36" s="711"/>
      <c r="Q36" s="235">
        <f>SUM(Tabla2[[#This Row],[Ene]:[Dic]])</f>
        <v>10</v>
      </c>
      <c r="R36" s="255" t="s">
        <v>247</v>
      </c>
      <c r="S36" s="255"/>
      <c r="T36" s="718"/>
      <c r="U36" s="289" t="s">
        <v>114</v>
      </c>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row>
    <row r="37" spans="2:47" s="237" customFormat="1" ht="51">
      <c r="B37" s="229" t="s">
        <v>118</v>
      </c>
      <c r="C37" s="226" t="s">
        <v>316</v>
      </c>
      <c r="D37" s="710" t="s">
        <v>317</v>
      </c>
      <c r="E37" s="711"/>
      <c r="F37" s="711"/>
      <c r="G37" s="711">
        <v>1</v>
      </c>
      <c r="H37" s="711"/>
      <c r="I37" s="711"/>
      <c r="J37" s="711">
        <v>1</v>
      </c>
      <c r="K37" s="711"/>
      <c r="L37" s="711"/>
      <c r="M37" s="711">
        <v>1</v>
      </c>
      <c r="N37" s="711"/>
      <c r="O37" s="711"/>
      <c r="P37" s="711">
        <v>1</v>
      </c>
      <c r="Q37" s="235">
        <f>SUM(Tabla2[[#This Row],[Ene]:[Dic]])</f>
        <v>4</v>
      </c>
      <c r="R37" s="255" t="s">
        <v>247</v>
      </c>
      <c r="S37" s="255"/>
      <c r="T37" s="718" t="s">
        <v>318</v>
      </c>
      <c r="U37" s="289" t="s">
        <v>114</v>
      </c>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row>
    <row r="38" spans="2:47" s="237" customFormat="1" ht="51">
      <c r="B38" s="229" t="s">
        <v>118</v>
      </c>
      <c r="C38" s="226" t="s">
        <v>319</v>
      </c>
      <c r="D38" s="710" t="s">
        <v>320</v>
      </c>
      <c r="E38" s="711"/>
      <c r="F38" s="711"/>
      <c r="G38" s="711"/>
      <c r="H38" s="711">
        <v>1</v>
      </c>
      <c r="I38" s="711"/>
      <c r="J38" s="711"/>
      <c r="K38" s="711"/>
      <c r="L38" s="711">
        <v>1</v>
      </c>
      <c r="M38" s="711"/>
      <c r="N38" s="711"/>
      <c r="O38" s="711"/>
      <c r="P38" s="711">
        <v>1</v>
      </c>
      <c r="Q38" s="235">
        <f>SUM(Tabla2[[#This Row],[Ene]:[Dic]])</f>
        <v>3</v>
      </c>
      <c r="R38" s="255" t="s">
        <v>247</v>
      </c>
      <c r="S38" s="255" t="s">
        <v>260</v>
      </c>
      <c r="T38" s="718"/>
      <c r="U38" s="289" t="s">
        <v>114</v>
      </c>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row>
    <row r="39" spans="2:47" s="237" customFormat="1" ht="63.75">
      <c r="B39" s="229" t="s">
        <v>118</v>
      </c>
      <c r="C39" s="226" t="s">
        <v>321</v>
      </c>
      <c r="D39" s="712" t="s">
        <v>322</v>
      </c>
      <c r="E39" s="711"/>
      <c r="F39" s="711"/>
      <c r="G39" s="711"/>
      <c r="H39" s="711"/>
      <c r="I39" s="711">
        <v>1</v>
      </c>
      <c r="J39" s="711"/>
      <c r="K39" s="711"/>
      <c r="L39" s="711"/>
      <c r="M39" s="711"/>
      <c r="N39" s="711">
        <v>1</v>
      </c>
      <c r="O39" s="711"/>
      <c r="P39" s="711"/>
      <c r="Q39" s="235">
        <f>SUM(Tabla2[[#This Row],[Ene]:[Dic]])</f>
        <v>2</v>
      </c>
      <c r="R39" s="255" t="s">
        <v>256</v>
      </c>
      <c r="S39" s="255" t="s">
        <v>260</v>
      </c>
      <c r="T39" s="718"/>
      <c r="U39" s="289" t="s">
        <v>114</v>
      </c>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row>
    <row r="40" spans="2:47" s="237" customFormat="1" ht="51">
      <c r="B40" s="229" t="s">
        <v>118</v>
      </c>
      <c r="C40" s="226" t="s">
        <v>323</v>
      </c>
      <c r="D40" s="710" t="s">
        <v>324</v>
      </c>
      <c r="E40" s="711"/>
      <c r="F40" s="711"/>
      <c r="G40" s="711"/>
      <c r="H40" s="711">
        <v>1</v>
      </c>
      <c r="I40" s="711"/>
      <c r="J40" s="711"/>
      <c r="K40" s="711"/>
      <c r="L40" s="711">
        <v>1</v>
      </c>
      <c r="M40" s="711"/>
      <c r="N40" s="711"/>
      <c r="O40" s="711">
        <v>1</v>
      </c>
      <c r="P40" s="711"/>
      <c r="Q40" s="235">
        <f>SUM(Tabla2[[#This Row],[Ene]:[Dic]])</f>
        <v>3</v>
      </c>
      <c r="R40" s="255" t="s">
        <v>271</v>
      </c>
      <c r="S40" s="255"/>
      <c r="T40" s="718"/>
      <c r="U40" s="289" t="s">
        <v>114</v>
      </c>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row>
    <row r="41" spans="2:47" s="237" customFormat="1" ht="51">
      <c r="B41" s="229" t="s">
        <v>118</v>
      </c>
      <c r="C41" s="226" t="s">
        <v>325</v>
      </c>
      <c r="D41" s="710" t="s">
        <v>326</v>
      </c>
      <c r="E41" s="711"/>
      <c r="F41" s="711"/>
      <c r="G41" s="711"/>
      <c r="H41" s="711"/>
      <c r="I41" s="711">
        <v>1</v>
      </c>
      <c r="J41" s="711"/>
      <c r="K41" s="711"/>
      <c r="L41" s="711"/>
      <c r="M41" s="711"/>
      <c r="N41" s="711">
        <v>1</v>
      </c>
      <c r="O41" s="711"/>
      <c r="P41" s="711"/>
      <c r="Q41" s="235">
        <f>SUM(Tabla2[[#This Row],[Ene]:[Dic]])</f>
        <v>2</v>
      </c>
      <c r="R41" s="255" t="s">
        <v>247</v>
      </c>
      <c r="S41" s="255" t="s">
        <v>260</v>
      </c>
      <c r="T41" s="718"/>
      <c r="U41" s="289" t="s">
        <v>114</v>
      </c>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row>
    <row r="42" spans="2:47" s="237" customFormat="1" ht="76.5">
      <c r="B42" s="229" t="s">
        <v>120</v>
      </c>
      <c r="C42" s="226" t="s">
        <v>327</v>
      </c>
      <c r="D42" s="712" t="s">
        <v>328</v>
      </c>
      <c r="E42" s="711"/>
      <c r="F42" s="711"/>
      <c r="G42" s="711"/>
      <c r="H42" s="711"/>
      <c r="I42" s="711"/>
      <c r="J42" s="711">
        <v>1</v>
      </c>
      <c r="K42" s="711"/>
      <c r="L42" s="711"/>
      <c r="M42" s="711"/>
      <c r="N42" s="711"/>
      <c r="O42" s="711"/>
      <c r="P42" s="711">
        <v>1</v>
      </c>
      <c r="Q42" s="235">
        <f>SUM(Tabla2[[#This Row],[Ene]:[Dic]])</f>
        <v>2</v>
      </c>
      <c r="R42" s="255" t="s">
        <v>247</v>
      </c>
      <c r="S42" s="255"/>
      <c r="T42" s="718"/>
      <c r="U42" s="678" t="s">
        <v>121</v>
      </c>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row>
    <row r="43" spans="2:47" s="237" customFormat="1" ht="76.5">
      <c r="B43" s="229" t="s">
        <v>120</v>
      </c>
      <c r="C43" s="226" t="s">
        <v>329</v>
      </c>
      <c r="D43" s="710" t="s">
        <v>330</v>
      </c>
      <c r="E43" s="711"/>
      <c r="F43" s="711"/>
      <c r="G43" s="711">
        <v>1</v>
      </c>
      <c r="H43" s="711"/>
      <c r="I43" s="711"/>
      <c r="J43" s="711">
        <v>1</v>
      </c>
      <c r="K43" s="711"/>
      <c r="L43" s="711"/>
      <c r="M43" s="711">
        <v>1</v>
      </c>
      <c r="N43" s="711"/>
      <c r="O43" s="711"/>
      <c r="P43" s="711">
        <v>1</v>
      </c>
      <c r="Q43" s="235">
        <f>SUM(Tabla2[[#This Row],[Ene]:[Dic]])</f>
        <v>4</v>
      </c>
      <c r="R43" s="255" t="s">
        <v>247</v>
      </c>
      <c r="S43" s="255"/>
      <c r="T43" s="718"/>
      <c r="U43" s="678" t="s">
        <v>121</v>
      </c>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row>
    <row r="44" spans="2:47" s="237" customFormat="1" ht="76.5">
      <c r="B44" s="229" t="s">
        <v>120</v>
      </c>
      <c r="C44" s="226" t="s">
        <v>331</v>
      </c>
      <c r="D44" s="710" t="s">
        <v>332</v>
      </c>
      <c r="E44" s="711"/>
      <c r="F44" s="711"/>
      <c r="G44" s="711"/>
      <c r="H44" s="711"/>
      <c r="I44" s="711">
        <v>1</v>
      </c>
      <c r="J44" s="711"/>
      <c r="K44" s="711"/>
      <c r="L44" s="711"/>
      <c r="M44" s="711"/>
      <c r="N44" s="711"/>
      <c r="O44" s="711">
        <v>1</v>
      </c>
      <c r="P44" s="711"/>
      <c r="Q44" s="235">
        <f>SUM(Tabla2[[#This Row],[Ene]:[Dic]])</f>
        <v>2</v>
      </c>
      <c r="R44" s="255" t="s">
        <v>260</v>
      </c>
      <c r="S44" s="255" t="s">
        <v>266</v>
      </c>
      <c r="T44" s="718" t="s">
        <v>247</v>
      </c>
      <c r="U44" s="678" t="s">
        <v>121</v>
      </c>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row>
    <row r="45" spans="2:47" s="237" customFormat="1" ht="76.5">
      <c r="B45" s="229" t="s">
        <v>120</v>
      </c>
      <c r="C45" s="226" t="s">
        <v>333</v>
      </c>
      <c r="D45" s="710" t="s">
        <v>334</v>
      </c>
      <c r="E45" s="711"/>
      <c r="F45" s="711"/>
      <c r="G45" s="711"/>
      <c r="H45" s="711"/>
      <c r="I45" s="711"/>
      <c r="J45" s="711">
        <v>1</v>
      </c>
      <c r="K45" s="711"/>
      <c r="L45" s="711"/>
      <c r="M45" s="711"/>
      <c r="N45" s="711"/>
      <c r="O45" s="711"/>
      <c r="P45" s="711">
        <v>1</v>
      </c>
      <c r="Q45" s="235">
        <f>SUM(Tabla2[[#This Row],[Ene]:[Dic]])</f>
        <v>2</v>
      </c>
      <c r="R45" s="255" t="s">
        <v>247</v>
      </c>
      <c r="S45" s="255"/>
      <c r="T45" s="718"/>
      <c r="U45" s="678" t="s">
        <v>121</v>
      </c>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row>
    <row r="46" spans="2:47" s="237" customFormat="1" ht="38.25">
      <c r="B46" s="229" t="s">
        <v>122</v>
      </c>
      <c r="C46" s="226" t="s">
        <v>335</v>
      </c>
      <c r="D46" s="710" t="s">
        <v>336</v>
      </c>
      <c r="E46" s="711"/>
      <c r="F46" s="711">
        <v>1</v>
      </c>
      <c r="G46" s="711"/>
      <c r="H46" s="711"/>
      <c r="I46" s="711">
        <v>1</v>
      </c>
      <c r="J46" s="711"/>
      <c r="K46" s="711"/>
      <c r="L46" s="711">
        <v>1</v>
      </c>
      <c r="M46" s="711"/>
      <c r="N46" s="711"/>
      <c r="O46" s="711">
        <v>1</v>
      </c>
      <c r="P46" s="711"/>
      <c r="Q46" s="235">
        <f>SUM(Tabla2[[#This Row],[Ene]:[Dic]])</f>
        <v>4</v>
      </c>
      <c r="R46" s="255" t="s">
        <v>260</v>
      </c>
      <c r="S46" s="255" t="s">
        <v>253</v>
      </c>
      <c r="T46" s="718"/>
      <c r="U46" s="678" t="s">
        <v>337</v>
      </c>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row>
    <row r="47" spans="2:47" s="237" customFormat="1" ht="63.75">
      <c r="B47" s="229" t="s">
        <v>122</v>
      </c>
      <c r="C47" s="226" t="s">
        <v>338</v>
      </c>
      <c r="D47" s="710" t="s">
        <v>339</v>
      </c>
      <c r="E47" s="711"/>
      <c r="F47" s="711">
        <v>2</v>
      </c>
      <c r="G47" s="711">
        <v>2</v>
      </c>
      <c r="H47" s="711">
        <v>2</v>
      </c>
      <c r="I47" s="711">
        <v>2</v>
      </c>
      <c r="J47" s="711">
        <v>2</v>
      </c>
      <c r="K47" s="711">
        <v>2</v>
      </c>
      <c r="L47" s="711">
        <v>2</v>
      </c>
      <c r="M47" s="711">
        <v>2</v>
      </c>
      <c r="N47" s="711">
        <v>2</v>
      </c>
      <c r="O47" s="711">
        <v>2</v>
      </c>
      <c r="P47" s="711"/>
      <c r="Q47" s="235">
        <f>SUM(Tabla2[[#This Row],[Ene]:[Dic]])</f>
        <v>20</v>
      </c>
      <c r="R47" s="255" t="s">
        <v>260</v>
      </c>
      <c r="S47" s="255" t="s">
        <v>247</v>
      </c>
      <c r="T47" s="718"/>
      <c r="U47" s="678" t="s">
        <v>337</v>
      </c>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row>
    <row r="48" spans="2:47" s="237" customFormat="1" ht="38.25">
      <c r="B48" s="229" t="s">
        <v>122</v>
      </c>
      <c r="C48" s="226" t="s">
        <v>340</v>
      </c>
      <c r="D48" s="710" t="s">
        <v>341</v>
      </c>
      <c r="E48" s="711"/>
      <c r="F48" s="711">
        <v>1</v>
      </c>
      <c r="G48" s="711">
        <v>1</v>
      </c>
      <c r="H48" s="711">
        <v>1</v>
      </c>
      <c r="I48" s="711">
        <v>1</v>
      </c>
      <c r="J48" s="711">
        <v>1</v>
      </c>
      <c r="K48" s="711">
        <v>1</v>
      </c>
      <c r="L48" s="711">
        <v>1</v>
      </c>
      <c r="M48" s="711">
        <v>1</v>
      </c>
      <c r="N48" s="711">
        <v>1</v>
      </c>
      <c r="O48" s="711">
        <v>1</v>
      </c>
      <c r="P48" s="711"/>
      <c r="Q48" s="235">
        <f>SUM(Tabla2[[#This Row],[Ene]:[Dic]])</f>
        <v>10</v>
      </c>
      <c r="R48" s="255" t="s">
        <v>247</v>
      </c>
      <c r="S48" s="255"/>
      <c r="T48" s="718"/>
      <c r="U48" s="678" t="s">
        <v>337</v>
      </c>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row>
    <row r="49" spans="2:47" s="237" customFormat="1" ht="38.25">
      <c r="B49" s="229" t="s">
        <v>122</v>
      </c>
      <c r="C49" s="226" t="s">
        <v>342</v>
      </c>
      <c r="D49" s="710" t="s">
        <v>343</v>
      </c>
      <c r="E49" s="711"/>
      <c r="F49" s="711"/>
      <c r="G49" s="711">
        <v>1</v>
      </c>
      <c r="H49" s="711"/>
      <c r="I49" s="711"/>
      <c r="J49" s="711">
        <v>1</v>
      </c>
      <c r="K49" s="711"/>
      <c r="L49" s="711"/>
      <c r="M49" s="711">
        <v>1</v>
      </c>
      <c r="N49" s="711"/>
      <c r="O49" s="711"/>
      <c r="P49" s="711"/>
      <c r="Q49" s="235">
        <f>SUM(Tabla2[[#This Row],[Ene]:[Dic]])</f>
        <v>3</v>
      </c>
      <c r="R49" s="255" t="s">
        <v>260</v>
      </c>
      <c r="S49" s="255" t="s">
        <v>266</v>
      </c>
      <c r="T49" s="718"/>
      <c r="U49" s="678" t="s">
        <v>337</v>
      </c>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row>
    <row r="50" spans="2:47" s="237" customFormat="1" ht="38.25">
      <c r="B50" s="229" t="s">
        <v>122</v>
      </c>
      <c r="C50" s="226" t="s">
        <v>344</v>
      </c>
      <c r="D50" s="710" t="s">
        <v>345</v>
      </c>
      <c r="E50" s="711"/>
      <c r="F50" s="711"/>
      <c r="G50" s="711">
        <v>1</v>
      </c>
      <c r="H50" s="711"/>
      <c r="I50" s="711"/>
      <c r="J50" s="711">
        <v>1</v>
      </c>
      <c r="K50" s="711"/>
      <c r="L50" s="711"/>
      <c r="M50" s="711">
        <v>1</v>
      </c>
      <c r="N50" s="711"/>
      <c r="O50" s="711"/>
      <c r="P50" s="711"/>
      <c r="Q50" s="235">
        <f>SUM(Tabla2[[#This Row],[Ene]:[Dic]])</f>
        <v>3</v>
      </c>
      <c r="R50" s="255" t="s">
        <v>260</v>
      </c>
      <c r="S50" s="255" t="s">
        <v>266</v>
      </c>
      <c r="T50" s="718"/>
      <c r="U50" s="678" t="s">
        <v>337</v>
      </c>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row>
    <row r="51" spans="2:47" s="237" customFormat="1" ht="63.75">
      <c r="B51" s="229" t="s">
        <v>128</v>
      </c>
      <c r="C51" s="226" t="s">
        <v>346</v>
      </c>
      <c r="D51" s="710" t="s">
        <v>347</v>
      </c>
      <c r="E51" s="711"/>
      <c r="F51" s="711"/>
      <c r="G51" s="711">
        <v>1</v>
      </c>
      <c r="H51" s="711">
        <v>1</v>
      </c>
      <c r="I51" s="711">
        <v>1</v>
      </c>
      <c r="J51" s="711">
        <v>1</v>
      </c>
      <c r="K51" s="711">
        <v>1</v>
      </c>
      <c r="L51" s="711">
        <v>1</v>
      </c>
      <c r="M51" s="711">
        <v>1</v>
      </c>
      <c r="N51" s="711">
        <v>1</v>
      </c>
      <c r="O51" s="711">
        <v>1</v>
      </c>
      <c r="P51" s="711"/>
      <c r="Q51" s="235">
        <f>SUM(Tabla2[[#This Row],[Ene]:[Dic]])</f>
        <v>9</v>
      </c>
      <c r="R51" s="255" t="s">
        <v>260</v>
      </c>
      <c r="S51" s="255" t="s">
        <v>247</v>
      </c>
      <c r="T51" s="718"/>
      <c r="U51" s="678" t="s">
        <v>129</v>
      </c>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row>
    <row r="52" spans="2:47" s="237" customFormat="1" ht="63.75">
      <c r="B52" s="229" t="s">
        <v>128</v>
      </c>
      <c r="C52" s="226" t="s">
        <v>348</v>
      </c>
      <c r="D52" s="710" t="s">
        <v>349</v>
      </c>
      <c r="E52" s="711"/>
      <c r="F52" s="711"/>
      <c r="G52" s="711"/>
      <c r="H52" s="711">
        <v>1</v>
      </c>
      <c r="I52" s="711"/>
      <c r="J52" s="711"/>
      <c r="K52" s="711">
        <v>1</v>
      </c>
      <c r="L52" s="711"/>
      <c r="M52" s="711"/>
      <c r="N52" s="711">
        <v>1</v>
      </c>
      <c r="O52" s="711"/>
      <c r="P52" s="711"/>
      <c r="Q52" s="235">
        <f>SUM(Tabla2[[#This Row],[Ene]:[Dic]])</f>
        <v>3</v>
      </c>
      <c r="R52" s="255" t="s">
        <v>260</v>
      </c>
      <c r="S52" s="255" t="s">
        <v>247</v>
      </c>
      <c r="T52" s="718"/>
      <c r="U52" s="678" t="s">
        <v>129</v>
      </c>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row>
    <row r="53" spans="2:47" s="237" customFormat="1" ht="63.75">
      <c r="B53" s="229" t="s">
        <v>128</v>
      </c>
      <c r="C53" s="226" t="s">
        <v>350</v>
      </c>
      <c r="D53" s="710" t="s">
        <v>351</v>
      </c>
      <c r="E53" s="711"/>
      <c r="F53" s="711"/>
      <c r="G53" s="711">
        <v>1</v>
      </c>
      <c r="H53" s="711"/>
      <c r="I53" s="711"/>
      <c r="J53" s="711"/>
      <c r="K53" s="711"/>
      <c r="L53" s="711"/>
      <c r="M53" s="711">
        <v>1</v>
      </c>
      <c r="N53" s="711"/>
      <c r="O53" s="711"/>
      <c r="P53" s="711"/>
      <c r="Q53" s="235">
        <f>SUM(Tabla2[[#This Row],[Ene]:[Dic]])</f>
        <v>2</v>
      </c>
      <c r="R53" s="255" t="s">
        <v>260</v>
      </c>
      <c r="S53" s="255" t="s">
        <v>253</v>
      </c>
      <c r="T53" s="718"/>
      <c r="U53" s="678" t="s">
        <v>129</v>
      </c>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1"/>
    </row>
    <row r="54" spans="2:47" s="237" customFormat="1" ht="51">
      <c r="B54" s="229" t="s">
        <v>133</v>
      </c>
      <c r="C54" s="226" t="s">
        <v>352</v>
      </c>
      <c r="D54" s="710" t="s">
        <v>353</v>
      </c>
      <c r="E54" s="711"/>
      <c r="F54" s="711"/>
      <c r="G54" s="711">
        <v>1</v>
      </c>
      <c r="H54" s="711"/>
      <c r="I54" s="711"/>
      <c r="J54" s="711">
        <v>1</v>
      </c>
      <c r="K54" s="711"/>
      <c r="L54" s="711"/>
      <c r="M54" s="711">
        <v>1</v>
      </c>
      <c r="N54" s="711"/>
      <c r="O54" s="711"/>
      <c r="P54" s="711">
        <v>1</v>
      </c>
      <c r="Q54" s="235">
        <f>SUM(Tabla2[[#This Row],[Ene]:[Dic]])</f>
        <v>4</v>
      </c>
      <c r="R54" s="255" t="s">
        <v>247</v>
      </c>
      <c r="S54" s="255"/>
      <c r="T54" s="718"/>
      <c r="U54" s="678" t="s">
        <v>121</v>
      </c>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row>
    <row r="55" spans="2:47" s="237" customFormat="1" ht="51">
      <c r="B55" s="229" t="s">
        <v>134</v>
      </c>
      <c r="C55" s="226" t="s">
        <v>354</v>
      </c>
      <c r="D55" s="710" t="s">
        <v>355</v>
      </c>
      <c r="E55" s="711"/>
      <c r="F55" s="711"/>
      <c r="G55" s="711">
        <v>1</v>
      </c>
      <c r="H55" s="711"/>
      <c r="I55" s="711"/>
      <c r="J55" s="711">
        <v>1</v>
      </c>
      <c r="K55" s="711"/>
      <c r="L55" s="711"/>
      <c r="M55" s="711">
        <v>1</v>
      </c>
      <c r="N55" s="711"/>
      <c r="O55" s="711"/>
      <c r="P55" s="711">
        <v>1</v>
      </c>
      <c r="Q55" s="235">
        <f>SUM(Tabla2[[#This Row],[Ene]:[Dic]])</f>
        <v>4</v>
      </c>
      <c r="R55" s="255" t="s">
        <v>247</v>
      </c>
      <c r="S55" s="255"/>
      <c r="T55" s="718"/>
      <c r="U55" s="678" t="s">
        <v>121</v>
      </c>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row>
    <row r="56" spans="2:47" s="237" customFormat="1" ht="63.75">
      <c r="B56" s="229" t="s">
        <v>136</v>
      </c>
      <c r="C56" s="226" t="s">
        <v>356</v>
      </c>
      <c r="D56" s="710" t="s">
        <v>357</v>
      </c>
      <c r="E56" s="711"/>
      <c r="F56" s="711"/>
      <c r="G56" s="711">
        <v>1</v>
      </c>
      <c r="H56" s="711"/>
      <c r="I56" s="711"/>
      <c r="J56" s="711">
        <v>1</v>
      </c>
      <c r="K56" s="711"/>
      <c r="L56" s="711"/>
      <c r="M56" s="711">
        <v>1</v>
      </c>
      <c r="N56" s="711"/>
      <c r="O56" s="711"/>
      <c r="P56" s="711">
        <v>1</v>
      </c>
      <c r="Q56" s="235">
        <f>SUM(Tabla2[[#This Row],[Ene]:[Dic]])</f>
        <v>4</v>
      </c>
      <c r="R56" s="255" t="s">
        <v>247</v>
      </c>
      <c r="S56" s="255" t="s">
        <v>260</v>
      </c>
      <c r="T56" s="718" t="s">
        <v>358</v>
      </c>
      <c r="U56" s="678" t="s">
        <v>121</v>
      </c>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row>
    <row r="57" spans="2:47" s="237" customFormat="1" ht="51">
      <c r="B57" s="229" t="s">
        <v>137</v>
      </c>
      <c r="C57" s="226" t="s">
        <v>359</v>
      </c>
      <c r="D57" s="710" t="s">
        <v>360</v>
      </c>
      <c r="E57" s="711"/>
      <c r="F57" s="711"/>
      <c r="G57" s="711">
        <v>1</v>
      </c>
      <c r="H57" s="711"/>
      <c r="I57" s="711"/>
      <c r="J57" s="711">
        <v>1</v>
      </c>
      <c r="K57" s="711"/>
      <c r="L57" s="711"/>
      <c r="M57" s="711">
        <v>1</v>
      </c>
      <c r="N57" s="711"/>
      <c r="O57" s="711"/>
      <c r="P57" s="711"/>
      <c r="Q57" s="235">
        <f>SUM(Tabla2[[#This Row],[Ene]:[Dic]])</f>
        <v>3</v>
      </c>
      <c r="R57" s="255" t="s">
        <v>260</v>
      </c>
      <c r="S57" s="255" t="s">
        <v>256</v>
      </c>
      <c r="T57" s="718"/>
      <c r="U57" s="678" t="s">
        <v>138</v>
      </c>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row>
    <row r="58" spans="2:47" s="237" customFormat="1" ht="63.75">
      <c r="B58" s="229" t="s">
        <v>137</v>
      </c>
      <c r="C58" s="226" t="s">
        <v>361</v>
      </c>
      <c r="D58" s="710" t="s">
        <v>362</v>
      </c>
      <c r="E58" s="711"/>
      <c r="F58" s="711"/>
      <c r="G58" s="711">
        <v>1</v>
      </c>
      <c r="H58" s="711"/>
      <c r="I58" s="711"/>
      <c r="J58" s="711">
        <v>1</v>
      </c>
      <c r="K58" s="711"/>
      <c r="L58" s="711"/>
      <c r="M58" s="711">
        <v>1</v>
      </c>
      <c r="N58" s="711"/>
      <c r="O58" s="711">
        <v>1</v>
      </c>
      <c r="P58" s="711"/>
      <c r="Q58" s="235">
        <f>SUM(Tabla2[[#This Row],[Ene]:[Dic]])</f>
        <v>4</v>
      </c>
      <c r="R58" s="255" t="s">
        <v>247</v>
      </c>
      <c r="S58" s="255"/>
      <c r="T58" s="718"/>
      <c r="U58" s="678" t="s">
        <v>138</v>
      </c>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row>
    <row r="59" spans="2:47" s="237" customFormat="1" ht="51">
      <c r="B59" s="229" t="s">
        <v>137</v>
      </c>
      <c r="C59" s="226" t="s">
        <v>363</v>
      </c>
      <c r="D59" s="710" t="s">
        <v>364</v>
      </c>
      <c r="E59" s="711"/>
      <c r="F59" s="711"/>
      <c r="G59" s="711"/>
      <c r="H59" s="711">
        <v>1</v>
      </c>
      <c r="I59" s="711"/>
      <c r="J59" s="711"/>
      <c r="K59" s="711">
        <v>1</v>
      </c>
      <c r="L59" s="711"/>
      <c r="M59" s="711"/>
      <c r="N59" s="711">
        <v>1</v>
      </c>
      <c r="O59" s="711"/>
      <c r="P59" s="711"/>
      <c r="Q59" s="235">
        <f>SUM(Tabla2[[#This Row],[Ene]:[Dic]])</f>
        <v>3</v>
      </c>
      <c r="R59" s="255" t="s">
        <v>247</v>
      </c>
      <c r="S59" s="255"/>
      <c r="T59" s="718"/>
      <c r="U59" s="678" t="s">
        <v>138</v>
      </c>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row>
    <row r="60" spans="2:47" s="237" customFormat="1" ht="51">
      <c r="B60" s="229" t="s">
        <v>137</v>
      </c>
      <c r="C60" s="226" t="s">
        <v>365</v>
      </c>
      <c r="D60" s="710" t="s">
        <v>366</v>
      </c>
      <c r="E60" s="711"/>
      <c r="F60" s="711">
        <v>1</v>
      </c>
      <c r="G60" s="711"/>
      <c r="H60" s="711"/>
      <c r="I60" s="711"/>
      <c r="J60" s="711"/>
      <c r="K60" s="711">
        <v>1</v>
      </c>
      <c r="L60" s="711"/>
      <c r="M60" s="711"/>
      <c r="N60" s="711"/>
      <c r="O60" s="711"/>
      <c r="P60" s="711"/>
      <c r="Q60" s="235">
        <f>SUM(Tabla2[[#This Row],[Ene]:[Dic]])</f>
        <v>2</v>
      </c>
      <c r="R60" s="255" t="s">
        <v>247</v>
      </c>
      <c r="S60" s="255"/>
      <c r="T60" s="718"/>
      <c r="U60" s="678" t="s">
        <v>138</v>
      </c>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row>
    <row r="61" spans="2:47" s="237" customFormat="1" ht="51">
      <c r="B61" s="229" t="s">
        <v>137</v>
      </c>
      <c r="C61" s="226" t="s">
        <v>367</v>
      </c>
      <c r="D61" s="710" t="s">
        <v>368</v>
      </c>
      <c r="E61" s="711"/>
      <c r="F61" s="711"/>
      <c r="G61" s="711"/>
      <c r="H61" s="711">
        <v>1</v>
      </c>
      <c r="I61" s="711"/>
      <c r="J61" s="711"/>
      <c r="K61" s="711"/>
      <c r="L61" s="711">
        <v>1</v>
      </c>
      <c r="M61" s="711"/>
      <c r="N61" s="711"/>
      <c r="O61" s="711"/>
      <c r="P61" s="711">
        <v>1</v>
      </c>
      <c r="Q61" s="235">
        <f>SUM(Tabla2[[#This Row],[Ene]:[Dic]])</f>
        <v>3</v>
      </c>
      <c r="R61" s="255" t="s">
        <v>247</v>
      </c>
      <c r="S61" s="255"/>
      <c r="T61" s="718"/>
      <c r="U61" s="678" t="s">
        <v>138</v>
      </c>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row>
    <row r="62" spans="2:47" s="237" customFormat="1" ht="51">
      <c r="B62" s="229" t="s">
        <v>137</v>
      </c>
      <c r="C62" s="226" t="s">
        <v>369</v>
      </c>
      <c r="D62" s="710" t="s">
        <v>370</v>
      </c>
      <c r="E62" s="711"/>
      <c r="F62" s="711"/>
      <c r="G62" s="711"/>
      <c r="H62" s="711">
        <v>1</v>
      </c>
      <c r="I62" s="711"/>
      <c r="J62" s="711"/>
      <c r="K62" s="711"/>
      <c r="L62" s="711">
        <v>1</v>
      </c>
      <c r="M62" s="711"/>
      <c r="N62" s="711">
        <v>1</v>
      </c>
      <c r="O62" s="711"/>
      <c r="P62" s="711"/>
      <c r="Q62" s="235">
        <f>SUM(Tabla2[[#This Row],[Ene]:[Dic]])</f>
        <v>3</v>
      </c>
      <c r="R62" s="255" t="s">
        <v>247</v>
      </c>
      <c r="S62" s="255"/>
      <c r="T62" s="718"/>
      <c r="U62" s="678" t="s">
        <v>138</v>
      </c>
      <c r="V62" s="251"/>
      <c r="W62" s="251"/>
      <c r="X62" s="251"/>
      <c r="Y62" s="251"/>
      <c r="Z62" s="251"/>
      <c r="AA62" s="251"/>
      <c r="AB62" s="251"/>
      <c r="AC62" s="251"/>
      <c r="AD62" s="251"/>
      <c r="AE62" s="251"/>
      <c r="AF62" s="251"/>
      <c r="AG62" s="251"/>
      <c r="AH62" s="251"/>
      <c r="AI62" s="251"/>
      <c r="AJ62" s="251"/>
      <c r="AK62" s="251"/>
      <c r="AL62" s="251"/>
      <c r="AM62" s="251"/>
      <c r="AN62" s="251"/>
      <c r="AO62" s="251"/>
      <c r="AP62" s="251"/>
      <c r="AQ62" s="251"/>
      <c r="AR62" s="251"/>
      <c r="AS62" s="251"/>
      <c r="AT62" s="251"/>
      <c r="AU62" s="251"/>
    </row>
    <row r="63" spans="2:47" s="237" customFormat="1" ht="63.75">
      <c r="B63" s="229" t="s">
        <v>139</v>
      </c>
      <c r="C63" s="226" t="s">
        <v>371</v>
      </c>
      <c r="D63" s="712" t="s">
        <v>372</v>
      </c>
      <c r="E63" s="713"/>
      <c r="F63" s="713">
        <v>10</v>
      </c>
      <c r="G63" s="713">
        <v>10</v>
      </c>
      <c r="H63" s="713">
        <v>10</v>
      </c>
      <c r="I63" s="713">
        <v>10</v>
      </c>
      <c r="J63" s="713">
        <v>10</v>
      </c>
      <c r="K63" s="713">
        <v>10</v>
      </c>
      <c r="L63" s="713">
        <v>10</v>
      </c>
      <c r="M63" s="713">
        <v>10</v>
      </c>
      <c r="N63" s="713">
        <v>10</v>
      </c>
      <c r="O63" s="713">
        <v>10</v>
      </c>
      <c r="P63" s="713"/>
      <c r="Q63" s="235">
        <f>SUM(Tabla2[[#This Row],[Ene]:[Dic]])</f>
        <v>100</v>
      </c>
      <c r="R63" s="255" t="s">
        <v>260</v>
      </c>
      <c r="S63" s="255" t="s">
        <v>247</v>
      </c>
      <c r="T63" s="718"/>
      <c r="U63" s="678" t="s">
        <v>140</v>
      </c>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row>
    <row r="64" spans="2:47" s="237" customFormat="1" ht="63.75">
      <c r="B64" s="229" t="s">
        <v>139</v>
      </c>
      <c r="C64" s="226" t="s">
        <v>373</v>
      </c>
      <c r="D64" s="710" t="s">
        <v>374</v>
      </c>
      <c r="E64" s="711">
        <v>1</v>
      </c>
      <c r="F64" s="711">
        <v>1</v>
      </c>
      <c r="G64" s="711">
        <v>1</v>
      </c>
      <c r="H64" s="711">
        <v>1</v>
      </c>
      <c r="I64" s="711">
        <v>1</v>
      </c>
      <c r="J64" s="711">
        <v>1</v>
      </c>
      <c r="K64" s="711">
        <v>1</v>
      </c>
      <c r="L64" s="711">
        <v>1</v>
      </c>
      <c r="M64" s="711">
        <v>1</v>
      </c>
      <c r="N64" s="711">
        <v>1</v>
      </c>
      <c r="O64" s="711">
        <v>1</v>
      </c>
      <c r="P64" s="711">
        <v>1</v>
      </c>
      <c r="Q64" s="235">
        <f>SUM(Tabla2[[#This Row],[Ene]:[Dic]])</f>
        <v>12</v>
      </c>
      <c r="R64" s="255" t="s">
        <v>246</v>
      </c>
      <c r="S64" s="255"/>
      <c r="T64" s="718"/>
      <c r="U64" s="678" t="s">
        <v>140</v>
      </c>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row>
    <row r="65" spans="2:47" s="237" customFormat="1" ht="63.75">
      <c r="B65" s="229" t="s">
        <v>139</v>
      </c>
      <c r="C65" s="226" t="s">
        <v>375</v>
      </c>
      <c r="D65" s="710" t="s">
        <v>376</v>
      </c>
      <c r="E65" s="713">
        <v>2</v>
      </c>
      <c r="F65" s="711"/>
      <c r="G65" s="713">
        <v>2</v>
      </c>
      <c r="H65" s="711"/>
      <c r="I65" s="711">
        <v>2</v>
      </c>
      <c r="J65" s="711"/>
      <c r="K65" s="711">
        <v>2</v>
      </c>
      <c r="L65" s="711"/>
      <c r="M65" s="711">
        <v>2</v>
      </c>
      <c r="N65" s="711"/>
      <c r="O65" s="711">
        <v>2</v>
      </c>
      <c r="P65" s="711"/>
      <c r="Q65" s="235">
        <f>SUM(Tabla2[[#This Row],[Ene]:[Dic]])</f>
        <v>12</v>
      </c>
      <c r="R65" s="255" t="s">
        <v>260</v>
      </c>
      <c r="S65" s="255" t="s">
        <v>246</v>
      </c>
      <c r="T65" s="718"/>
      <c r="U65" s="678" t="s">
        <v>140</v>
      </c>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row>
    <row r="66" spans="2:47" s="237" customFormat="1" ht="63.75">
      <c r="B66" s="229" t="s">
        <v>139</v>
      </c>
      <c r="C66" s="226" t="s">
        <v>377</v>
      </c>
      <c r="D66" s="710" t="s">
        <v>378</v>
      </c>
      <c r="E66" s="711">
        <v>1</v>
      </c>
      <c r="F66" s="711">
        <v>1</v>
      </c>
      <c r="G66" s="711">
        <v>1</v>
      </c>
      <c r="H66" s="711">
        <v>1</v>
      </c>
      <c r="I66" s="711">
        <v>1</v>
      </c>
      <c r="J66" s="711">
        <v>1</v>
      </c>
      <c r="K66" s="711">
        <v>1</v>
      </c>
      <c r="L66" s="711">
        <v>1</v>
      </c>
      <c r="M66" s="711">
        <v>1</v>
      </c>
      <c r="N66" s="711">
        <v>1</v>
      </c>
      <c r="O66" s="711">
        <v>1</v>
      </c>
      <c r="P66" s="711">
        <v>1</v>
      </c>
      <c r="Q66" s="235">
        <f>SUM(Tabla2[[#This Row],[Ene]:[Dic]])</f>
        <v>12</v>
      </c>
      <c r="R66" s="255" t="s">
        <v>260</v>
      </c>
      <c r="S66" s="255" t="s">
        <v>253</v>
      </c>
      <c r="T66" s="718"/>
      <c r="U66" s="678" t="s">
        <v>140</v>
      </c>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row>
    <row r="67" spans="2:47" s="237" customFormat="1" ht="63.75">
      <c r="B67" s="229" t="s">
        <v>139</v>
      </c>
      <c r="C67" s="226" t="s">
        <v>379</v>
      </c>
      <c r="D67" s="710" t="s">
        <v>380</v>
      </c>
      <c r="E67" s="711"/>
      <c r="F67" s="711">
        <v>1</v>
      </c>
      <c r="G67" s="711"/>
      <c r="H67" s="711"/>
      <c r="I67" s="711">
        <v>1</v>
      </c>
      <c r="J67" s="711"/>
      <c r="K67" s="711"/>
      <c r="L67" s="711">
        <v>1</v>
      </c>
      <c r="M67" s="711"/>
      <c r="N67" s="711"/>
      <c r="O67" s="711">
        <v>1</v>
      </c>
      <c r="P67" s="711"/>
      <c r="Q67" s="235">
        <f>SUM(Tabla2[[#This Row],[Ene]:[Dic]])</f>
        <v>4</v>
      </c>
      <c r="R67" s="255" t="s">
        <v>260</v>
      </c>
      <c r="S67" s="255" t="s">
        <v>253</v>
      </c>
      <c r="T67" s="718"/>
      <c r="U67" s="678" t="s">
        <v>140</v>
      </c>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row>
    <row r="68" spans="2:47" s="237" customFormat="1" ht="63.75">
      <c r="B68" s="229" t="s">
        <v>139</v>
      </c>
      <c r="C68" s="226" t="s">
        <v>381</v>
      </c>
      <c r="D68" s="710" t="s">
        <v>382</v>
      </c>
      <c r="E68" s="711">
        <v>1</v>
      </c>
      <c r="F68" s="711"/>
      <c r="G68" s="711">
        <v>1</v>
      </c>
      <c r="H68" s="711"/>
      <c r="I68" s="711">
        <v>1</v>
      </c>
      <c r="J68" s="711"/>
      <c r="K68" s="711">
        <v>1</v>
      </c>
      <c r="L68" s="711"/>
      <c r="M68" s="711">
        <v>1</v>
      </c>
      <c r="N68" s="711"/>
      <c r="O68" s="711">
        <v>1</v>
      </c>
      <c r="P68" s="711"/>
      <c r="Q68" s="235">
        <f>SUM(Tabla2[[#This Row],[Ene]:[Dic]])</f>
        <v>6</v>
      </c>
      <c r="R68" s="255" t="s">
        <v>260</v>
      </c>
      <c r="S68" s="255" t="s">
        <v>253</v>
      </c>
      <c r="T68" s="718"/>
      <c r="U68" s="678" t="s">
        <v>140</v>
      </c>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row>
    <row r="69" spans="2:47" s="237" customFormat="1" ht="63.75">
      <c r="B69" s="229" t="s">
        <v>139</v>
      </c>
      <c r="C69" s="226" t="s">
        <v>383</v>
      </c>
      <c r="D69" s="710" t="s">
        <v>384</v>
      </c>
      <c r="E69" s="711">
        <v>1</v>
      </c>
      <c r="F69" s="711"/>
      <c r="G69" s="711"/>
      <c r="H69" s="711">
        <v>1</v>
      </c>
      <c r="I69" s="711"/>
      <c r="J69" s="711"/>
      <c r="K69" s="711">
        <v>1</v>
      </c>
      <c r="L69" s="711"/>
      <c r="M69" s="711"/>
      <c r="N69" s="711">
        <v>1</v>
      </c>
      <c r="O69" s="711"/>
      <c r="P69" s="711"/>
      <c r="Q69" s="235">
        <f>SUM(Tabla2[[#This Row],[Ene]:[Dic]])</f>
        <v>4</v>
      </c>
      <c r="R69" s="255" t="s">
        <v>260</v>
      </c>
      <c r="S69" s="255" t="s">
        <v>253</v>
      </c>
      <c r="T69" s="718"/>
      <c r="U69" s="678" t="s">
        <v>140</v>
      </c>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row>
    <row r="70" spans="2:47" s="237" customFormat="1" ht="63.75">
      <c r="B70" s="229" t="s">
        <v>139</v>
      </c>
      <c r="C70" s="226" t="s">
        <v>385</v>
      </c>
      <c r="D70" s="710" t="s">
        <v>386</v>
      </c>
      <c r="E70" s="711"/>
      <c r="F70" s="711"/>
      <c r="G70" s="711">
        <v>1</v>
      </c>
      <c r="H70" s="711"/>
      <c r="I70" s="711"/>
      <c r="J70" s="711">
        <v>2</v>
      </c>
      <c r="K70" s="711"/>
      <c r="L70" s="711"/>
      <c r="M70" s="711">
        <v>2</v>
      </c>
      <c r="N70" s="711"/>
      <c r="O70" s="711"/>
      <c r="P70" s="711">
        <v>1</v>
      </c>
      <c r="Q70" s="235">
        <f>SUM(Tabla2[[#This Row],[Ene]:[Dic]])</f>
        <v>6</v>
      </c>
      <c r="R70" s="255" t="s">
        <v>260</v>
      </c>
      <c r="S70" s="255" t="s">
        <v>266</v>
      </c>
      <c r="T70" s="718"/>
      <c r="U70" s="678" t="s">
        <v>140</v>
      </c>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row>
    <row r="71" spans="2:47" s="237" customFormat="1" ht="51">
      <c r="B71" s="229" t="s">
        <v>141</v>
      </c>
      <c r="C71" s="226" t="s">
        <v>387</v>
      </c>
      <c r="D71" s="710" t="s">
        <v>388</v>
      </c>
      <c r="E71" s="711"/>
      <c r="F71" s="711">
        <v>1</v>
      </c>
      <c r="G71" s="711"/>
      <c r="H71" s="711">
        <v>1</v>
      </c>
      <c r="I71" s="711"/>
      <c r="J71" s="711">
        <v>1</v>
      </c>
      <c r="K71" s="711"/>
      <c r="L71" s="711">
        <v>1</v>
      </c>
      <c r="M71" s="711"/>
      <c r="N71" s="711">
        <v>1</v>
      </c>
      <c r="O71" s="711"/>
      <c r="P71" s="711"/>
      <c r="Q71" s="235">
        <f>SUM(Tabla2[[#This Row],[Ene]:[Dic]])</f>
        <v>5</v>
      </c>
      <c r="R71" s="255" t="s">
        <v>260</v>
      </c>
      <c r="S71" s="255" t="s">
        <v>247</v>
      </c>
      <c r="T71" s="718"/>
      <c r="U71" s="678" t="s">
        <v>140</v>
      </c>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row>
    <row r="72" spans="2:47" s="237" customFormat="1" ht="51">
      <c r="B72" s="229" t="s">
        <v>141</v>
      </c>
      <c r="C72" s="226" t="s">
        <v>389</v>
      </c>
      <c r="D72" s="710" t="s">
        <v>390</v>
      </c>
      <c r="E72" s="711">
        <v>1</v>
      </c>
      <c r="F72" s="711"/>
      <c r="G72" s="711"/>
      <c r="H72" s="711"/>
      <c r="I72" s="711">
        <v>1</v>
      </c>
      <c r="J72" s="711"/>
      <c r="K72" s="711"/>
      <c r="L72" s="711"/>
      <c r="M72" s="711">
        <v>1</v>
      </c>
      <c r="N72" s="711"/>
      <c r="O72" s="711"/>
      <c r="P72" s="711"/>
      <c r="Q72" s="235">
        <f>SUM(Tabla2[[#This Row],[Ene]:[Dic]])</f>
        <v>3</v>
      </c>
      <c r="R72" s="255" t="s">
        <v>260</v>
      </c>
      <c r="S72" s="255" t="s">
        <v>247</v>
      </c>
      <c r="T72" s="718"/>
      <c r="U72" s="678" t="s">
        <v>140</v>
      </c>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row>
    <row r="73" spans="2:47" s="237" customFormat="1" ht="51">
      <c r="B73" s="229" t="s">
        <v>141</v>
      </c>
      <c r="C73" s="226" t="s">
        <v>391</v>
      </c>
      <c r="D73" s="710" t="s">
        <v>392</v>
      </c>
      <c r="E73" s="711"/>
      <c r="F73" s="711"/>
      <c r="G73" s="711">
        <v>1</v>
      </c>
      <c r="H73" s="711"/>
      <c r="I73" s="711"/>
      <c r="J73" s="711"/>
      <c r="K73" s="711"/>
      <c r="L73" s="711"/>
      <c r="M73" s="711"/>
      <c r="N73" s="711">
        <v>1</v>
      </c>
      <c r="O73" s="711"/>
      <c r="P73" s="711"/>
      <c r="Q73" s="235">
        <f>SUM(Tabla2[[#This Row],[Ene]:[Dic]])</f>
        <v>2</v>
      </c>
      <c r="R73" s="255" t="s">
        <v>260</v>
      </c>
      <c r="S73" s="255" t="s">
        <v>247</v>
      </c>
      <c r="T73" s="718"/>
      <c r="U73" s="678" t="s">
        <v>140</v>
      </c>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row>
    <row r="74" spans="2:47" s="237" customFormat="1" ht="63.75">
      <c r="B74" s="229" t="s">
        <v>142</v>
      </c>
      <c r="C74" s="226" t="s">
        <v>393</v>
      </c>
      <c r="D74" s="710" t="s">
        <v>394</v>
      </c>
      <c r="E74" s="711">
        <v>1</v>
      </c>
      <c r="F74" s="711"/>
      <c r="G74" s="711"/>
      <c r="H74" s="711"/>
      <c r="I74" s="711">
        <v>1</v>
      </c>
      <c r="J74" s="711"/>
      <c r="K74" s="711"/>
      <c r="L74" s="711">
        <v>1</v>
      </c>
      <c r="M74" s="711"/>
      <c r="N74" s="711"/>
      <c r="O74" s="711">
        <v>1</v>
      </c>
      <c r="P74" s="711"/>
      <c r="Q74" s="235">
        <f>SUM(Tabla2[[#This Row],[Ene]:[Dic]])</f>
        <v>4</v>
      </c>
      <c r="R74" s="255" t="s">
        <v>260</v>
      </c>
      <c r="S74" s="255" t="s">
        <v>247</v>
      </c>
      <c r="T74" s="718"/>
      <c r="U74" s="678" t="s">
        <v>140</v>
      </c>
      <c r="V74" s="251"/>
      <c r="W74" s="25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row>
    <row r="75" spans="2:47" s="237" customFormat="1" ht="63.75">
      <c r="B75" s="229" t="s">
        <v>142</v>
      </c>
      <c r="C75" s="226" t="s">
        <v>395</v>
      </c>
      <c r="D75" s="710" t="s">
        <v>396</v>
      </c>
      <c r="E75" s="711"/>
      <c r="F75" s="711"/>
      <c r="G75" s="711"/>
      <c r="H75" s="711"/>
      <c r="I75" s="711"/>
      <c r="J75" s="711"/>
      <c r="K75" s="711"/>
      <c r="L75" s="711">
        <v>1</v>
      </c>
      <c r="M75" s="711"/>
      <c r="N75" s="711"/>
      <c r="O75" s="711"/>
      <c r="P75" s="711"/>
      <c r="Q75" s="235">
        <f>SUM(Tabla2[[#This Row],[Ene]:[Dic]])</f>
        <v>1</v>
      </c>
      <c r="R75" s="255" t="s">
        <v>260</v>
      </c>
      <c r="S75" s="255" t="s">
        <v>266</v>
      </c>
      <c r="T75" s="718"/>
      <c r="U75" s="678" t="s">
        <v>140</v>
      </c>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row>
    <row r="76" spans="2:47" s="237" customFormat="1" ht="63.75">
      <c r="B76" s="229" t="s">
        <v>142</v>
      </c>
      <c r="C76" s="226" t="s">
        <v>397</v>
      </c>
      <c r="D76" s="710" t="s">
        <v>398</v>
      </c>
      <c r="E76" s="711"/>
      <c r="F76" s="711">
        <v>1</v>
      </c>
      <c r="G76" s="711"/>
      <c r="H76" s="711"/>
      <c r="I76" s="711"/>
      <c r="J76" s="711">
        <v>1</v>
      </c>
      <c r="K76" s="711"/>
      <c r="L76" s="711"/>
      <c r="M76" s="711">
        <v>1</v>
      </c>
      <c r="N76" s="711"/>
      <c r="O76" s="711"/>
      <c r="P76" s="711">
        <v>1</v>
      </c>
      <c r="Q76" s="235">
        <f>SUM(Tabla2[[#This Row],[Ene]:[Dic]])</f>
        <v>4</v>
      </c>
      <c r="R76" s="255" t="s">
        <v>260</v>
      </c>
      <c r="S76" s="255" t="s">
        <v>253</v>
      </c>
      <c r="T76" s="718"/>
      <c r="U76" s="678" t="s">
        <v>140</v>
      </c>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row>
    <row r="77" spans="2:47" s="237" customFormat="1" ht="63.75">
      <c r="B77" s="229" t="s">
        <v>142</v>
      </c>
      <c r="C77" s="226" t="s">
        <v>399</v>
      </c>
      <c r="D77" s="710" t="s">
        <v>400</v>
      </c>
      <c r="E77" s="711"/>
      <c r="F77" s="711"/>
      <c r="G77" s="711">
        <v>2</v>
      </c>
      <c r="H77" s="711"/>
      <c r="I77" s="711"/>
      <c r="J77" s="711">
        <v>2</v>
      </c>
      <c r="K77" s="711"/>
      <c r="L77" s="711"/>
      <c r="M77" s="711">
        <v>2</v>
      </c>
      <c r="N77" s="711"/>
      <c r="O77" s="711"/>
      <c r="P77" s="711"/>
      <c r="Q77" s="235">
        <f>SUM(Tabla2[[#This Row],[Ene]:[Dic]])</f>
        <v>6</v>
      </c>
      <c r="R77" s="255" t="s">
        <v>260</v>
      </c>
      <c r="S77" s="255" t="s">
        <v>247</v>
      </c>
      <c r="T77" s="718" t="s">
        <v>401</v>
      </c>
      <c r="U77" s="678" t="s">
        <v>140</v>
      </c>
      <c r="V77" s="251"/>
      <c r="W77" s="251"/>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row>
    <row r="78" spans="2:47" s="237" customFormat="1" ht="63.75">
      <c r="B78" s="229" t="s">
        <v>142</v>
      </c>
      <c r="C78" s="226" t="s">
        <v>402</v>
      </c>
      <c r="D78" s="710" t="s">
        <v>403</v>
      </c>
      <c r="E78" s="711"/>
      <c r="F78" s="711"/>
      <c r="G78" s="711">
        <v>1</v>
      </c>
      <c r="H78" s="711"/>
      <c r="I78" s="711"/>
      <c r="J78" s="711">
        <v>1</v>
      </c>
      <c r="K78" s="711"/>
      <c r="L78" s="711"/>
      <c r="M78" s="711">
        <v>1</v>
      </c>
      <c r="N78" s="711"/>
      <c r="O78" s="711"/>
      <c r="P78" s="711"/>
      <c r="Q78" s="235">
        <f>SUM(Tabla2[[#This Row],[Ene]:[Dic]])</f>
        <v>3</v>
      </c>
      <c r="R78" s="255" t="s">
        <v>260</v>
      </c>
      <c r="S78" s="255" t="s">
        <v>247</v>
      </c>
      <c r="T78" s="718" t="s">
        <v>404</v>
      </c>
      <c r="U78" s="678" t="s">
        <v>140</v>
      </c>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row>
    <row r="79" spans="2:47" s="237" customFormat="1" ht="63.75">
      <c r="B79" s="229" t="s">
        <v>142</v>
      </c>
      <c r="C79" s="226" t="s">
        <v>405</v>
      </c>
      <c r="D79" s="710" t="s">
        <v>406</v>
      </c>
      <c r="E79" s="711"/>
      <c r="F79" s="711"/>
      <c r="G79" s="711"/>
      <c r="H79" s="711"/>
      <c r="I79" s="711"/>
      <c r="J79" s="711"/>
      <c r="K79" s="711">
        <v>1</v>
      </c>
      <c r="L79" s="711"/>
      <c r="M79" s="711"/>
      <c r="N79" s="711"/>
      <c r="O79" s="711"/>
      <c r="P79" s="711"/>
      <c r="Q79" s="235">
        <f>SUM(Tabla2[[#This Row],[Ene]:[Dic]])</f>
        <v>1</v>
      </c>
      <c r="R79" s="255" t="s">
        <v>260</v>
      </c>
      <c r="S79" s="255" t="s">
        <v>266</v>
      </c>
      <c r="T79" s="718"/>
      <c r="U79" s="678" t="s">
        <v>140</v>
      </c>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row>
    <row r="80" spans="2:47" s="237" customFormat="1" ht="63.75">
      <c r="B80" s="229" t="s">
        <v>142</v>
      </c>
      <c r="C80" s="226" t="s">
        <v>407</v>
      </c>
      <c r="D80" s="710" t="s">
        <v>408</v>
      </c>
      <c r="E80" s="711"/>
      <c r="F80" s="711">
        <v>1</v>
      </c>
      <c r="G80" s="711"/>
      <c r="H80" s="711">
        <v>1</v>
      </c>
      <c r="I80" s="711">
        <v>1</v>
      </c>
      <c r="J80" s="711"/>
      <c r="K80" s="711">
        <v>1</v>
      </c>
      <c r="L80" s="711">
        <v>1</v>
      </c>
      <c r="M80" s="711"/>
      <c r="N80" s="711"/>
      <c r="O80" s="711">
        <v>1</v>
      </c>
      <c r="P80" s="711">
        <v>1</v>
      </c>
      <c r="Q80" s="235">
        <f>SUM(Tabla2[[#This Row],[Ene]:[Dic]])</f>
        <v>7</v>
      </c>
      <c r="R80" s="255" t="s">
        <v>260</v>
      </c>
      <c r="S80" s="255" t="s">
        <v>247</v>
      </c>
      <c r="T80" s="718"/>
      <c r="U80" s="678" t="s">
        <v>140</v>
      </c>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row>
    <row r="81" spans="2:47" s="237" customFormat="1" ht="63.75">
      <c r="B81" s="229" t="s">
        <v>142</v>
      </c>
      <c r="C81" s="226" t="s">
        <v>409</v>
      </c>
      <c r="D81" s="710" t="s">
        <v>410</v>
      </c>
      <c r="E81" s="711"/>
      <c r="F81" s="711">
        <v>1</v>
      </c>
      <c r="G81" s="711"/>
      <c r="H81" s="711"/>
      <c r="I81" s="711"/>
      <c r="J81" s="711">
        <v>1</v>
      </c>
      <c r="K81" s="711"/>
      <c r="L81" s="711"/>
      <c r="M81" s="711"/>
      <c r="N81" s="711">
        <v>1</v>
      </c>
      <c r="O81" s="711"/>
      <c r="P81" s="711"/>
      <c r="Q81" s="235">
        <f>SUM(Tabla2[[#This Row],[Ene]:[Dic]])</f>
        <v>3</v>
      </c>
      <c r="R81" s="255" t="s">
        <v>260</v>
      </c>
      <c r="S81" s="255" t="s">
        <v>247</v>
      </c>
      <c r="T81" s="718"/>
      <c r="U81" s="678" t="s">
        <v>140</v>
      </c>
      <c r="V81" s="251"/>
      <c r="W81" s="251"/>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row>
    <row r="82" spans="2:47" s="237" customFormat="1" ht="38.25">
      <c r="B82" s="229" t="s">
        <v>144</v>
      </c>
      <c r="C82" s="226" t="s">
        <v>411</v>
      </c>
      <c r="D82" s="710" t="s">
        <v>412</v>
      </c>
      <c r="E82" s="711">
        <v>1</v>
      </c>
      <c r="F82" s="711"/>
      <c r="G82" s="711"/>
      <c r="H82" s="711">
        <v>1</v>
      </c>
      <c r="I82" s="711"/>
      <c r="J82" s="711"/>
      <c r="K82" s="711">
        <v>1</v>
      </c>
      <c r="L82" s="711"/>
      <c r="M82" s="711"/>
      <c r="N82" s="711">
        <v>1</v>
      </c>
      <c r="O82" s="711"/>
      <c r="P82" s="711"/>
      <c r="Q82" s="235">
        <f>SUM(Tabla2[[#This Row],[Ene]:[Dic]])</f>
        <v>4</v>
      </c>
      <c r="R82" s="255" t="s">
        <v>413</v>
      </c>
      <c r="S82" s="255"/>
      <c r="T82" s="718" t="s">
        <v>414</v>
      </c>
      <c r="U82" s="678" t="s">
        <v>125</v>
      </c>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row>
    <row r="83" spans="2:47" s="237" customFormat="1" ht="76.5">
      <c r="B83" s="229" t="s">
        <v>144</v>
      </c>
      <c r="C83" s="226" t="s">
        <v>415</v>
      </c>
      <c r="D83" s="710" t="s">
        <v>416</v>
      </c>
      <c r="E83" s="711">
        <v>1</v>
      </c>
      <c r="F83" s="711"/>
      <c r="G83" s="711"/>
      <c r="H83" s="711"/>
      <c r="I83" s="711"/>
      <c r="J83" s="711"/>
      <c r="K83" s="711"/>
      <c r="L83" s="711"/>
      <c r="M83" s="711"/>
      <c r="N83" s="711"/>
      <c r="O83" s="711"/>
      <c r="P83" s="711"/>
      <c r="Q83" s="235">
        <f>SUM(Tabla2[[#This Row],[Ene]:[Dic]])</f>
        <v>1</v>
      </c>
      <c r="R83" s="255" t="s">
        <v>246</v>
      </c>
      <c r="S83" s="255"/>
      <c r="T83" s="718" t="s">
        <v>417</v>
      </c>
      <c r="U83" s="678" t="s">
        <v>125</v>
      </c>
      <c r="V83" s="251"/>
      <c r="W83" s="251"/>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row>
    <row r="84" spans="2:47" s="237" customFormat="1" ht="38.25">
      <c r="B84" s="229" t="s">
        <v>144</v>
      </c>
      <c r="C84" s="226" t="s">
        <v>418</v>
      </c>
      <c r="D84" s="710" t="s">
        <v>419</v>
      </c>
      <c r="E84" s="711"/>
      <c r="F84" s="711"/>
      <c r="G84" s="711"/>
      <c r="H84" s="711"/>
      <c r="I84" s="711">
        <v>1</v>
      </c>
      <c r="J84" s="711"/>
      <c r="K84" s="711"/>
      <c r="L84" s="711"/>
      <c r="M84" s="711"/>
      <c r="N84" s="711"/>
      <c r="O84" s="711"/>
      <c r="P84" s="711"/>
      <c r="Q84" s="235">
        <f>SUM(Tabla2[[#This Row],[Ene]:[Dic]])</f>
        <v>1</v>
      </c>
      <c r="R84" s="255" t="s">
        <v>260</v>
      </c>
      <c r="S84" s="255" t="s">
        <v>266</v>
      </c>
      <c r="T84" s="718" t="s">
        <v>420</v>
      </c>
      <c r="U84" s="678" t="s">
        <v>125</v>
      </c>
      <c r="V84" s="251"/>
      <c r="W84" s="251"/>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row>
    <row r="85" spans="2:47" s="237" customFormat="1" ht="63.75">
      <c r="B85" s="229" t="s">
        <v>144</v>
      </c>
      <c r="C85" s="226" t="s">
        <v>421</v>
      </c>
      <c r="D85" s="710" t="s">
        <v>422</v>
      </c>
      <c r="E85" s="711">
        <v>1</v>
      </c>
      <c r="F85" s="711">
        <v>1</v>
      </c>
      <c r="G85" s="711">
        <v>1</v>
      </c>
      <c r="H85" s="711">
        <v>1</v>
      </c>
      <c r="I85" s="711">
        <v>1</v>
      </c>
      <c r="J85" s="711">
        <v>1</v>
      </c>
      <c r="K85" s="711">
        <v>1</v>
      </c>
      <c r="L85" s="711">
        <v>1</v>
      </c>
      <c r="M85" s="711">
        <v>1</v>
      </c>
      <c r="N85" s="711">
        <v>1</v>
      </c>
      <c r="O85" s="711">
        <v>1</v>
      </c>
      <c r="P85" s="711">
        <v>1</v>
      </c>
      <c r="Q85" s="235">
        <f>SUM(Tabla2[[#This Row],[Ene]:[Dic]])</f>
        <v>12</v>
      </c>
      <c r="R85" s="255" t="s">
        <v>246</v>
      </c>
      <c r="S85" s="255"/>
      <c r="T85" s="718" t="s">
        <v>423</v>
      </c>
      <c r="U85" s="678" t="s">
        <v>125</v>
      </c>
      <c r="V85" s="251"/>
      <c r="W85" s="251"/>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row>
    <row r="86" spans="2:47" s="237" customFormat="1" ht="63.75">
      <c r="B86" s="229" t="s">
        <v>144</v>
      </c>
      <c r="C86" s="226" t="s">
        <v>424</v>
      </c>
      <c r="D86" s="710" t="s">
        <v>425</v>
      </c>
      <c r="E86" s="711">
        <v>1</v>
      </c>
      <c r="F86" s="711">
        <v>1</v>
      </c>
      <c r="G86" s="711">
        <v>1</v>
      </c>
      <c r="H86" s="711">
        <v>1</v>
      </c>
      <c r="I86" s="711">
        <v>1</v>
      </c>
      <c r="J86" s="711">
        <v>1</v>
      </c>
      <c r="K86" s="711">
        <v>1</v>
      </c>
      <c r="L86" s="711">
        <v>1</v>
      </c>
      <c r="M86" s="711">
        <v>1</v>
      </c>
      <c r="N86" s="711">
        <v>1</v>
      </c>
      <c r="O86" s="711">
        <v>1</v>
      </c>
      <c r="P86" s="711">
        <v>1</v>
      </c>
      <c r="Q86" s="235">
        <f>SUM(Tabla2[[#This Row],[Ene]:[Dic]])</f>
        <v>12</v>
      </c>
      <c r="R86" s="255" t="s">
        <v>246</v>
      </c>
      <c r="S86" s="255"/>
      <c r="T86" s="718" t="s">
        <v>426</v>
      </c>
      <c r="U86" s="678" t="s">
        <v>125</v>
      </c>
      <c r="V86" s="251"/>
      <c r="W86" s="251"/>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row>
    <row r="87" spans="2:47" s="237" customFormat="1" ht="63.75">
      <c r="B87" s="229" t="s">
        <v>144</v>
      </c>
      <c r="C87" s="226" t="s">
        <v>427</v>
      </c>
      <c r="D87" s="710" t="s">
        <v>428</v>
      </c>
      <c r="E87" s="711"/>
      <c r="F87" s="711"/>
      <c r="G87" s="711">
        <v>1</v>
      </c>
      <c r="H87" s="711"/>
      <c r="I87" s="711"/>
      <c r="J87" s="711">
        <v>1</v>
      </c>
      <c r="K87" s="711"/>
      <c r="L87" s="711"/>
      <c r="M87" s="711">
        <v>1</v>
      </c>
      <c r="N87" s="711"/>
      <c r="O87" s="711">
        <v>1</v>
      </c>
      <c r="P87" s="711"/>
      <c r="Q87" s="235">
        <f>SUM(Tabla2[[#This Row],[Ene]:[Dic]])</f>
        <v>4</v>
      </c>
      <c r="R87" s="255" t="s">
        <v>260</v>
      </c>
      <c r="S87" s="255" t="s">
        <v>247</v>
      </c>
      <c r="T87" s="718" t="s">
        <v>429</v>
      </c>
      <c r="U87" s="678" t="s">
        <v>125</v>
      </c>
      <c r="V87" s="251"/>
      <c r="W87" s="251"/>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row>
    <row r="88" spans="2:47" s="237" customFormat="1" ht="38.25">
      <c r="B88" s="229" t="s">
        <v>144</v>
      </c>
      <c r="C88" s="226" t="s">
        <v>430</v>
      </c>
      <c r="D88" s="710" t="s">
        <v>431</v>
      </c>
      <c r="E88" s="711"/>
      <c r="F88" s="711"/>
      <c r="G88" s="711">
        <v>1</v>
      </c>
      <c r="H88" s="711"/>
      <c r="I88" s="711"/>
      <c r="J88" s="711">
        <v>1</v>
      </c>
      <c r="K88" s="711"/>
      <c r="L88" s="711"/>
      <c r="M88" s="711">
        <v>1</v>
      </c>
      <c r="N88" s="711"/>
      <c r="O88" s="711">
        <v>1</v>
      </c>
      <c r="P88" s="711"/>
      <c r="Q88" s="235">
        <f>SUM(Tabla2[[#This Row],[Ene]:[Dic]])</f>
        <v>4</v>
      </c>
      <c r="R88" s="255" t="s">
        <v>260</v>
      </c>
      <c r="S88" s="255" t="s">
        <v>247</v>
      </c>
      <c r="T88" s="718" t="s">
        <v>432</v>
      </c>
      <c r="U88" s="678" t="s">
        <v>125</v>
      </c>
      <c r="V88" s="251"/>
      <c r="W88" s="251"/>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row>
    <row r="89" spans="2:47" s="237" customFormat="1" ht="38.25">
      <c r="B89" s="229" t="s">
        <v>144</v>
      </c>
      <c r="C89" s="226" t="s">
        <v>433</v>
      </c>
      <c r="D89" s="710" t="s">
        <v>434</v>
      </c>
      <c r="E89" s="711"/>
      <c r="F89" s="711">
        <v>1</v>
      </c>
      <c r="G89" s="711"/>
      <c r="H89" s="711"/>
      <c r="I89" s="711">
        <v>1</v>
      </c>
      <c r="J89" s="711"/>
      <c r="K89" s="711"/>
      <c r="L89" s="711">
        <v>1</v>
      </c>
      <c r="M89" s="711"/>
      <c r="N89" s="711"/>
      <c r="O89" s="711">
        <v>1</v>
      </c>
      <c r="P89" s="711"/>
      <c r="Q89" s="235">
        <f>SUM(Tabla2[[#This Row],[Ene]:[Dic]])</f>
        <v>4</v>
      </c>
      <c r="R89" s="255" t="s">
        <v>247</v>
      </c>
      <c r="S89" s="255"/>
      <c r="T89" s="718" t="s">
        <v>435</v>
      </c>
      <c r="U89" s="678" t="s">
        <v>125</v>
      </c>
      <c r="V89" s="251"/>
      <c r="W89" s="251"/>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row>
    <row r="90" spans="2:47" s="237" customFormat="1" ht="51">
      <c r="B90" s="229" t="s">
        <v>144</v>
      </c>
      <c r="C90" s="226" t="s">
        <v>436</v>
      </c>
      <c r="D90" s="710" t="s">
        <v>437</v>
      </c>
      <c r="E90" s="711"/>
      <c r="F90" s="711"/>
      <c r="G90" s="711">
        <v>1</v>
      </c>
      <c r="H90" s="711"/>
      <c r="I90" s="711"/>
      <c r="J90" s="711">
        <v>1</v>
      </c>
      <c r="K90" s="711"/>
      <c r="L90" s="711"/>
      <c r="M90" s="711">
        <v>1</v>
      </c>
      <c r="N90" s="711"/>
      <c r="O90" s="711"/>
      <c r="P90" s="711">
        <v>1</v>
      </c>
      <c r="Q90" s="235">
        <f>SUM(Tabla2[[#This Row],[Ene]:[Dic]])</f>
        <v>4</v>
      </c>
      <c r="R90" s="255" t="s">
        <v>260</v>
      </c>
      <c r="S90" s="255" t="s">
        <v>253</v>
      </c>
      <c r="T90" s="718" t="s">
        <v>438</v>
      </c>
      <c r="U90" s="678" t="s">
        <v>125</v>
      </c>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row>
    <row r="91" spans="2:47" s="237" customFormat="1" ht="51">
      <c r="B91" s="229" t="s">
        <v>144</v>
      </c>
      <c r="C91" s="226" t="s">
        <v>439</v>
      </c>
      <c r="D91" s="710" t="s">
        <v>440</v>
      </c>
      <c r="E91" s="711"/>
      <c r="F91" s="711"/>
      <c r="G91" s="711"/>
      <c r="H91" s="711"/>
      <c r="I91" s="711"/>
      <c r="J91" s="711">
        <v>1</v>
      </c>
      <c r="K91" s="711"/>
      <c r="L91" s="711"/>
      <c r="M91" s="711"/>
      <c r="N91" s="711"/>
      <c r="O91" s="711">
        <v>1</v>
      </c>
      <c r="P91" s="711"/>
      <c r="Q91" s="235">
        <f>SUM(Tabla2[[#This Row],[Ene]:[Dic]])</f>
        <v>2</v>
      </c>
      <c r="R91" s="255" t="s">
        <v>260</v>
      </c>
      <c r="S91" s="255" t="s">
        <v>266</v>
      </c>
      <c r="T91" s="718" t="s">
        <v>441</v>
      </c>
      <c r="U91" s="678" t="s">
        <v>125</v>
      </c>
      <c r="V91" s="251"/>
      <c r="W91" s="251"/>
      <c r="X91" s="251"/>
      <c r="Y91" s="251"/>
      <c r="Z91" s="251"/>
      <c r="AA91" s="251"/>
      <c r="AB91" s="251"/>
      <c r="AC91" s="251"/>
      <c r="AD91" s="251"/>
      <c r="AE91" s="251"/>
      <c r="AF91" s="251"/>
      <c r="AG91" s="251"/>
      <c r="AH91" s="251"/>
      <c r="AI91" s="251"/>
      <c r="AJ91" s="251"/>
      <c r="AK91" s="251"/>
      <c r="AL91" s="251"/>
      <c r="AM91" s="251"/>
      <c r="AN91" s="251"/>
      <c r="AO91" s="251"/>
      <c r="AP91" s="251"/>
      <c r="AQ91" s="251"/>
      <c r="AR91" s="251"/>
      <c r="AS91" s="251"/>
      <c r="AT91" s="251"/>
      <c r="AU91" s="251"/>
    </row>
    <row r="92" spans="2:47" s="237" customFormat="1" ht="38.25">
      <c r="B92" s="229" t="s">
        <v>144</v>
      </c>
      <c r="C92" s="226" t="s">
        <v>442</v>
      </c>
      <c r="D92" s="710" t="s">
        <v>443</v>
      </c>
      <c r="E92" s="711"/>
      <c r="F92" s="711"/>
      <c r="G92" s="711">
        <v>1</v>
      </c>
      <c r="H92" s="711"/>
      <c r="I92" s="711"/>
      <c r="J92" s="711"/>
      <c r="K92" s="711"/>
      <c r="L92" s="711"/>
      <c r="M92" s="711"/>
      <c r="N92" s="711">
        <v>1</v>
      </c>
      <c r="O92" s="711"/>
      <c r="P92" s="711"/>
      <c r="Q92" s="235">
        <f>SUM(Tabla2[[#This Row],[Ene]:[Dic]])</f>
        <v>2</v>
      </c>
      <c r="R92" s="255" t="s">
        <v>260</v>
      </c>
      <c r="S92" s="255" t="s">
        <v>247</v>
      </c>
      <c r="T92" s="718" t="s">
        <v>444</v>
      </c>
      <c r="U92" s="678" t="s">
        <v>125</v>
      </c>
      <c r="V92" s="251"/>
      <c r="W92" s="251"/>
      <c r="X92" s="251"/>
      <c r="Y92" s="251"/>
      <c r="Z92" s="251"/>
      <c r="AA92" s="251"/>
      <c r="AB92" s="251"/>
      <c r="AC92" s="251"/>
      <c r="AD92" s="251"/>
      <c r="AE92" s="251"/>
      <c r="AF92" s="251"/>
      <c r="AG92" s="251"/>
      <c r="AH92" s="251"/>
      <c r="AI92" s="251"/>
      <c r="AJ92" s="251"/>
      <c r="AK92" s="251"/>
      <c r="AL92" s="251"/>
      <c r="AM92" s="251"/>
      <c r="AN92" s="251"/>
      <c r="AO92" s="251"/>
      <c r="AP92" s="251"/>
      <c r="AQ92" s="251"/>
      <c r="AR92" s="251"/>
      <c r="AS92" s="251"/>
      <c r="AT92" s="251"/>
      <c r="AU92" s="251"/>
    </row>
    <row r="93" spans="2:47" s="237" customFormat="1" ht="51">
      <c r="B93" s="229" t="s">
        <v>147</v>
      </c>
      <c r="C93" s="226" t="s">
        <v>445</v>
      </c>
      <c r="D93" s="710" t="s">
        <v>446</v>
      </c>
      <c r="E93" s="711"/>
      <c r="F93" s="711"/>
      <c r="G93" s="711">
        <v>1</v>
      </c>
      <c r="H93" s="711"/>
      <c r="I93" s="711"/>
      <c r="J93" s="711">
        <v>1</v>
      </c>
      <c r="K93" s="711"/>
      <c r="L93" s="711"/>
      <c r="M93" s="711">
        <v>1</v>
      </c>
      <c r="N93" s="711"/>
      <c r="O93" s="711"/>
      <c r="P93" s="711">
        <v>1</v>
      </c>
      <c r="Q93" s="235">
        <f>SUM(Tabla2[[#This Row],[Ene]:[Dic]])</f>
        <v>4</v>
      </c>
      <c r="R93" s="255" t="s">
        <v>247</v>
      </c>
      <c r="S93" s="255"/>
      <c r="T93" s="718" t="s">
        <v>447</v>
      </c>
      <c r="U93" s="678" t="s">
        <v>121</v>
      </c>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row>
    <row r="94" spans="2:47" s="237" customFormat="1" ht="51">
      <c r="B94" s="229" t="s">
        <v>147</v>
      </c>
      <c r="C94" s="226" t="s">
        <v>448</v>
      </c>
      <c r="D94" s="710" t="s">
        <v>449</v>
      </c>
      <c r="E94" s="711"/>
      <c r="F94" s="711"/>
      <c r="G94" s="711">
        <v>1</v>
      </c>
      <c r="H94" s="711"/>
      <c r="I94" s="711"/>
      <c r="J94" s="711">
        <v>1</v>
      </c>
      <c r="K94" s="711"/>
      <c r="L94" s="711"/>
      <c r="M94" s="711">
        <v>1</v>
      </c>
      <c r="N94" s="711"/>
      <c r="O94" s="711"/>
      <c r="P94" s="711">
        <v>1</v>
      </c>
      <c r="Q94" s="235">
        <f>SUM(Tabla2[[#This Row],[Ene]:[Dic]])</f>
        <v>4</v>
      </c>
      <c r="R94" s="255" t="s">
        <v>246</v>
      </c>
      <c r="S94" s="255"/>
      <c r="T94" s="718" t="s">
        <v>450</v>
      </c>
      <c r="U94" s="678" t="s">
        <v>121</v>
      </c>
      <c r="V94" s="251"/>
      <c r="W94" s="251"/>
      <c r="X94" s="251"/>
      <c r="Y94" s="251"/>
      <c r="Z94" s="251"/>
      <c r="AA94" s="251"/>
      <c r="AB94" s="251"/>
      <c r="AC94" s="251"/>
      <c r="AD94" s="251"/>
      <c r="AE94" s="251"/>
      <c r="AF94" s="251"/>
      <c r="AG94" s="251"/>
      <c r="AH94" s="251"/>
      <c r="AI94" s="251"/>
      <c r="AJ94" s="251"/>
      <c r="AK94" s="251"/>
      <c r="AL94" s="251"/>
      <c r="AM94" s="251"/>
      <c r="AN94" s="251"/>
      <c r="AO94" s="251"/>
      <c r="AP94" s="251"/>
      <c r="AQ94" s="251"/>
      <c r="AR94" s="251"/>
      <c r="AS94" s="251"/>
      <c r="AT94" s="251"/>
      <c r="AU94" s="251"/>
    </row>
    <row r="95" spans="2:47" s="237" customFormat="1" ht="51">
      <c r="B95" s="229" t="s">
        <v>147</v>
      </c>
      <c r="C95" s="226" t="s">
        <v>451</v>
      </c>
      <c r="D95" s="710" t="s">
        <v>452</v>
      </c>
      <c r="E95" s="711"/>
      <c r="F95" s="711"/>
      <c r="G95" s="711">
        <v>1</v>
      </c>
      <c r="H95" s="711"/>
      <c r="I95" s="711"/>
      <c r="J95" s="711">
        <v>1</v>
      </c>
      <c r="K95" s="711"/>
      <c r="L95" s="711"/>
      <c r="M95" s="711">
        <v>1</v>
      </c>
      <c r="N95" s="711"/>
      <c r="O95" s="711"/>
      <c r="P95" s="711">
        <v>1</v>
      </c>
      <c r="Q95" s="235">
        <f>SUM(Tabla2[[#This Row],[Ene]:[Dic]])</f>
        <v>4</v>
      </c>
      <c r="R95" s="255" t="s">
        <v>247</v>
      </c>
      <c r="S95" s="255"/>
      <c r="T95" s="718"/>
      <c r="U95" s="678" t="s">
        <v>121</v>
      </c>
      <c r="V95" s="251"/>
      <c r="W95" s="251"/>
      <c r="X95" s="251"/>
      <c r="Y95" s="251"/>
      <c r="Z95" s="251"/>
      <c r="AA95" s="251"/>
      <c r="AB95" s="251"/>
      <c r="AC95" s="251"/>
      <c r="AD95" s="251"/>
      <c r="AE95" s="251"/>
      <c r="AF95" s="251"/>
      <c r="AG95" s="251"/>
      <c r="AH95" s="251"/>
      <c r="AI95" s="251"/>
      <c r="AJ95" s="251"/>
      <c r="AK95" s="251"/>
      <c r="AL95" s="251"/>
      <c r="AM95" s="251"/>
      <c r="AN95" s="251"/>
      <c r="AO95" s="251"/>
      <c r="AP95" s="251"/>
      <c r="AQ95" s="251"/>
      <c r="AR95" s="251"/>
      <c r="AS95" s="251"/>
      <c r="AT95" s="251"/>
      <c r="AU95" s="251"/>
    </row>
    <row r="96" spans="2:47" s="237" customFormat="1" ht="51">
      <c r="B96" s="229" t="s">
        <v>147</v>
      </c>
      <c r="C96" s="226" t="s">
        <v>453</v>
      </c>
      <c r="D96" s="710" t="s">
        <v>454</v>
      </c>
      <c r="E96" s="711"/>
      <c r="F96" s="711"/>
      <c r="G96" s="711">
        <v>1</v>
      </c>
      <c r="H96" s="711"/>
      <c r="I96" s="711"/>
      <c r="J96" s="711">
        <v>1</v>
      </c>
      <c r="K96" s="711"/>
      <c r="L96" s="711"/>
      <c r="M96" s="711">
        <v>1</v>
      </c>
      <c r="N96" s="711"/>
      <c r="O96" s="711"/>
      <c r="P96" s="711">
        <v>1</v>
      </c>
      <c r="Q96" s="235">
        <f>SUM(Tabla2[[#This Row],[Ene]:[Dic]])</f>
        <v>4</v>
      </c>
      <c r="R96" s="255" t="s">
        <v>247</v>
      </c>
      <c r="S96" s="255"/>
      <c r="T96" s="718"/>
      <c r="U96" s="678" t="s">
        <v>121</v>
      </c>
      <c r="V96" s="251"/>
      <c r="W96" s="251"/>
      <c r="X96" s="251"/>
      <c r="Y96" s="251"/>
      <c r="Z96" s="251"/>
      <c r="AA96" s="251"/>
      <c r="AB96" s="251"/>
      <c r="AC96" s="251"/>
      <c r="AD96" s="251"/>
      <c r="AE96" s="251"/>
      <c r="AF96" s="251"/>
      <c r="AG96" s="251"/>
      <c r="AH96" s="251"/>
      <c r="AI96" s="251"/>
      <c r="AJ96" s="251"/>
      <c r="AK96" s="251"/>
      <c r="AL96" s="251"/>
      <c r="AM96" s="251"/>
      <c r="AN96" s="251"/>
      <c r="AO96" s="251"/>
      <c r="AP96" s="251"/>
      <c r="AQ96" s="251"/>
      <c r="AR96" s="251"/>
      <c r="AS96" s="251"/>
      <c r="AT96" s="251"/>
      <c r="AU96" s="251"/>
    </row>
    <row r="97" spans="2:47" s="237" customFormat="1" ht="76.5">
      <c r="B97" s="229" t="s">
        <v>148</v>
      </c>
      <c r="C97" s="226" t="s">
        <v>455</v>
      </c>
      <c r="D97" s="714" t="s">
        <v>456</v>
      </c>
      <c r="E97" s="711"/>
      <c r="F97" s="711"/>
      <c r="G97" s="711"/>
      <c r="H97" s="711"/>
      <c r="I97" s="711"/>
      <c r="J97" s="711"/>
      <c r="K97" s="711">
        <v>1</v>
      </c>
      <c r="L97" s="711"/>
      <c r="M97" s="711"/>
      <c r="N97" s="711"/>
      <c r="O97" s="711"/>
      <c r="P97" s="711"/>
      <c r="Q97" s="235">
        <f>SUM(Tabla2[[#This Row],[Ene]:[Dic]])</f>
        <v>1</v>
      </c>
      <c r="R97" s="255" t="s">
        <v>260</v>
      </c>
      <c r="S97" s="255" t="s">
        <v>247</v>
      </c>
      <c r="T97" s="718"/>
      <c r="U97" s="678" t="s">
        <v>149</v>
      </c>
      <c r="V97" s="251"/>
      <c r="W97" s="251"/>
      <c r="X97" s="251"/>
      <c r="Y97" s="251"/>
      <c r="Z97" s="251"/>
      <c r="AA97" s="251"/>
      <c r="AB97" s="251"/>
      <c r="AC97" s="251"/>
      <c r="AD97" s="251"/>
      <c r="AE97" s="251"/>
      <c r="AF97" s="251"/>
      <c r="AG97" s="251"/>
      <c r="AH97" s="251"/>
      <c r="AI97" s="251"/>
      <c r="AJ97" s="251"/>
      <c r="AK97" s="251"/>
      <c r="AL97" s="251"/>
      <c r="AM97" s="251"/>
      <c r="AN97" s="251"/>
      <c r="AO97" s="251"/>
      <c r="AP97" s="251"/>
      <c r="AQ97" s="251"/>
      <c r="AR97" s="251"/>
      <c r="AS97" s="251"/>
      <c r="AT97" s="251"/>
      <c r="AU97" s="251"/>
    </row>
    <row r="98" spans="2:47" s="237" customFormat="1" ht="76.5">
      <c r="B98" s="704" t="s">
        <v>148</v>
      </c>
      <c r="C98" s="226" t="s">
        <v>455</v>
      </c>
      <c r="D98" s="710" t="s">
        <v>2770</v>
      </c>
      <c r="E98" s="715"/>
      <c r="F98" s="715"/>
      <c r="G98" s="715"/>
      <c r="H98" s="715"/>
      <c r="I98" s="715"/>
      <c r="J98" s="715">
        <v>1</v>
      </c>
      <c r="K98" s="715"/>
      <c r="L98" s="715"/>
      <c r="M98" s="715">
        <v>1</v>
      </c>
      <c r="N98" s="715"/>
      <c r="O98" s="715"/>
      <c r="P98" s="715">
        <v>1</v>
      </c>
      <c r="Q98" s="235">
        <f>SUM(Tabla2[[#This Row],[Ene]:[Dic]])</f>
        <v>3</v>
      </c>
      <c r="R98" s="705" t="s">
        <v>247</v>
      </c>
      <c r="S98" s="705" t="s">
        <v>256</v>
      </c>
      <c r="T98" s="719"/>
      <c r="U98" s="678" t="s">
        <v>206</v>
      </c>
      <c r="V98" s="251"/>
      <c r="W98" s="251"/>
      <c r="X98" s="251"/>
      <c r="Y98" s="251"/>
      <c r="Z98" s="251"/>
      <c r="AA98" s="251"/>
      <c r="AB98" s="251"/>
      <c r="AC98" s="251"/>
      <c r="AD98" s="251"/>
      <c r="AE98" s="251"/>
      <c r="AF98" s="251"/>
      <c r="AG98" s="251"/>
      <c r="AH98" s="251"/>
      <c r="AI98" s="251"/>
      <c r="AJ98" s="251"/>
      <c r="AK98" s="251"/>
      <c r="AL98" s="251"/>
      <c r="AM98" s="251"/>
      <c r="AN98" s="251"/>
      <c r="AO98" s="251"/>
      <c r="AP98" s="251"/>
      <c r="AQ98" s="251"/>
      <c r="AR98" s="251"/>
      <c r="AS98" s="251"/>
      <c r="AT98" s="251"/>
      <c r="AU98" s="251"/>
    </row>
    <row r="99" spans="2:47" s="237" customFormat="1" ht="76.5">
      <c r="B99" s="229" t="s">
        <v>148</v>
      </c>
      <c r="C99" s="226" t="s">
        <v>457</v>
      </c>
      <c r="D99" s="714" t="s">
        <v>458</v>
      </c>
      <c r="E99" s="711"/>
      <c r="F99" s="711"/>
      <c r="G99" s="711"/>
      <c r="H99" s="711"/>
      <c r="I99" s="711"/>
      <c r="J99" s="711">
        <v>1</v>
      </c>
      <c r="K99" s="711"/>
      <c r="L99" s="711"/>
      <c r="M99" s="711"/>
      <c r="N99" s="711"/>
      <c r="O99" s="711"/>
      <c r="P99" s="711"/>
      <c r="Q99" s="235">
        <f>SUM(Tabla2[[#This Row],[Ene]:[Dic]])</f>
        <v>1</v>
      </c>
      <c r="R99" s="255" t="s">
        <v>246</v>
      </c>
      <c r="S99" s="255"/>
      <c r="T99" s="718"/>
      <c r="U99" s="678" t="s">
        <v>149</v>
      </c>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row>
    <row r="100" spans="2:47" s="237" customFormat="1" ht="76.5">
      <c r="B100" s="229" t="s">
        <v>148</v>
      </c>
      <c r="C100" s="226" t="s">
        <v>459</v>
      </c>
      <c r="D100" s="714" t="s">
        <v>460</v>
      </c>
      <c r="E100" s="711"/>
      <c r="F100" s="711"/>
      <c r="G100" s="711"/>
      <c r="H100" s="711"/>
      <c r="I100" s="711"/>
      <c r="J100" s="711">
        <v>1</v>
      </c>
      <c r="K100" s="711"/>
      <c r="L100" s="711"/>
      <c r="M100" s="711"/>
      <c r="N100" s="711"/>
      <c r="O100" s="711">
        <v>1</v>
      </c>
      <c r="P100" s="711"/>
      <c r="Q100" s="235">
        <f>SUM(Tabla2[[#This Row],[Ene]:[Dic]])</f>
        <v>2</v>
      </c>
      <c r="R100" s="255" t="s">
        <v>260</v>
      </c>
      <c r="S100" s="255" t="s">
        <v>247</v>
      </c>
      <c r="T100" s="718"/>
      <c r="U100" s="678" t="s">
        <v>149</v>
      </c>
      <c r="V100" s="251"/>
      <c r="W100" s="251"/>
      <c r="X100" s="251"/>
      <c r="Y100" s="251"/>
      <c r="Z100" s="251"/>
      <c r="AA100" s="251"/>
      <c r="AB100" s="251"/>
      <c r="AC100" s="251"/>
      <c r="AD100" s="251"/>
      <c r="AE100" s="251"/>
      <c r="AF100" s="251"/>
      <c r="AG100" s="251"/>
      <c r="AH100" s="251"/>
      <c r="AI100" s="251"/>
      <c r="AJ100" s="251"/>
      <c r="AK100" s="251"/>
      <c r="AL100" s="251"/>
      <c r="AM100" s="251"/>
      <c r="AN100" s="251"/>
      <c r="AO100" s="251"/>
      <c r="AP100" s="251"/>
      <c r="AQ100" s="251"/>
      <c r="AR100" s="251"/>
      <c r="AS100" s="251"/>
      <c r="AT100" s="251"/>
      <c r="AU100" s="251"/>
    </row>
    <row r="101" spans="2:47" s="237" customFormat="1" ht="76.5">
      <c r="B101" s="229" t="s">
        <v>148</v>
      </c>
      <c r="C101" s="226" t="s">
        <v>461</v>
      </c>
      <c r="D101" s="714" t="s">
        <v>462</v>
      </c>
      <c r="E101" s="711"/>
      <c r="F101" s="711"/>
      <c r="G101" s="711"/>
      <c r="H101" s="711"/>
      <c r="I101" s="711"/>
      <c r="J101" s="711"/>
      <c r="K101" s="711"/>
      <c r="L101" s="711"/>
      <c r="M101" s="711">
        <v>1</v>
      </c>
      <c r="N101" s="711"/>
      <c r="O101" s="711"/>
      <c r="P101" s="711"/>
      <c r="Q101" s="235">
        <f>SUM(Tabla2[[#This Row],[Ene]:[Dic]])</f>
        <v>1</v>
      </c>
      <c r="R101" s="255" t="s">
        <v>463</v>
      </c>
      <c r="S101" s="255" t="s">
        <v>246</v>
      </c>
      <c r="T101" s="718"/>
      <c r="U101" s="678" t="s">
        <v>149</v>
      </c>
      <c r="V101" s="251"/>
      <c r="W101" s="251"/>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row>
    <row r="102" spans="2:47" s="237" customFormat="1" ht="76.5">
      <c r="B102" s="229" t="s">
        <v>148</v>
      </c>
      <c r="C102" s="226" t="s">
        <v>464</v>
      </c>
      <c r="D102" s="714" t="s">
        <v>465</v>
      </c>
      <c r="E102" s="711"/>
      <c r="F102" s="711">
        <v>1</v>
      </c>
      <c r="G102" s="711"/>
      <c r="H102" s="711"/>
      <c r="I102" s="711">
        <v>1</v>
      </c>
      <c r="J102" s="711"/>
      <c r="K102" s="711"/>
      <c r="L102" s="711">
        <v>1</v>
      </c>
      <c r="M102" s="711"/>
      <c r="N102" s="711"/>
      <c r="O102" s="711">
        <v>1</v>
      </c>
      <c r="P102" s="711"/>
      <c r="Q102" s="235">
        <f>SUM(Tabla2[[#This Row],[Ene]:[Dic]])</f>
        <v>4</v>
      </c>
      <c r="R102" s="255" t="s">
        <v>247</v>
      </c>
      <c r="S102" s="255"/>
      <c r="T102" s="718"/>
      <c r="U102" s="678" t="s">
        <v>149</v>
      </c>
      <c r="V102" s="251"/>
      <c r="W102" s="251"/>
      <c r="X102" s="251"/>
      <c r="Y102" s="251"/>
      <c r="Z102" s="251"/>
      <c r="AA102" s="251"/>
      <c r="AB102" s="251"/>
      <c r="AC102" s="251"/>
      <c r="AD102" s="251"/>
      <c r="AE102" s="251"/>
      <c r="AF102" s="251"/>
      <c r="AG102" s="251"/>
      <c r="AH102" s="251"/>
      <c r="AI102" s="251"/>
      <c r="AJ102" s="251"/>
      <c r="AK102" s="251"/>
      <c r="AL102" s="251"/>
      <c r="AM102" s="251"/>
      <c r="AN102" s="251"/>
      <c r="AO102" s="251"/>
      <c r="AP102" s="251"/>
      <c r="AQ102" s="251"/>
      <c r="AR102" s="251"/>
      <c r="AS102" s="251"/>
      <c r="AT102" s="251"/>
      <c r="AU102" s="251"/>
    </row>
    <row r="103" spans="2:47" s="237" customFormat="1" ht="76.5">
      <c r="B103" s="229" t="s">
        <v>148</v>
      </c>
      <c r="C103" s="226" t="s">
        <v>466</v>
      </c>
      <c r="D103" s="714" t="s">
        <v>467</v>
      </c>
      <c r="E103" s="711"/>
      <c r="F103" s="711"/>
      <c r="G103" s="711">
        <v>1</v>
      </c>
      <c r="H103" s="711"/>
      <c r="I103" s="711"/>
      <c r="J103" s="711">
        <v>1</v>
      </c>
      <c r="K103" s="711"/>
      <c r="L103" s="711"/>
      <c r="M103" s="711">
        <v>1</v>
      </c>
      <c r="N103" s="711"/>
      <c r="O103" s="711"/>
      <c r="P103" s="711">
        <v>1</v>
      </c>
      <c r="Q103" s="235">
        <f>SUM(Tabla2[[#This Row],[Ene]:[Dic]])</f>
        <v>4</v>
      </c>
      <c r="R103" s="255" t="s">
        <v>247</v>
      </c>
      <c r="S103" s="255"/>
      <c r="T103" s="718"/>
      <c r="U103" s="678" t="s">
        <v>149</v>
      </c>
      <c r="V103" s="251"/>
      <c r="W103" s="251"/>
      <c r="X103" s="251"/>
      <c r="Y103" s="251"/>
      <c r="Z103" s="251"/>
      <c r="AA103" s="251"/>
      <c r="AB103" s="251"/>
      <c r="AC103" s="251"/>
      <c r="AD103" s="251"/>
      <c r="AE103" s="251"/>
      <c r="AF103" s="251"/>
      <c r="AG103" s="251"/>
      <c r="AH103" s="251"/>
      <c r="AI103" s="251"/>
      <c r="AJ103" s="251"/>
      <c r="AK103" s="251"/>
      <c r="AL103" s="251"/>
      <c r="AM103" s="251"/>
      <c r="AN103" s="251"/>
      <c r="AO103" s="251"/>
      <c r="AP103" s="251"/>
      <c r="AQ103" s="251"/>
      <c r="AR103" s="251"/>
      <c r="AS103" s="251"/>
      <c r="AT103" s="251"/>
      <c r="AU103" s="251"/>
    </row>
    <row r="104" spans="2:47" s="237" customFormat="1" ht="76.5">
      <c r="B104" s="229" t="s">
        <v>148</v>
      </c>
      <c r="C104" s="226" t="s">
        <v>468</v>
      </c>
      <c r="D104" s="714" t="s">
        <v>469</v>
      </c>
      <c r="E104" s="711"/>
      <c r="F104" s="711">
        <v>1</v>
      </c>
      <c r="G104" s="711"/>
      <c r="H104" s="711"/>
      <c r="I104" s="711"/>
      <c r="J104" s="711"/>
      <c r="K104" s="711"/>
      <c r="L104" s="711"/>
      <c r="M104" s="711"/>
      <c r="N104" s="711">
        <v>1</v>
      </c>
      <c r="O104" s="711"/>
      <c r="P104" s="711"/>
      <c r="Q104" s="235">
        <f>SUM(Tabla2[[#This Row],[Ene]:[Dic]])</f>
        <v>2</v>
      </c>
      <c r="R104" s="255" t="s">
        <v>247</v>
      </c>
      <c r="S104" s="255" t="s">
        <v>256</v>
      </c>
      <c r="T104" s="718"/>
      <c r="U104" s="678" t="s">
        <v>149</v>
      </c>
      <c r="V104" s="251"/>
      <c r="W104" s="251"/>
      <c r="X104" s="251"/>
      <c r="Y104" s="251"/>
      <c r="Z104" s="251"/>
      <c r="AA104" s="251"/>
      <c r="AB104" s="251"/>
      <c r="AC104" s="251"/>
      <c r="AD104" s="251"/>
      <c r="AE104" s="251"/>
      <c r="AF104" s="251"/>
      <c r="AG104" s="251"/>
      <c r="AH104" s="251"/>
      <c r="AI104" s="251"/>
      <c r="AJ104" s="251"/>
      <c r="AK104" s="251"/>
      <c r="AL104" s="251"/>
      <c r="AM104" s="251"/>
      <c r="AN104" s="251"/>
      <c r="AO104" s="251"/>
      <c r="AP104" s="251"/>
      <c r="AQ104" s="251"/>
      <c r="AR104" s="251"/>
      <c r="AS104" s="251"/>
      <c r="AT104" s="251"/>
      <c r="AU104" s="251"/>
    </row>
    <row r="105" spans="2:47" s="237" customFormat="1" ht="76.5">
      <c r="B105" s="229" t="s">
        <v>148</v>
      </c>
      <c r="C105" s="226" t="s">
        <v>470</v>
      </c>
      <c r="D105" s="714" t="s">
        <v>471</v>
      </c>
      <c r="E105" s="711"/>
      <c r="F105" s="711"/>
      <c r="G105" s="711"/>
      <c r="H105" s="711"/>
      <c r="I105" s="711">
        <v>1</v>
      </c>
      <c r="J105" s="711"/>
      <c r="K105" s="711"/>
      <c r="L105" s="711"/>
      <c r="M105" s="711"/>
      <c r="N105" s="711"/>
      <c r="O105" s="711"/>
      <c r="P105" s="711"/>
      <c r="Q105" s="235">
        <f>SUM(Tabla2[[#This Row],[Ene]:[Dic]])</f>
        <v>1</v>
      </c>
      <c r="R105" s="255" t="s">
        <v>260</v>
      </c>
      <c r="S105" s="255" t="s">
        <v>266</v>
      </c>
      <c r="T105" s="718"/>
      <c r="U105" s="678" t="s">
        <v>149</v>
      </c>
      <c r="V105" s="251"/>
      <c r="W105" s="251"/>
      <c r="X105" s="251"/>
      <c r="Y105" s="251"/>
      <c r="Z105" s="251"/>
      <c r="AA105" s="251"/>
      <c r="AB105" s="251"/>
      <c r="AC105" s="251"/>
      <c r="AD105" s="251"/>
      <c r="AE105" s="251"/>
      <c r="AF105" s="251"/>
      <c r="AG105" s="251"/>
      <c r="AH105" s="251"/>
      <c r="AI105" s="251"/>
      <c r="AJ105" s="251"/>
      <c r="AK105" s="251"/>
      <c r="AL105" s="251"/>
      <c r="AM105" s="251"/>
      <c r="AN105" s="251"/>
      <c r="AO105" s="251"/>
      <c r="AP105" s="251"/>
      <c r="AQ105" s="251"/>
      <c r="AR105" s="251"/>
      <c r="AS105" s="251"/>
      <c r="AT105" s="251"/>
      <c r="AU105" s="251"/>
    </row>
    <row r="106" spans="2:47" s="237" customFormat="1" ht="76.5">
      <c r="B106" s="229" t="s">
        <v>148</v>
      </c>
      <c r="C106" s="226" t="s">
        <v>472</v>
      </c>
      <c r="D106" s="714" t="s">
        <v>473</v>
      </c>
      <c r="E106" s="711"/>
      <c r="F106" s="711"/>
      <c r="G106" s="711">
        <v>1</v>
      </c>
      <c r="H106" s="711"/>
      <c r="I106" s="711"/>
      <c r="J106" s="711"/>
      <c r="K106" s="711"/>
      <c r="L106" s="711"/>
      <c r="M106" s="711"/>
      <c r="N106" s="711"/>
      <c r="O106" s="711"/>
      <c r="P106" s="711"/>
      <c r="Q106" s="235">
        <f>SUM(Tabla2[[#This Row],[Ene]:[Dic]])</f>
        <v>1</v>
      </c>
      <c r="R106" s="255" t="s">
        <v>247</v>
      </c>
      <c r="S106" s="255" t="s">
        <v>256</v>
      </c>
      <c r="T106" s="718"/>
      <c r="U106" s="678" t="s">
        <v>149</v>
      </c>
      <c r="V106" s="251"/>
      <c r="W106" s="251"/>
      <c r="X106" s="251"/>
      <c r="Y106" s="251"/>
      <c r="Z106" s="251"/>
      <c r="AA106" s="251"/>
      <c r="AB106" s="251"/>
      <c r="AC106" s="251"/>
      <c r="AD106" s="251"/>
      <c r="AE106" s="251"/>
      <c r="AF106" s="251"/>
      <c r="AG106" s="251"/>
      <c r="AH106" s="251"/>
      <c r="AI106" s="251"/>
      <c r="AJ106" s="251"/>
      <c r="AK106" s="251"/>
      <c r="AL106" s="251"/>
      <c r="AM106" s="251"/>
      <c r="AN106" s="251"/>
      <c r="AO106" s="251"/>
      <c r="AP106" s="251"/>
      <c r="AQ106" s="251"/>
      <c r="AR106" s="251"/>
      <c r="AS106" s="251"/>
      <c r="AT106" s="251"/>
      <c r="AU106" s="251"/>
    </row>
    <row r="107" spans="2:47" s="237" customFormat="1" ht="76.5">
      <c r="B107" s="229" t="s">
        <v>148</v>
      </c>
      <c r="C107" s="226" t="s">
        <v>474</v>
      </c>
      <c r="D107" s="714" t="s">
        <v>475</v>
      </c>
      <c r="E107" s="711"/>
      <c r="F107" s="711"/>
      <c r="G107" s="711"/>
      <c r="H107" s="711"/>
      <c r="I107" s="711"/>
      <c r="J107" s="711"/>
      <c r="K107" s="711"/>
      <c r="L107" s="711"/>
      <c r="M107" s="711"/>
      <c r="N107" s="711">
        <v>1</v>
      </c>
      <c r="O107" s="711"/>
      <c r="P107" s="711"/>
      <c r="Q107" s="235">
        <f>SUM(Tabla2[[#This Row],[Ene]:[Dic]])</f>
        <v>1</v>
      </c>
      <c r="R107" s="255" t="s">
        <v>247</v>
      </c>
      <c r="S107" s="255" t="s">
        <v>256</v>
      </c>
      <c r="T107" s="718"/>
      <c r="U107" s="678" t="s">
        <v>149</v>
      </c>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1"/>
    </row>
    <row r="108" spans="2:47" s="237" customFormat="1" ht="76.5">
      <c r="B108" s="229" t="s">
        <v>148</v>
      </c>
      <c r="C108" s="226" t="s">
        <v>476</v>
      </c>
      <c r="D108" s="714" t="s">
        <v>477</v>
      </c>
      <c r="E108" s="711"/>
      <c r="F108" s="711"/>
      <c r="G108" s="711"/>
      <c r="H108" s="711"/>
      <c r="I108" s="711"/>
      <c r="J108" s="711"/>
      <c r="K108" s="711"/>
      <c r="L108" s="711"/>
      <c r="M108" s="711"/>
      <c r="N108" s="711"/>
      <c r="O108" s="711"/>
      <c r="P108" s="711">
        <v>1</v>
      </c>
      <c r="Q108" s="235">
        <f>SUM(Tabla2[[#This Row],[Ene]:[Dic]])</f>
        <v>1</v>
      </c>
      <c r="R108" s="255" t="s">
        <v>260</v>
      </c>
      <c r="S108" s="255" t="s">
        <v>253</v>
      </c>
      <c r="T108" s="718"/>
      <c r="U108" s="678" t="s">
        <v>149</v>
      </c>
      <c r="V108" s="251"/>
      <c r="W108" s="251"/>
      <c r="X108" s="251"/>
      <c r="Y108" s="251"/>
      <c r="Z108" s="251"/>
      <c r="AA108" s="251"/>
      <c r="AB108" s="251"/>
      <c r="AC108" s="251"/>
      <c r="AD108" s="251"/>
      <c r="AE108" s="251"/>
      <c r="AF108" s="251"/>
      <c r="AG108" s="251"/>
      <c r="AH108" s="251"/>
      <c r="AI108" s="251"/>
      <c r="AJ108" s="251"/>
      <c r="AK108" s="251"/>
      <c r="AL108" s="251"/>
      <c r="AM108" s="251"/>
      <c r="AN108" s="251"/>
      <c r="AO108" s="251"/>
      <c r="AP108" s="251"/>
      <c r="AQ108" s="251"/>
      <c r="AR108" s="251"/>
      <c r="AS108" s="251"/>
      <c r="AT108" s="251"/>
      <c r="AU108" s="251"/>
    </row>
    <row r="109" spans="2:47" s="237" customFormat="1" ht="76.5">
      <c r="B109" s="229" t="s">
        <v>148</v>
      </c>
      <c r="C109" s="226" t="s">
        <v>478</v>
      </c>
      <c r="D109" s="714" t="s">
        <v>479</v>
      </c>
      <c r="E109" s="711"/>
      <c r="F109" s="711"/>
      <c r="G109" s="711">
        <v>1</v>
      </c>
      <c r="H109" s="711"/>
      <c r="I109" s="711"/>
      <c r="J109" s="711"/>
      <c r="K109" s="711"/>
      <c r="L109" s="711"/>
      <c r="M109" s="711"/>
      <c r="N109" s="711"/>
      <c r="O109" s="711"/>
      <c r="P109" s="711"/>
      <c r="Q109" s="235">
        <f>SUM(Tabla2[[#This Row],[Ene]:[Dic]])</f>
        <v>1</v>
      </c>
      <c r="R109" s="255" t="s">
        <v>260</v>
      </c>
      <c r="S109" s="255" t="s">
        <v>253</v>
      </c>
      <c r="T109" s="718"/>
      <c r="U109" s="678" t="s">
        <v>149</v>
      </c>
      <c r="V109" s="251"/>
      <c r="W109" s="251"/>
      <c r="X109" s="251"/>
      <c r="Y109" s="251"/>
      <c r="Z109" s="251"/>
      <c r="AA109" s="251"/>
      <c r="AB109" s="251"/>
      <c r="AC109" s="251"/>
      <c r="AD109" s="251"/>
      <c r="AE109" s="251"/>
      <c r="AF109" s="251"/>
      <c r="AG109" s="251"/>
      <c r="AH109" s="251"/>
      <c r="AI109" s="251"/>
      <c r="AJ109" s="251"/>
      <c r="AK109" s="251"/>
      <c r="AL109" s="251"/>
      <c r="AM109" s="251"/>
      <c r="AN109" s="251"/>
      <c r="AO109" s="251"/>
      <c r="AP109" s="251"/>
      <c r="AQ109" s="251"/>
      <c r="AR109" s="251"/>
      <c r="AS109" s="251"/>
      <c r="AT109" s="251"/>
      <c r="AU109" s="251"/>
    </row>
    <row r="110" spans="2:47" s="237" customFormat="1" ht="76.5">
      <c r="B110" s="229" t="s">
        <v>148</v>
      </c>
      <c r="C110" s="226" t="s">
        <v>480</v>
      </c>
      <c r="D110" s="714" t="s">
        <v>481</v>
      </c>
      <c r="E110" s="711"/>
      <c r="F110" s="711"/>
      <c r="G110" s="711"/>
      <c r="H110" s="711"/>
      <c r="I110" s="711">
        <v>1</v>
      </c>
      <c r="J110" s="711"/>
      <c r="K110" s="711"/>
      <c r="L110" s="711"/>
      <c r="M110" s="711"/>
      <c r="N110" s="711"/>
      <c r="O110" s="711"/>
      <c r="P110" s="711"/>
      <c r="Q110" s="235">
        <f>SUM(Tabla2[[#This Row],[Ene]:[Dic]])</f>
        <v>1</v>
      </c>
      <c r="R110" s="255" t="s">
        <v>260</v>
      </c>
      <c r="S110" s="255" t="s">
        <v>253</v>
      </c>
      <c r="T110" s="718"/>
      <c r="U110" s="678" t="s">
        <v>149</v>
      </c>
      <c r="V110" s="251"/>
      <c r="W110" s="251"/>
      <c r="X110" s="251"/>
      <c r="Y110" s="251"/>
      <c r="Z110" s="251"/>
      <c r="AA110" s="251"/>
      <c r="AB110" s="251"/>
      <c r="AC110" s="251"/>
      <c r="AD110" s="251"/>
      <c r="AE110" s="251"/>
      <c r="AF110" s="251"/>
      <c r="AG110" s="251"/>
      <c r="AH110" s="251"/>
      <c r="AI110" s="251"/>
      <c r="AJ110" s="251"/>
      <c r="AK110" s="251"/>
      <c r="AL110" s="251"/>
      <c r="AM110" s="251"/>
      <c r="AN110" s="251"/>
      <c r="AO110" s="251"/>
      <c r="AP110" s="251"/>
      <c r="AQ110" s="251"/>
      <c r="AR110" s="251"/>
      <c r="AS110" s="251"/>
      <c r="AT110" s="251"/>
      <c r="AU110" s="251"/>
    </row>
    <row r="111" spans="2:47" s="237" customFormat="1" ht="76.5">
      <c r="B111" s="229" t="s">
        <v>148</v>
      </c>
      <c r="C111" s="226" t="s">
        <v>482</v>
      </c>
      <c r="D111" s="714" t="s">
        <v>483</v>
      </c>
      <c r="E111" s="711">
        <v>1</v>
      </c>
      <c r="F111" s="711"/>
      <c r="G111" s="711"/>
      <c r="H111" s="711"/>
      <c r="I111" s="711"/>
      <c r="J111" s="711"/>
      <c r="K111" s="711"/>
      <c r="L111" s="711"/>
      <c r="M111" s="711"/>
      <c r="N111" s="711"/>
      <c r="O111" s="711">
        <v>1</v>
      </c>
      <c r="P111" s="711"/>
      <c r="Q111" s="235">
        <f>SUM(Tabla2[[#This Row],[Ene]:[Dic]])</f>
        <v>2</v>
      </c>
      <c r="R111" s="255" t="s">
        <v>260</v>
      </c>
      <c r="S111" s="255" t="s">
        <v>253</v>
      </c>
      <c r="T111" s="718"/>
      <c r="U111" s="678" t="s">
        <v>149</v>
      </c>
      <c r="V111" s="251"/>
      <c r="W111" s="251"/>
      <c r="X111" s="251"/>
      <c r="Y111" s="251"/>
      <c r="Z111" s="251"/>
      <c r="AA111" s="251"/>
      <c r="AB111" s="251"/>
      <c r="AC111" s="251"/>
      <c r="AD111" s="251"/>
      <c r="AE111" s="251"/>
      <c r="AF111" s="251"/>
      <c r="AG111" s="251"/>
      <c r="AH111" s="251"/>
      <c r="AI111" s="251"/>
      <c r="AJ111" s="251"/>
      <c r="AK111" s="251"/>
      <c r="AL111" s="251"/>
      <c r="AM111" s="251"/>
      <c r="AN111" s="251"/>
      <c r="AO111" s="251"/>
      <c r="AP111" s="251"/>
      <c r="AQ111" s="251"/>
      <c r="AR111" s="251"/>
      <c r="AS111" s="251"/>
      <c r="AT111" s="251"/>
      <c r="AU111" s="251"/>
    </row>
    <row r="112" spans="2:47" s="237" customFormat="1" ht="76.5">
      <c r="B112" s="229" t="s">
        <v>148</v>
      </c>
      <c r="C112" s="226" t="s">
        <v>484</v>
      </c>
      <c r="D112" s="714" t="s">
        <v>485</v>
      </c>
      <c r="E112" s="711"/>
      <c r="F112" s="711"/>
      <c r="G112" s="711"/>
      <c r="H112" s="711"/>
      <c r="I112" s="711"/>
      <c r="J112" s="711"/>
      <c r="K112" s="711"/>
      <c r="L112" s="711">
        <v>1</v>
      </c>
      <c r="M112" s="711"/>
      <c r="N112" s="711"/>
      <c r="O112" s="711"/>
      <c r="P112" s="711"/>
      <c r="Q112" s="235">
        <f>SUM(Tabla2[[#This Row],[Ene]:[Dic]])</f>
        <v>1</v>
      </c>
      <c r="R112" s="255" t="s">
        <v>247</v>
      </c>
      <c r="S112" s="255"/>
      <c r="T112" s="718"/>
      <c r="U112" s="678" t="s">
        <v>149</v>
      </c>
      <c r="V112" s="251"/>
      <c r="W112" s="251"/>
      <c r="X112" s="251"/>
      <c r="Y112" s="251"/>
      <c r="Z112" s="251"/>
      <c r="AA112" s="251"/>
      <c r="AB112" s="251"/>
      <c r="AC112" s="251"/>
      <c r="AD112" s="251"/>
      <c r="AE112" s="251"/>
      <c r="AF112" s="251"/>
      <c r="AG112" s="251"/>
      <c r="AH112" s="251"/>
      <c r="AI112" s="251"/>
      <c r="AJ112" s="251"/>
      <c r="AK112" s="251"/>
      <c r="AL112" s="251"/>
      <c r="AM112" s="251"/>
      <c r="AN112" s="251"/>
      <c r="AO112" s="251"/>
      <c r="AP112" s="251"/>
      <c r="AQ112" s="251"/>
      <c r="AR112" s="251"/>
      <c r="AS112" s="251"/>
      <c r="AT112" s="251"/>
      <c r="AU112" s="251"/>
    </row>
    <row r="113" spans="2:47" s="237" customFormat="1" ht="76.5">
      <c r="B113" s="229" t="s">
        <v>150</v>
      </c>
      <c r="C113" s="226" t="s">
        <v>486</v>
      </c>
      <c r="D113" s="710" t="s">
        <v>487</v>
      </c>
      <c r="E113" s="711">
        <v>1</v>
      </c>
      <c r="F113" s="711">
        <v>1</v>
      </c>
      <c r="G113" s="711">
        <v>1</v>
      </c>
      <c r="H113" s="711">
        <v>1</v>
      </c>
      <c r="I113" s="711">
        <v>1</v>
      </c>
      <c r="J113" s="711">
        <v>1</v>
      </c>
      <c r="K113" s="711">
        <v>1</v>
      </c>
      <c r="L113" s="711">
        <v>1</v>
      </c>
      <c r="M113" s="711">
        <v>1</v>
      </c>
      <c r="N113" s="711">
        <v>1</v>
      </c>
      <c r="O113" s="711">
        <v>1</v>
      </c>
      <c r="P113" s="711">
        <v>1</v>
      </c>
      <c r="Q113" s="235">
        <f>SUM(Tabla2[[#This Row],[Ene]:[Dic]])</f>
        <v>12</v>
      </c>
      <c r="R113" s="255" t="s">
        <v>247</v>
      </c>
      <c r="S113" s="255"/>
      <c r="T113" s="718"/>
      <c r="U113" s="678" t="s">
        <v>149</v>
      </c>
      <c r="V113" s="251"/>
      <c r="W113" s="251"/>
      <c r="X113" s="251"/>
      <c r="Y113" s="251"/>
      <c r="Z113" s="251"/>
      <c r="AA113" s="251"/>
      <c r="AB113" s="251"/>
      <c r="AC113" s="251"/>
      <c r="AD113" s="251"/>
      <c r="AE113" s="251"/>
      <c r="AF113" s="251"/>
      <c r="AG113" s="251"/>
      <c r="AH113" s="251"/>
      <c r="AI113" s="251"/>
      <c r="AJ113" s="251"/>
      <c r="AK113" s="251"/>
      <c r="AL113" s="251"/>
      <c r="AM113" s="251"/>
      <c r="AN113" s="251"/>
      <c r="AO113" s="251"/>
      <c r="AP113" s="251"/>
      <c r="AQ113" s="251"/>
      <c r="AR113" s="251"/>
      <c r="AS113" s="251"/>
      <c r="AT113" s="251"/>
      <c r="AU113" s="251"/>
    </row>
    <row r="114" spans="2:47" s="237" customFormat="1" ht="76.5">
      <c r="B114" s="229" t="s">
        <v>150</v>
      </c>
      <c r="C114" s="226" t="s">
        <v>488</v>
      </c>
      <c r="D114" s="710" t="s">
        <v>489</v>
      </c>
      <c r="E114" s="711"/>
      <c r="F114" s="711"/>
      <c r="G114" s="711">
        <v>1</v>
      </c>
      <c r="H114" s="711"/>
      <c r="I114" s="711"/>
      <c r="J114" s="711">
        <v>1</v>
      </c>
      <c r="K114" s="711"/>
      <c r="L114" s="711"/>
      <c r="M114" s="711">
        <v>1</v>
      </c>
      <c r="N114" s="711"/>
      <c r="O114" s="711"/>
      <c r="P114" s="711">
        <v>1</v>
      </c>
      <c r="Q114" s="235">
        <f>SUM(Tabla2[[#This Row],[Ene]:[Dic]])</f>
        <v>4</v>
      </c>
      <c r="R114" s="255" t="s">
        <v>256</v>
      </c>
      <c r="S114" s="255"/>
      <c r="T114" s="718"/>
      <c r="U114" s="678" t="s">
        <v>149</v>
      </c>
      <c r="V114" s="251"/>
      <c r="W114" s="251"/>
      <c r="X114" s="251"/>
      <c r="Y114" s="251"/>
      <c r="Z114" s="251"/>
      <c r="AA114" s="251"/>
      <c r="AB114" s="251"/>
      <c r="AC114" s="251"/>
      <c r="AD114" s="251"/>
      <c r="AE114" s="251"/>
      <c r="AF114" s="251"/>
      <c r="AG114" s="251"/>
      <c r="AH114" s="251"/>
      <c r="AI114" s="251"/>
      <c r="AJ114" s="251"/>
      <c r="AK114" s="251"/>
      <c r="AL114" s="251"/>
      <c r="AM114" s="251"/>
      <c r="AN114" s="251"/>
      <c r="AO114" s="251"/>
      <c r="AP114" s="251"/>
      <c r="AQ114" s="251"/>
      <c r="AR114" s="251"/>
      <c r="AS114" s="251"/>
      <c r="AT114" s="251"/>
      <c r="AU114" s="251"/>
    </row>
    <row r="115" spans="2:47" s="237" customFormat="1" ht="76.5">
      <c r="B115" s="229" t="s">
        <v>150</v>
      </c>
      <c r="C115" s="226" t="s">
        <v>490</v>
      </c>
      <c r="D115" s="710" t="s">
        <v>491</v>
      </c>
      <c r="E115" s="711"/>
      <c r="F115" s="711"/>
      <c r="G115" s="711"/>
      <c r="H115" s="711">
        <v>1</v>
      </c>
      <c r="I115" s="711"/>
      <c r="J115" s="711"/>
      <c r="K115" s="711">
        <v>1</v>
      </c>
      <c r="L115" s="711"/>
      <c r="M115" s="711"/>
      <c r="N115" s="711">
        <v>1</v>
      </c>
      <c r="O115" s="711"/>
      <c r="P115" s="711"/>
      <c r="Q115" s="235">
        <f>SUM(Tabla2[[#This Row],[Ene]:[Dic]])</f>
        <v>3</v>
      </c>
      <c r="R115" s="255" t="s">
        <v>247</v>
      </c>
      <c r="S115" s="255" t="s">
        <v>256</v>
      </c>
      <c r="T115" s="718"/>
      <c r="U115" s="678" t="s">
        <v>149</v>
      </c>
      <c r="V115" s="251"/>
      <c r="W115" s="251"/>
      <c r="X115" s="251"/>
      <c r="Y115" s="251"/>
      <c r="Z115" s="251"/>
      <c r="AA115" s="251"/>
      <c r="AB115" s="251"/>
      <c r="AC115" s="251"/>
      <c r="AD115" s="251"/>
      <c r="AE115" s="251"/>
      <c r="AF115" s="251"/>
      <c r="AG115" s="251"/>
      <c r="AH115" s="251"/>
      <c r="AI115" s="251"/>
      <c r="AJ115" s="251"/>
      <c r="AK115" s="251"/>
      <c r="AL115" s="251"/>
      <c r="AM115" s="251"/>
      <c r="AN115" s="251"/>
      <c r="AO115" s="251"/>
      <c r="AP115" s="251"/>
      <c r="AQ115" s="251"/>
      <c r="AR115" s="251"/>
      <c r="AS115" s="251"/>
      <c r="AT115" s="251"/>
      <c r="AU115" s="251"/>
    </row>
    <row r="116" spans="2:47" s="237" customFormat="1" ht="76.5">
      <c r="B116" s="229" t="s">
        <v>150</v>
      </c>
      <c r="C116" s="226" t="s">
        <v>492</v>
      </c>
      <c r="D116" s="710" t="s">
        <v>493</v>
      </c>
      <c r="E116" s="711"/>
      <c r="F116" s="711"/>
      <c r="G116" s="711">
        <v>1</v>
      </c>
      <c r="H116" s="711"/>
      <c r="I116" s="711"/>
      <c r="J116" s="711">
        <v>1</v>
      </c>
      <c r="K116" s="711"/>
      <c r="L116" s="711"/>
      <c r="M116" s="711">
        <v>1</v>
      </c>
      <c r="N116" s="711"/>
      <c r="O116" s="711"/>
      <c r="P116" s="711">
        <v>1</v>
      </c>
      <c r="Q116" s="235">
        <f>SUM(Tabla2[[#This Row],[Ene]:[Dic]])</f>
        <v>4</v>
      </c>
      <c r="R116" s="255" t="s">
        <v>247</v>
      </c>
      <c r="S116" s="255" t="s">
        <v>256</v>
      </c>
      <c r="T116" s="718"/>
      <c r="U116" s="678" t="s">
        <v>149</v>
      </c>
      <c r="V116" s="251"/>
      <c r="W116" s="251"/>
      <c r="X116" s="251"/>
      <c r="Y116" s="251"/>
      <c r="Z116" s="251"/>
      <c r="AA116" s="251"/>
      <c r="AB116" s="251"/>
      <c r="AC116" s="251"/>
      <c r="AD116" s="251"/>
      <c r="AE116" s="251"/>
      <c r="AF116" s="251"/>
      <c r="AG116" s="251"/>
      <c r="AH116" s="251"/>
      <c r="AI116" s="251"/>
      <c r="AJ116" s="251"/>
      <c r="AK116" s="251"/>
      <c r="AL116" s="251"/>
      <c r="AM116" s="251"/>
      <c r="AN116" s="251"/>
      <c r="AO116" s="251"/>
      <c r="AP116" s="251"/>
      <c r="AQ116" s="251"/>
      <c r="AR116" s="251"/>
      <c r="AS116" s="251"/>
      <c r="AT116" s="251"/>
      <c r="AU116" s="251"/>
    </row>
    <row r="117" spans="2:47" s="237" customFormat="1" ht="76.5">
      <c r="B117" s="229" t="s">
        <v>150</v>
      </c>
      <c r="C117" s="226" t="s">
        <v>494</v>
      </c>
      <c r="D117" s="710" t="s">
        <v>495</v>
      </c>
      <c r="E117" s="711"/>
      <c r="F117" s="711"/>
      <c r="G117" s="711">
        <v>1</v>
      </c>
      <c r="H117" s="711"/>
      <c r="I117" s="711"/>
      <c r="J117" s="711">
        <v>1</v>
      </c>
      <c r="K117" s="711"/>
      <c r="L117" s="711"/>
      <c r="M117" s="711">
        <v>1</v>
      </c>
      <c r="N117" s="711"/>
      <c r="O117" s="711"/>
      <c r="P117" s="711">
        <v>1</v>
      </c>
      <c r="Q117" s="235">
        <f>SUM(Tabla2[[#This Row],[Ene]:[Dic]])</f>
        <v>4</v>
      </c>
      <c r="R117" s="255" t="s">
        <v>247</v>
      </c>
      <c r="S117" s="255"/>
      <c r="T117" s="718"/>
      <c r="U117" s="678" t="s">
        <v>149</v>
      </c>
      <c r="V117" s="251"/>
      <c r="W117" s="251"/>
      <c r="X117" s="251"/>
      <c r="Y117" s="251"/>
      <c r="Z117" s="251"/>
      <c r="AA117" s="251"/>
      <c r="AB117" s="251"/>
      <c r="AC117" s="251"/>
      <c r="AD117" s="251"/>
      <c r="AE117" s="251"/>
      <c r="AF117" s="251"/>
      <c r="AG117" s="251"/>
      <c r="AH117" s="251"/>
      <c r="AI117" s="251"/>
      <c r="AJ117" s="251"/>
      <c r="AK117" s="251"/>
      <c r="AL117" s="251"/>
      <c r="AM117" s="251"/>
      <c r="AN117" s="251"/>
      <c r="AO117" s="251"/>
      <c r="AP117" s="251"/>
      <c r="AQ117" s="251"/>
      <c r="AR117" s="251"/>
      <c r="AS117" s="251"/>
      <c r="AT117" s="251"/>
      <c r="AU117" s="251"/>
    </row>
    <row r="118" spans="2:47" s="237" customFormat="1" ht="76.5">
      <c r="B118" s="229" t="s">
        <v>150</v>
      </c>
      <c r="C118" s="226" t="s">
        <v>496</v>
      </c>
      <c r="D118" s="710" t="s">
        <v>497</v>
      </c>
      <c r="E118" s="711"/>
      <c r="F118" s="711"/>
      <c r="G118" s="711">
        <v>1</v>
      </c>
      <c r="H118" s="711"/>
      <c r="I118" s="711"/>
      <c r="J118" s="711">
        <v>1</v>
      </c>
      <c r="K118" s="711"/>
      <c r="L118" s="711"/>
      <c r="M118" s="711">
        <v>1</v>
      </c>
      <c r="N118" s="711"/>
      <c r="O118" s="711"/>
      <c r="P118" s="711">
        <v>1</v>
      </c>
      <c r="Q118" s="235">
        <f>SUM(Tabla2[[#This Row],[Ene]:[Dic]])</f>
        <v>4</v>
      </c>
      <c r="R118" s="255" t="s">
        <v>256</v>
      </c>
      <c r="S118" s="255"/>
      <c r="T118" s="718"/>
      <c r="U118" s="678" t="s">
        <v>149</v>
      </c>
      <c r="V118" s="251"/>
      <c r="W118" s="251"/>
      <c r="X118" s="251"/>
      <c r="Y118" s="251"/>
      <c r="Z118" s="251"/>
      <c r="AA118" s="251"/>
      <c r="AB118" s="251"/>
      <c r="AC118" s="251"/>
      <c r="AD118" s="251"/>
      <c r="AE118" s="251"/>
      <c r="AF118" s="251"/>
      <c r="AG118" s="251"/>
      <c r="AH118" s="251"/>
      <c r="AI118" s="251"/>
      <c r="AJ118" s="251"/>
      <c r="AK118" s="251"/>
      <c r="AL118" s="251"/>
      <c r="AM118" s="251"/>
      <c r="AN118" s="251"/>
      <c r="AO118" s="251"/>
      <c r="AP118" s="251"/>
      <c r="AQ118" s="251"/>
      <c r="AR118" s="251"/>
      <c r="AS118" s="251"/>
      <c r="AT118" s="251"/>
      <c r="AU118" s="251"/>
    </row>
    <row r="119" spans="2:47" s="237" customFormat="1" ht="76.5">
      <c r="B119" s="229" t="s">
        <v>150</v>
      </c>
      <c r="C119" s="226" t="s">
        <v>498</v>
      </c>
      <c r="D119" s="710" t="s">
        <v>499</v>
      </c>
      <c r="E119" s="711"/>
      <c r="F119" s="711"/>
      <c r="G119" s="711">
        <v>1</v>
      </c>
      <c r="H119" s="711"/>
      <c r="I119" s="711"/>
      <c r="J119" s="711">
        <v>1</v>
      </c>
      <c r="K119" s="711"/>
      <c r="L119" s="711"/>
      <c r="M119" s="711">
        <v>1</v>
      </c>
      <c r="N119" s="711"/>
      <c r="O119" s="711"/>
      <c r="P119" s="711">
        <v>1</v>
      </c>
      <c r="Q119" s="235">
        <f>SUM(Tabla2[[#This Row],[Ene]:[Dic]])</f>
        <v>4</v>
      </c>
      <c r="R119" s="255" t="s">
        <v>247</v>
      </c>
      <c r="S119" s="255" t="s">
        <v>256</v>
      </c>
      <c r="T119" s="718"/>
      <c r="U119" s="678" t="s">
        <v>149</v>
      </c>
      <c r="V119" s="251"/>
      <c r="W119" s="251"/>
      <c r="X119" s="251"/>
      <c r="Y119" s="251"/>
      <c r="Z119" s="251"/>
      <c r="AA119" s="251"/>
      <c r="AB119" s="251"/>
      <c r="AC119" s="251"/>
      <c r="AD119" s="251"/>
      <c r="AE119" s="251"/>
      <c r="AF119" s="251"/>
      <c r="AG119" s="251"/>
      <c r="AH119" s="251"/>
      <c r="AI119" s="251"/>
      <c r="AJ119" s="251"/>
      <c r="AK119" s="251"/>
      <c r="AL119" s="251"/>
      <c r="AM119" s="251"/>
      <c r="AN119" s="251"/>
      <c r="AO119" s="251"/>
      <c r="AP119" s="251"/>
      <c r="AQ119" s="251"/>
      <c r="AR119" s="251"/>
      <c r="AS119" s="251"/>
      <c r="AT119" s="251"/>
      <c r="AU119" s="251"/>
    </row>
    <row r="120" spans="2:47" s="237" customFormat="1" ht="76.5">
      <c r="B120" s="229" t="s">
        <v>150</v>
      </c>
      <c r="C120" s="226" t="s">
        <v>500</v>
      </c>
      <c r="D120" s="710" t="s">
        <v>501</v>
      </c>
      <c r="E120" s="711">
        <v>1</v>
      </c>
      <c r="F120" s="711">
        <v>1</v>
      </c>
      <c r="G120" s="711">
        <v>1</v>
      </c>
      <c r="H120" s="711">
        <v>1</v>
      </c>
      <c r="I120" s="711">
        <v>1</v>
      </c>
      <c r="J120" s="711">
        <v>1</v>
      </c>
      <c r="K120" s="711">
        <v>1</v>
      </c>
      <c r="L120" s="711">
        <v>1</v>
      </c>
      <c r="M120" s="711">
        <v>1</v>
      </c>
      <c r="N120" s="711">
        <v>1</v>
      </c>
      <c r="O120" s="711">
        <v>1</v>
      </c>
      <c r="P120" s="711">
        <v>1</v>
      </c>
      <c r="Q120" s="235">
        <f>SUM(Tabla2[[#This Row],[Ene]:[Dic]])</f>
        <v>12</v>
      </c>
      <c r="R120" s="255" t="s">
        <v>246</v>
      </c>
      <c r="S120" s="255"/>
      <c r="T120" s="718"/>
      <c r="U120" s="678" t="s">
        <v>149</v>
      </c>
      <c r="V120" s="251"/>
      <c r="W120" s="251"/>
      <c r="X120" s="251"/>
      <c r="Y120" s="251"/>
      <c r="Z120" s="251"/>
      <c r="AA120" s="251"/>
      <c r="AB120" s="251"/>
      <c r="AC120" s="251"/>
      <c r="AD120" s="251"/>
      <c r="AE120" s="251"/>
      <c r="AF120" s="251"/>
      <c r="AG120" s="251"/>
      <c r="AH120" s="251"/>
      <c r="AI120" s="251"/>
      <c r="AJ120" s="251"/>
      <c r="AK120" s="251"/>
      <c r="AL120" s="251"/>
      <c r="AM120" s="251"/>
      <c r="AN120" s="251"/>
      <c r="AO120" s="251"/>
      <c r="AP120" s="251"/>
      <c r="AQ120" s="251"/>
      <c r="AR120" s="251"/>
      <c r="AS120" s="251"/>
      <c r="AT120" s="251"/>
      <c r="AU120" s="251"/>
    </row>
    <row r="121" spans="2:47" s="237" customFormat="1" ht="76.5">
      <c r="B121" s="229" t="s">
        <v>150</v>
      </c>
      <c r="C121" s="226" t="s">
        <v>502</v>
      </c>
      <c r="D121" s="710" t="s">
        <v>503</v>
      </c>
      <c r="E121" s="711"/>
      <c r="F121" s="711"/>
      <c r="G121" s="711"/>
      <c r="H121" s="711"/>
      <c r="I121" s="711"/>
      <c r="J121" s="711">
        <v>1</v>
      </c>
      <c r="K121" s="711"/>
      <c r="L121" s="711"/>
      <c r="M121" s="711"/>
      <c r="N121" s="711"/>
      <c r="O121" s="711"/>
      <c r="P121" s="711">
        <v>1</v>
      </c>
      <c r="Q121" s="235">
        <f>SUM(Tabla2[[#This Row],[Ene]:[Dic]])</f>
        <v>2</v>
      </c>
      <c r="R121" s="255" t="s">
        <v>247</v>
      </c>
      <c r="S121" s="255"/>
      <c r="T121" s="718"/>
      <c r="U121" s="678" t="s">
        <v>149</v>
      </c>
      <c r="V121" s="251"/>
      <c r="W121" s="251"/>
      <c r="X121" s="251"/>
      <c r="Y121" s="251"/>
      <c r="Z121" s="251"/>
      <c r="AA121" s="251"/>
      <c r="AB121" s="251"/>
      <c r="AC121" s="251"/>
      <c r="AD121" s="251"/>
      <c r="AE121" s="251"/>
      <c r="AF121" s="251"/>
      <c r="AG121" s="251"/>
      <c r="AH121" s="251"/>
      <c r="AI121" s="251"/>
      <c r="AJ121" s="251"/>
      <c r="AK121" s="251"/>
      <c r="AL121" s="251"/>
      <c r="AM121" s="251"/>
      <c r="AN121" s="251"/>
      <c r="AO121" s="251"/>
      <c r="AP121" s="251"/>
      <c r="AQ121" s="251"/>
      <c r="AR121" s="251"/>
      <c r="AS121" s="251"/>
      <c r="AT121" s="251"/>
      <c r="AU121" s="251"/>
    </row>
    <row r="122" spans="2:47" s="237" customFormat="1" ht="76.5">
      <c r="B122" s="229" t="s">
        <v>150</v>
      </c>
      <c r="C122" s="226" t="s">
        <v>504</v>
      </c>
      <c r="D122" s="710" t="s">
        <v>505</v>
      </c>
      <c r="E122" s="711"/>
      <c r="F122" s="711"/>
      <c r="G122" s="711"/>
      <c r="H122" s="711"/>
      <c r="I122" s="711"/>
      <c r="J122" s="711">
        <v>1</v>
      </c>
      <c r="K122" s="711"/>
      <c r="L122" s="711"/>
      <c r="M122" s="711"/>
      <c r="N122" s="711"/>
      <c r="O122" s="711"/>
      <c r="P122" s="711">
        <v>1</v>
      </c>
      <c r="Q122" s="235">
        <f>SUM(Tabla2[[#This Row],[Ene]:[Dic]])</f>
        <v>2</v>
      </c>
      <c r="R122" s="255" t="s">
        <v>247</v>
      </c>
      <c r="S122" s="255"/>
      <c r="T122" s="718"/>
      <c r="U122" s="678" t="s">
        <v>149</v>
      </c>
      <c r="V122" s="251"/>
      <c r="W122" s="251"/>
      <c r="X122" s="251"/>
      <c r="Y122" s="251"/>
      <c r="Z122" s="251"/>
      <c r="AA122" s="251"/>
      <c r="AB122" s="251"/>
      <c r="AC122" s="251"/>
      <c r="AD122" s="251"/>
      <c r="AE122" s="251"/>
      <c r="AF122" s="251"/>
      <c r="AG122" s="251"/>
      <c r="AH122" s="251"/>
      <c r="AI122" s="251"/>
      <c r="AJ122" s="251"/>
      <c r="AK122" s="251"/>
      <c r="AL122" s="251"/>
      <c r="AM122" s="251"/>
      <c r="AN122" s="251"/>
      <c r="AO122" s="251"/>
      <c r="AP122" s="251"/>
      <c r="AQ122" s="251"/>
      <c r="AR122" s="251"/>
      <c r="AS122" s="251"/>
      <c r="AT122" s="251"/>
      <c r="AU122" s="251"/>
    </row>
    <row r="123" spans="2:47" s="237" customFormat="1" ht="76.5">
      <c r="B123" s="229" t="s">
        <v>150</v>
      </c>
      <c r="C123" s="226" t="s">
        <v>506</v>
      </c>
      <c r="D123" s="710" t="s">
        <v>507</v>
      </c>
      <c r="E123" s="711"/>
      <c r="F123" s="711"/>
      <c r="G123" s="711">
        <v>1</v>
      </c>
      <c r="H123" s="711"/>
      <c r="I123" s="711"/>
      <c r="J123" s="711">
        <v>1</v>
      </c>
      <c r="K123" s="711"/>
      <c r="L123" s="711"/>
      <c r="M123" s="711">
        <v>1</v>
      </c>
      <c r="N123" s="711"/>
      <c r="O123" s="711"/>
      <c r="P123" s="711">
        <v>1</v>
      </c>
      <c r="Q123" s="235">
        <f>SUM(Tabla2[[#This Row],[Ene]:[Dic]])</f>
        <v>4</v>
      </c>
      <c r="R123" s="255" t="s">
        <v>247</v>
      </c>
      <c r="S123" s="255"/>
      <c r="T123" s="718"/>
      <c r="U123" s="678" t="s">
        <v>149</v>
      </c>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row>
    <row r="124" spans="2:47" s="237" customFormat="1" ht="76.5">
      <c r="B124" s="229" t="s">
        <v>150</v>
      </c>
      <c r="C124" s="226" t="s">
        <v>508</v>
      </c>
      <c r="D124" s="710" t="s">
        <v>509</v>
      </c>
      <c r="E124" s="711"/>
      <c r="F124" s="711"/>
      <c r="G124" s="711">
        <v>1</v>
      </c>
      <c r="H124" s="711"/>
      <c r="I124" s="711"/>
      <c r="J124" s="711">
        <v>1</v>
      </c>
      <c r="K124" s="711"/>
      <c r="L124" s="711"/>
      <c r="M124" s="711">
        <v>1</v>
      </c>
      <c r="N124" s="711"/>
      <c r="O124" s="711"/>
      <c r="P124" s="711">
        <v>1</v>
      </c>
      <c r="Q124" s="235">
        <f>SUM(Tabla2[[#This Row],[Ene]:[Dic]])</f>
        <v>4</v>
      </c>
      <c r="R124" s="255" t="s">
        <v>256</v>
      </c>
      <c r="S124" s="255"/>
      <c r="T124" s="718"/>
      <c r="U124" s="678" t="s">
        <v>149</v>
      </c>
      <c r="V124" s="251"/>
      <c r="W124" s="251"/>
      <c r="X124" s="251"/>
      <c r="Y124" s="251"/>
      <c r="Z124" s="251"/>
      <c r="AA124" s="251"/>
      <c r="AB124" s="251"/>
      <c r="AC124" s="251"/>
      <c r="AD124" s="251"/>
      <c r="AE124" s="251"/>
      <c r="AF124" s="251"/>
      <c r="AG124" s="251"/>
      <c r="AH124" s="251"/>
      <c r="AI124" s="251"/>
      <c r="AJ124" s="251"/>
      <c r="AK124" s="251"/>
      <c r="AL124" s="251"/>
      <c r="AM124" s="251"/>
      <c r="AN124" s="251"/>
      <c r="AO124" s="251"/>
      <c r="AP124" s="251"/>
      <c r="AQ124" s="251"/>
      <c r="AR124" s="251"/>
      <c r="AS124" s="251"/>
      <c r="AT124" s="251"/>
      <c r="AU124" s="251"/>
    </row>
    <row r="125" spans="2:47" s="237" customFormat="1" ht="76.5">
      <c r="B125" s="229" t="s">
        <v>150</v>
      </c>
      <c r="C125" s="226" t="s">
        <v>510</v>
      </c>
      <c r="D125" s="710" t="s">
        <v>511</v>
      </c>
      <c r="E125" s="711"/>
      <c r="F125" s="711"/>
      <c r="G125" s="711">
        <v>1</v>
      </c>
      <c r="H125" s="711"/>
      <c r="I125" s="711"/>
      <c r="J125" s="711">
        <v>1</v>
      </c>
      <c r="K125" s="711"/>
      <c r="L125" s="711"/>
      <c r="M125" s="711">
        <v>1</v>
      </c>
      <c r="N125" s="711"/>
      <c r="O125" s="711"/>
      <c r="P125" s="711">
        <v>1</v>
      </c>
      <c r="Q125" s="235">
        <f>SUM(Tabla2[[#This Row],[Ene]:[Dic]])</f>
        <v>4</v>
      </c>
      <c r="R125" s="255" t="s">
        <v>247</v>
      </c>
      <c r="S125" s="255"/>
      <c r="T125" s="718" t="s">
        <v>512</v>
      </c>
      <c r="U125" s="678" t="s">
        <v>149</v>
      </c>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row>
    <row r="126" spans="2:47" s="237" customFormat="1" ht="76.5">
      <c r="B126" s="229" t="s">
        <v>150</v>
      </c>
      <c r="C126" s="226" t="s">
        <v>513</v>
      </c>
      <c r="D126" s="710" t="s">
        <v>514</v>
      </c>
      <c r="E126" s="711"/>
      <c r="F126" s="711"/>
      <c r="G126" s="711">
        <v>1</v>
      </c>
      <c r="H126" s="711"/>
      <c r="I126" s="711"/>
      <c r="J126" s="711">
        <v>1</v>
      </c>
      <c r="K126" s="711"/>
      <c r="L126" s="711"/>
      <c r="M126" s="711">
        <v>1</v>
      </c>
      <c r="N126" s="711"/>
      <c r="O126" s="711"/>
      <c r="P126" s="711">
        <v>1</v>
      </c>
      <c r="Q126" s="235">
        <f>SUM(Tabla2[[#This Row],[Ene]:[Dic]])</f>
        <v>4</v>
      </c>
      <c r="R126" s="255" t="s">
        <v>256</v>
      </c>
      <c r="S126" s="255"/>
      <c r="T126" s="718"/>
      <c r="U126" s="678" t="s">
        <v>149</v>
      </c>
      <c r="V126" s="251"/>
      <c r="W126" s="251"/>
      <c r="X126" s="251"/>
      <c r="Y126" s="251"/>
      <c r="Z126" s="251"/>
      <c r="AA126" s="251"/>
      <c r="AB126" s="251"/>
      <c r="AC126" s="251"/>
      <c r="AD126" s="251"/>
      <c r="AE126" s="251"/>
      <c r="AF126" s="251"/>
      <c r="AG126" s="251"/>
      <c r="AH126" s="251"/>
      <c r="AI126" s="251"/>
      <c r="AJ126" s="251"/>
      <c r="AK126" s="251"/>
      <c r="AL126" s="251"/>
      <c r="AM126" s="251"/>
      <c r="AN126" s="251"/>
      <c r="AO126" s="251"/>
      <c r="AP126" s="251"/>
      <c r="AQ126" s="251"/>
      <c r="AR126" s="251"/>
      <c r="AS126" s="251"/>
      <c r="AT126" s="251"/>
      <c r="AU126" s="251"/>
    </row>
    <row r="127" spans="2:47" s="237" customFormat="1" ht="76.5">
      <c r="B127" s="229" t="s">
        <v>150</v>
      </c>
      <c r="C127" s="226" t="s">
        <v>515</v>
      </c>
      <c r="D127" s="710" t="s">
        <v>516</v>
      </c>
      <c r="E127" s="711"/>
      <c r="F127" s="711"/>
      <c r="G127" s="711">
        <v>1</v>
      </c>
      <c r="H127" s="711"/>
      <c r="I127" s="711"/>
      <c r="J127" s="711">
        <v>1</v>
      </c>
      <c r="K127" s="711"/>
      <c r="L127" s="711"/>
      <c r="M127" s="711">
        <v>1</v>
      </c>
      <c r="N127" s="711"/>
      <c r="O127" s="711"/>
      <c r="P127" s="711">
        <v>1</v>
      </c>
      <c r="Q127" s="235">
        <f>SUM(Tabla2[[#This Row],[Ene]:[Dic]])</f>
        <v>4</v>
      </c>
      <c r="R127" s="255" t="s">
        <v>247</v>
      </c>
      <c r="S127" s="255"/>
      <c r="T127" s="718"/>
      <c r="U127" s="678" t="s">
        <v>149</v>
      </c>
      <c r="V127" s="251"/>
      <c r="W127" s="251"/>
      <c r="X127" s="251"/>
      <c r="Y127" s="251"/>
      <c r="Z127" s="251"/>
      <c r="AA127" s="251"/>
      <c r="AB127" s="251"/>
      <c r="AC127" s="251"/>
      <c r="AD127" s="251"/>
      <c r="AE127" s="251"/>
      <c r="AF127" s="251"/>
      <c r="AG127" s="251"/>
      <c r="AH127" s="251"/>
      <c r="AI127" s="251"/>
      <c r="AJ127" s="251"/>
      <c r="AK127" s="251"/>
      <c r="AL127" s="251"/>
      <c r="AM127" s="251"/>
      <c r="AN127" s="251"/>
      <c r="AO127" s="251"/>
      <c r="AP127" s="251"/>
      <c r="AQ127" s="251"/>
      <c r="AR127" s="251"/>
      <c r="AS127" s="251"/>
      <c r="AT127" s="251"/>
      <c r="AU127" s="251"/>
    </row>
    <row r="128" spans="2:47" s="237" customFormat="1" ht="76.5">
      <c r="B128" s="229" t="s">
        <v>150</v>
      </c>
      <c r="C128" s="226" t="s">
        <v>517</v>
      </c>
      <c r="D128" s="710" t="s">
        <v>518</v>
      </c>
      <c r="E128" s="711"/>
      <c r="F128" s="711"/>
      <c r="G128" s="711"/>
      <c r="H128" s="711">
        <v>1</v>
      </c>
      <c r="I128" s="711"/>
      <c r="J128" s="711"/>
      <c r="K128" s="711">
        <v>1</v>
      </c>
      <c r="L128" s="711"/>
      <c r="M128" s="711"/>
      <c r="N128" s="711">
        <v>1</v>
      </c>
      <c r="O128" s="711"/>
      <c r="P128" s="711">
        <v>1</v>
      </c>
      <c r="Q128" s="235">
        <f>SUM(Tabla2[[#This Row],[Ene]:[Dic]])</f>
        <v>4</v>
      </c>
      <c r="R128" s="255" t="s">
        <v>246</v>
      </c>
      <c r="S128" s="255"/>
      <c r="T128" s="718"/>
      <c r="U128" s="678" t="s">
        <v>149</v>
      </c>
      <c r="V128" s="251"/>
      <c r="W128" s="251"/>
      <c r="X128" s="251"/>
      <c r="Y128" s="251"/>
      <c r="Z128" s="251"/>
      <c r="AA128" s="251"/>
      <c r="AB128" s="251"/>
      <c r="AC128" s="251"/>
      <c r="AD128" s="251"/>
      <c r="AE128" s="251"/>
      <c r="AF128" s="251"/>
      <c r="AG128" s="251"/>
      <c r="AH128" s="251"/>
      <c r="AI128" s="251"/>
      <c r="AJ128" s="251"/>
      <c r="AK128" s="251"/>
      <c r="AL128" s="251"/>
      <c r="AM128" s="251"/>
      <c r="AN128" s="251"/>
      <c r="AO128" s="251"/>
      <c r="AP128" s="251"/>
      <c r="AQ128" s="251"/>
      <c r="AR128" s="251"/>
      <c r="AS128" s="251"/>
      <c r="AT128" s="251"/>
      <c r="AU128" s="251"/>
    </row>
    <row r="129" spans="2:47" s="237" customFormat="1" ht="76.5">
      <c r="B129" s="229" t="s">
        <v>150</v>
      </c>
      <c r="C129" s="226" t="s">
        <v>519</v>
      </c>
      <c r="D129" s="710" t="s">
        <v>520</v>
      </c>
      <c r="E129" s="711"/>
      <c r="F129" s="711"/>
      <c r="G129" s="711"/>
      <c r="H129" s="711"/>
      <c r="I129" s="711">
        <v>1</v>
      </c>
      <c r="J129" s="711"/>
      <c r="K129" s="711"/>
      <c r="L129" s="711">
        <v>1</v>
      </c>
      <c r="M129" s="711"/>
      <c r="N129" s="711"/>
      <c r="O129" s="711"/>
      <c r="P129" s="711">
        <v>1</v>
      </c>
      <c r="Q129" s="235">
        <f>SUM(Tabla2[[#This Row],[Ene]:[Dic]])</f>
        <v>3</v>
      </c>
      <c r="R129" s="255" t="s">
        <v>247</v>
      </c>
      <c r="S129" s="255"/>
      <c r="T129" s="718"/>
      <c r="U129" s="678" t="s">
        <v>149</v>
      </c>
      <c r="V129" s="251"/>
      <c r="W129" s="251"/>
      <c r="X129" s="251"/>
      <c r="Y129" s="251"/>
      <c r="Z129" s="251"/>
      <c r="AA129" s="251"/>
      <c r="AB129" s="251"/>
      <c r="AC129" s="251"/>
      <c r="AD129" s="251"/>
      <c r="AE129" s="251"/>
      <c r="AF129" s="251"/>
      <c r="AG129" s="251"/>
      <c r="AH129" s="251"/>
      <c r="AI129" s="251"/>
      <c r="AJ129" s="251"/>
      <c r="AK129" s="251"/>
      <c r="AL129" s="251"/>
      <c r="AM129" s="251"/>
      <c r="AN129" s="251"/>
      <c r="AO129" s="251"/>
      <c r="AP129" s="251"/>
      <c r="AQ129" s="251"/>
      <c r="AR129" s="251"/>
      <c r="AS129" s="251"/>
      <c r="AT129" s="251"/>
      <c r="AU129" s="251"/>
    </row>
    <row r="130" spans="2:47" s="237" customFormat="1" ht="76.5">
      <c r="B130" s="229" t="s">
        <v>150</v>
      </c>
      <c r="C130" s="226" t="s">
        <v>521</v>
      </c>
      <c r="D130" s="710" t="s">
        <v>522</v>
      </c>
      <c r="E130" s="711"/>
      <c r="F130" s="711"/>
      <c r="G130" s="711">
        <v>1</v>
      </c>
      <c r="H130" s="711"/>
      <c r="I130" s="711"/>
      <c r="J130" s="711">
        <v>1</v>
      </c>
      <c r="K130" s="711"/>
      <c r="L130" s="711"/>
      <c r="M130" s="711">
        <v>1</v>
      </c>
      <c r="N130" s="711"/>
      <c r="O130" s="711"/>
      <c r="P130" s="711">
        <v>1</v>
      </c>
      <c r="Q130" s="235">
        <f>SUM(Tabla2[[#This Row],[Ene]:[Dic]])</f>
        <v>4</v>
      </c>
      <c r="R130" s="255" t="s">
        <v>247</v>
      </c>
      <c r="S130" s="255"/>
      <c r="T130" s="718"/>
      <c r="U130" s="678" t="s">
        <v>149</v>
      </c>
      <c r="V130" s="251"/>
      <c r="W130" s="251"/>
      <c r="X130" s="251"/>
      <c r="Y130" s="251"/>
      <c r="Z130" s="251"/>
      <c r="AA130" s="251"/>
      <c r="AB130" s="251"/>
      <c r="AC130" s="251"/>
      <c r="AD130" s="251"/>
      <c r="AE130" s="251"/>
      <c r="AF130" s="251"/>
      <c r="AG130" s="251"/>
      <c r="AH130" s="251"/>
      <c r="AI130" s="251"/>
      <c r="AJ130" s="251"/>
      <c r="AK130" s="251"/>
      <c r="AL130" s="251"/>
      <c r="AM130" s="251"/>
      <c r="AN130" s="251"/>
      <c r="AO130" s="251"/>
      <c r="AP130" s="251"/>
      <c r="AQ130" s="251"/>
      <c r="AR130" s="251"/>
      <c r="AS130" s="251"/>
      <c r="AT130" s="251"/>
      <c r="AU130" s="251"/>
    </row>
    <row r="131" spans="2:47" s="237" customFormat="1" ht="76.5">
      <c r="B131" s="229" t="s">
        <v>150</v>
      </c>
      <c r="C131" s="226" t="s">
        <v>523</v>
      </c>
      <c r="D131" s="710" t="s">
        <v>524</v>
      </c>
      <c r="E131" s="711">
        <v>1</v>
      </c>
      <c r="F131" s="711">
        <v>1</v>
      </c>
      <c r="G131" s="711">
        <v>1</v>
      </c>
      <c r="H131" s="711">
        <v>1</v>
      </c>
      <c r="I131" s="711">
        <v>1</v>
      </c>
      <c r="J131" s="711">
        <v>1</v>
      </c>
      <c r="K131" s="711">
        <v>1</v>
      </c>
      <c r="L131" s="711">
        <v>1</v>
      </c>
      <c r="M131" s="711">
        <v>1</v>
      </c>
      <c r="N131" s="711">
        <v>1</v>
      </c>
      <c r="O131" s="711">
        <v>1</v>
      </c>
      <c r="P131" s="711">
        <v>1</v>
      </c>
      <c r="Q131" s="235">
        <f>SUM(Tabla2[[#This Row],[Ene]:[Dic]])</f>
        <v>12</v>
      </c>
      <c r="R131" s="255" t="s">
        <v>247</v>
      </c>
      <c r="S131" s="255"/>
      <c r="T131" s="718"/>
      <c r="U131" s="678" t="s">
        <v>149</v>
      </c>
      <c r="V131" s="251"/>
      <c r="W131" s="251"/>
      <c r="X131" s="251"/>
      <c r="Y131" s="251"/>
      <c r="Z131" s="251"/>
      <c r="AA131" s="251"/>
      <c r="AB131" s="251"/>
      <c r="AC131" s="251"/>
      <c r="AD131" s="251"/>
      <c r="AE131" s="251"/>
      <c r="AF131" s="251"/>
      <c r="AG131" s="251"/>
      <c r="AH131" s="251"/>
      <c r="AI131" s="251"/>
      <c r="AJ131" s="251"/>
      <c r="AK131" s="251"/>
      <c r="AL131" s="251"/>
      <c r="AM131" s="251"/>
      <c r="AN131" s="251"/>
      <c r="AO131" s="251"/>
      <c r="AP131" s="251"/>
      <c r="AQ131" s="251"/>
      <c r="AR131" s="251"/>
      <c r="AS131" s="251"/>
      <c r="AT131" s="251"/>
      <c r="AU131" s="251"/>
    </row>
    <row r="132" spans="2:47" s="237" customFormat="1" ht="76.5">
      <c r="B132" s="229" t="s">
        <v>150</v>
      </c>
      <c r="C132" s="226" t="s">
        <v>525</v>
      </c>
      <c r="D132" s="710" t="s">
        <v>526</v>
      </c>
      <c r="E132" s="711"/>
      <c r="F132" s="711"/>
      <c r="G132" s="711">
        <v>1</v>
      </c>
      <c r="H132" s="711"/>
      <c r="I132" s="711"/>
      <c r="J132" s="711">
        <v>1</v>
      </c>
      <c r="K132" s="711"/>
      <c r="L132" s="711"/>
      <c r="M132" s="711">
        <v>1</v>
      </c>
      <c r="N132" s="711"/>
      <c r="O132" s="711"/>
      <c r="P132" s="711">
        <v>1</v>
      </c>
      <c r="Q132" s="235">
        <f>SUM(Tabla2[[#This Row],[Ene]:[Dic]])</f>
        <v>4</v>
      </c>
      <c r="R132" s="255" t="s">
        <v>256</v>
      </c>
      <c r="S132" s="255"/>
      <c r="T132" s="718"/>
      <c r="U132" s="678" t="s">
        <v>149</v>
      </c>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row>
    <row r="133" spans="2:47" s="237" customFormat="1" ht="76.5">
      <c r="B133" s="229" t="s">
        <v>150</v>
      </c>
      <c r="C133" s="226" t="s">
        <v>527</v>
      </c>
      <c r="D133" s="710" t="s">
        <v>493</v>
      </c>
      <c r="E133" s="711"/>
      <c r="F133" s="711"/>
      <c r="G133" s="711"/>
      <c r="H133" s="711">
        <v>1</v>
      </c>
      <c r="I133" s="711"/>
      <c r="J133" s="711"/>
      <c r="K133" s="711">
        <v>1</v>
      </c>
      <c r="L133" s="711"/>
      <c r="M133" s="711"/>
      <c r="N133" s="711">
        <v>1</v>
      </c>
      <c r="O133" s="711"/>
      <c r="P133" s="711"/>
      <c r="Q133" s="235">
        <f>SUM(Tabla2[[#This Row],[Ene]:[Dic]])</f>
        <v>3</v>
      </c>
      <c r="R133" s="255" t="s">
        <v>247</v>
      </c>
      <c r="S133" s="255" t="s">
        <v>256</v>
      </c>
      <c r="T133" s="718"/>
      <c r="U133" s="678" t="s">
        <v>149</v>
      </c>
      <c r="V133" s="251"/>
      <c r="W133" s="251"/>
      <c r="X133" s="251"/>
      <c r="Y133" s="251"/>
      <c r="Z133" s="251"/>
      <c r="AA133" s="251"/>
      <c r="AB133" s="251"/>
      <c r="AC133" s="251"/>
      <c r="AD133" s="251"/>
      <c r="AE133" s="251"/>
      <c r="AF133" s="251"/>
      <c r="AG133" s="251"/>
      <c r="AH133" s="251"/>
      <c r="AI133" s="251"/>
      <c r="AJ133" s="251"/>
      <c r="AK133" s="251"/>
      <c r="AL133" s="251"/>
      <c r="AM133" s="251"/>
      <c r="AN133" s="251"/>
      <c r="AO133" s="251"/>
      <c r="AP133" s="251"/>
      <c r="AQ133" s="251"/>
      <c r="AR133" s="251"/>
      <c r="AS133" s="251"/>
      <c r="AT133" s="251"/>
      <c r="AU133" s="251"/>
    </row>
    <row r="134" spans="2:47" s="237" customFormat="1" ht="76.5">
      <c r="B134" s="229" t="s">
        <v>150</v>
      </c>
      <c r="C134" s="226" t="s">
        <v>528</v>
      </c>
      <c r="D134" s="710" t="s">
        <v>529</v>
      </c>
      <c r="E134" s="711">
        <v>1</v>
      </c>
      <c r="F134" s="711">
        <v>1</v>
      </c>
      <c r="G134" s="711">
        <v>1</v>
      </c>
      <c r="H134" s="711">
        <v>1</v>
      </c>
      <c r="I134" s="711">
        <v>1</v>
      </c>
      <c r="J134" s="711">
        <v>1</v>
      </c>
      <c r="K134" s="711">
        <v>1</v>
      </c>
      <c r="L134" s="711">
        <v>1</v>
      </c>
      <c r="M134" s="711">
        <v>1</v>
      </c>
      <c r="N134" s="711">
        <v>1</v>
      </c>
      <c r="O134" s="711">
        <v>1</v>
      </c>
      <c r="P134" s="711">
        <v>1</v>
      </c>
      <c r="Q134" s="235">
        <f>SUM(Tabla2[[#This Row],[Ene]:[Dic]])</f>
        <v>12</v>
      </c>
      <c r="R134" s="255" t="s">
        <v>247</v>
      </c>
      <c r="S134" s="255"/>
      <c r="T134" s="718"/>
      <c r="U134" s="678" t="s">
        <v>149</v>
      </c>
      <c r="V134" s="251"/>
      <c r="W134" s="251"/>
      <c r="X134" s="251"/>
      <c r="Y134" s="251"/>
      <c r="Z134" s="251"/>
      <c r="AA134" s="251"/>
      <c r="AB134" s="251"/>
      <c r="AC134" s="251"/>
      <c r="AD134" s="251"/>
      <c r="AE134" s="251"/>
      <c r="AF134" s="251"/>
      <c r="AG134" s="251"/>
      <c r="AH134" s="251"/>
      <c r="AI134" s="251"/>
      <c r="AJ134" s="251"/>
      <c r="AK134" s="251"/>
      <c r="AL134" s="251"/>
      <c r="AM134" s="251"/>
      <c r="AN134" s="251"/>
      <c r="AO134" s="251"/>
      <c r="AP134" s="251"/>
      <c r="AQ134" s="251"/>
      <c r="AR134" s="251"/>
      <c r="AS134" s="251"/>
      <c r="AT134" s="251"/>
      <c r="AU134" s="251"/>
    </row>
    <row r="135" spans="2:47" s="237" customFormat="1" ht="76.5">
      <c r="B135" s="229" t="s">
        <v>150</v>
      </c>
      <c r="C135" s="226" t="s">
        <v>530</v>
      </c>
      <c r="D135" s="710" t="s">
        <v>531</v>
      </c>
      <c r="E135" s="711"/>
      <c r="F135" s="711"/>
      <c r="G135" s="711">
        <v>1</v>
      </c>
      <c r="H135" s="711"/>
      <c r="I135" s="711"/>
      <c r="J135" s="711">
        <v>1</v>
      </c>
      <c r="K135" s="711"/>
      <c r="L135" s="711"/>
      <c r="M135" s="711">
        <v>1</v>
      </c>
      <c r="N135" s="711"/>
      <c r="O135" s="711"/>
      <c r="P135" s="711">
        <v>1</v>
      </c>
      <c r="Q135" s="235">
        <f>SUM(Tabla2[[#This Row],[Ene]:[Dic]])</f>
        <v>4</v>
      </c>
      <c r="R135" s="255" t="s">
        <v>256</v>
      </c>
      <c r="S135" s="255"/>
      <c r="T135" s="718"/>
      <c r="U135" s="678" t="s">
        <v>149</v>
      </c>
      <c r="V135" s="251"/>
      <c r="W135" s="251"/>
      <c r="X135" s="251"/>
      <c r="Y135" s="251"/>
      <c r="Z135" s="251"/>
      <c r="AA135" s="251"/>
      <c r="AB135" s="251"/>
      <c r="AC135" s="251"/>
      <c r="AD135" s="251"/>
      <c r="AE135" s="251"/>
      <c r="AF135" s="251"/>
      <c r="AG135" s="251"/>
      <c r="AH135" s="251"/>
      <c r="AI135" s="251"/>
      <c r="AJ135" s="251"/>
      <c r="AK135" s="251"/>
      <c r="AL135" s="251"/>
      <c r="AM135" s="251"/>
      <c r="AN135" s="251"/>
      <c r="AO135" s="251"/>
      <c r="AP135" s="251"/>
      <c r="AQ135" s="251"/>
      <c r="AR135" s="251"/>
      <c r="AS135" s="251"/>
      <c r="AT135" s="251"/>
      <c r="AU135" s="251"/>
    </row>
    <row r="136" spans="2:47" s="237" customFormat="1" ht="76.5">
      <c r="B136" s="229" t="s">
        <v>150</v>
      </c>
      <c r="C136" s="226" t="s">
        <v>532</v>
      </c>
      <c r="D136" s="710" t="s">
        <v>533</v>
      </c>
      <c r="E136" s="711"/>
      <c r="F136" s="711"/>
      <c r="G136" s="711">
        <v>1</v>
      </c>
      <c r="H136" s="711"/>
      <c r="I136" s="711"/>
      <c r="J136" s="711">
        <v>1</v>
      </c>
      <c r="K136" s="711"/>
      <c r="L136" s="711"/>
      <c r="M136" s="711">
        <v>1</v>
      </c>
      <c r="N136" s="711"/>
      <c r="O136" s="711"/>
      <c r="P136" s="711">
        <v>1</v>
      </c>
      <c r="Q136" s="235">
        <f>SUM(Tabla2[[#This Row],[Ene]:[Dic]])</f>
        <v>4</v>
      </c>
      <c r="R136" s="255" t="s">
        <v>247</v>
      </c>
      <c r="S136" s="255" t="s">
        <v>256</v>
      </c>
      <c r="T136" s="718"/>
      <c r="U136" s="678" t="s">
        <v>149</v>
      </c>
      <c r="V136" s="251"/>
      <c r="W136" s="251"/>
      <c r="X136" s="251"/>
      <c r="Y136" s="251"/>
      <c r="Z136" s="251"/>
      <c r="AA136" s="251"/>
      <c r="AB136" s="251"/>
      <c r="AC136" s="251"/>
      <c r="AD136" s="251"/>
      <c r="AE136" s="251"/>
      <c r="AF136" s="251"/>
      <c r="AG136" s="251"/>
      <c r="AH136" s="251"/>
      <c r="AI136" s="251"/>
      <c r="AJ136" s="251"/>
      <c r="AK136" s="251"/>
      <c r="AL136" s="251"/>
      <c r="AM136" s="251"/>
      <c r="AN136" s="251"/>
      <c r="AO136" s="251"/>
      <c r="AP136" s="251"/>
      <c r="AQ136" s="251"/>
      <c r="AR136" s="251"/>
      <c r="AS136" s="251"/>
      <c r="AT136" s="251"/>
      <c r="AU136" s="251"/>
    </row>
    <row r="137" spans="2:47" s="237" customFormat="1" ht="76.5">
      <c r="B137" s="229" t="s">
        <v>150</v>
      </c>
      <c r="C137" s="226" t="s">
        <v>534</v>
      </c>
      <c r="D137" s="710" t="s">
        <v>535</v>
      </c>
      <c r="E137" s="711"/>
      <c r="F137" s="711"/>
      <c r="G137" s="711">
        <v>1</v>
      </c>
      <c r="H137" s="711"/>
      <c r="I137" s="711"/>
      <c r="J137" s="711">
        <v>1</v>
      </c>
      <c r="K137" s="711"/>
      <c r="L137" s="711"/>
      <c r="M137" s="711">
        <v>1</v>
      </c>
      <c r="N137" s="711"/>
      <c r="O137" s="711"/>
      <c r="P137" s="711">
        <v>1</v>
      </c>
      <c r="Q137" s="235">
        <f>SUM(Tabla2[[#This Row],[Ene]:[Dic]])</f>
        <v>4</v>
      </c>
      <c r="R137" s="255" t="s">
        <v>246</v>
      </c>
      <c r="S137" s="255"/>
      <c r="T137" s="718"/>
      <c r="U137" s="678" t="s">
        <v>149</v>
      </c>
      <c r="V137" s="251"/>
      <c r="W137" s="251"/>
      <c r="X137" s="251"/>
      <c r="Y137" s="251"/>
      <c r="Z137" s="251"/>
      <c r="AA137" s="251"/>
      <c r="AB137" s="251"/>
      <c r="AC137" s="251"/>
      <c r="AD137" s="251"/>
      <c r="AE137" s="251"/>
      <c r="AF137" s="251"/>
      <c r="AG137" s="251"/>
      <c r="AH137" s="251"/>
      <c r="AI137" s="251"/>
      <c r="AJ137" s="251"/>
      <c r="AK137" s="251"/>
      <c r="AL137" s="251"/>
      <c r="AM137" s="251"/>
      <c r="AN137" s="251"/>
      <c r="AO137" s="251"/>
      <c r="AP137" s="251"/>
      <c r="AQ137" s="251"/>
      <c r="AR137" s="251"/>
      <c r="AS137" s="251"/>
      <c r="AT137" s="251"/>
      <c r="AU137" s="251"/>
    </row>
    <row r="138" spans="2:47" s="237" customFormat="1" ht="76.5">
      <c r="B138" s="229" t="s">
        <v>150</v>
      </c>
      <c r="C138" s="226" t="s">
        <v>536</v>
      </c>
      <c r="D138" s="710" t="s">
        <v>537</v>
      </c>
      <c r="E138" s="711"/>
      <c r="F138" s="711"/>
      <c r="G138" s="711">
        <v>1</v>
      </c>
      <c r="H138" s="711"/>
      <c r="I138" s="711"/>
      <c r="J138" s="711">
        <v>1</v>
      </c>
      <c r="K138" s="711"/>
      <c r="L138" s="711"/>
      <c r="M138" s="711">
        <v>1</v>
      </c>
      <c r="N138" s="711"/>
      <c r="O138" s="711"/>
      <c r="P138" s="711">
        <v>1</v>
      </c>
      <c r="Q138" s="235">
        <f>SUM(Tabla2[[#This Row],[Ene]:[Dic]])</f>
        <v>4</v>
      </c>
      <c r="R138" s="255" t="s">
        <v>246</v>
      </c>
      <c r="S138" s="255"/>
      <c r="T138" s="718"/>
      <c r="U138" s="678" t="s">
        <v>149</v>
      </c>
      <c r="V138" s="251"/>
      <c r="W138" s="251"/>
      <c r="X138" s="251"/>
      <c r="Y138" s="251"/>
      <c r="Z138" s="251"/>
      <c r="AA138" s="251"/>
      <c r="AB138" s="251"/>
      <c r="AC138" s="251"/>
      <c r="AD138" s="251"/>
      <c r="AE138" s="251"/>
      <c r="AF138" s="251"/>
      <c r="AG138" s="251"/>
      <c r="AH138" s="251"/>
      <c r="AI138" s="251"/>
      <c r="AJ138" s="251"/>
      <c r="AK138" s="251"/>
      <c r="AL138" s="251"/>
      <c r="AM138" s="251"/>
      <c r="AN138" s="251"/>
      <c r="AO138" s="251"/>
      <c r="AP138" s="251"/>
      <c r="AQ138" s="251"/>
      <c r="AR138" s="251"/>
      <c r="AS138" s="251"/>
      <c r="AT138" s="251"/>
      <c r="AU138" s="251"/>
    </row>
    <row r="139" spans="2:47" s="237" customFormat="1" ht="76.5">
      <c r="B139" s="229" t="s">
        <v>150</v>
      </c>
      <c r="C139" s="226" t="s">
        <v>538</v>
      </c>
      <c r="D139" s="710" t="s">
        <v>539</v>
      </c>
      <c r="E139" s="711">
        <v>1</v>
      </c>
      <c r="F139" s="711">
        <v>1</v>
      </c>
      <c r="G139" s="711">
        <v>1</v>
      </c>
      <c r="H139" s="711">
        <v>1</v>
      </c>
      <c r="I139" s="711">
        <v>1</v>
      </c>
      <c r="J139" s="711">
        <v>1</v>
      </c>
      <c r="K139" s="711">
        <v>1</v>
      </c>
      <c r="L139" s="711">
        <v>1</v>
      </c>
      <c r="M139" s="711">
        <v>1</v>
      </c>
      <c r="N139" s="711">
        <v>1</v>
      </c>
      <c r="O139" s="711">
        <v>1</v>
      </c>
      <c r="P139" s="711">
        <v>1</v>
      </c>
      <c r="Q139" s="235">
        <f>SUM(Tabla2[[#This Row],[Ene]:[Dic]])</f>
        <v>12</v>
      </c>
      <c r="R139" s="255" t="s">
        <v>247</v>
      </c>
      <c r="S139" s="255"/>
      <c r="T139" s="718"/>
      <c r="U139" s="678" t="s">
        <v>149</v>
      </c>
      <c r="V139" s="251"/>
      <c r="W139" s="251"/>
      <c r="X139" s="251"/>
      <c r="Y139" s="251"/>
      <c r="Z139" s="251"/>
      <c r="AA139" s="251"/>
      <c r="AB139" s="251"/>
      <c r="AC139" s="251"/>
      <c r="AD139" s="251"/>
      <c r="AE139" s="251"/>
      <c r="AF139" s="251"/>
      <c r="AG139" s="251"/>
      <c r="AH139" s="251"/>
      <c r="AI139" s="251"/>
      <c r="AJ139" s="251"/>
      <c r="AK139" s="251"/>
      <c r="AL139" s="251"/>
      <c r="AM139" s="251"/>
      <c r="AN139" s="251"/>
      <c r="AO139" s="251"/>
      <c r="AP139" s="251"/>
      <c r="AQ139" s="251"/>
      <c r="AR139" s="251"/>
      <c r="AS139" s="251"/>
      <c r="AT139" s="251"/>
      <c r="AU139" s="251"/>
    </row>
    <row r="140" spans="2:47" s="237" customFormat="1" ht="51">
      <c r="B140" s="229" t="s">
        <v>152</v>
      </c>
      <c r="C140" s="226" t="s">
        <v>540</v>
      </c>
      <c r="D140" s="710" t="s">
        <v>541</v>
      </c>
      <c r="E140" s="711"/>
      <c r="F140" s="711"/>
      <c r="G140" s="711">
        <v>1</v>
      </c>
      <c r="H140" s="711"/>
      <c r="I140" s="711"/>
      <c r="J140" s="711">
        <v>1</v>
      </c>
      <c r="K140" s="711"/>
      <c r="L140" s="711"/>
      <c r="M140" s="711">
        <v>1</v>
      </c>
      <c r="N140" s="711"/>
      <c r="O140" s="711"/>
      <c r="P140" s="711">
        <v>1</v>
      </c>
      <c r="Q140" s="235">
        <f>SUM(Tabla2[[#This Row],[Ene]:[Dic]])</f>
        <v>4</v>
      </c>
      <c r="R140" s="255" t="s">
        <v>247</v>
      </c>
      <c r="S140" s="255"/>
      <c r="T140" s="718" t="s">
        <v>542</v>
      </c>
      <c r="U140" s="678" t="s">
        <v>121</v>
      </c>
      <c r="V140" s="251"/>
      <c r="W140" s="251"/>
      <c r="X140" s="251"/>
      <c r="Y140" s="251"/>
      <c r="Z140" s="251"/>
      <c r="AA140" s="251"/>
      <c r="AB140" s="251"/>
      <c r="AC140" s="251"/>
      <c r="AD140" s="251"/>
      <c r="AE140" s="251"/>
      <c r="AF140" s="251"/>
      <c r="AG140" s="251"/>
      <c r="AH140" s="251"/>
      <c r="AI140" s="251"/>
      <c r="AJ140" s="251"/>
      <c r="AK140" s="251"/>
      <c r="AL140" s="251"/>
      <c r="AM140" s="251"/>
      <c r="AN140" s="251"/>
      <c r="AO140" s="251"/>
      <c r="AP140" s="251"/>
      <c r="AQ140" s="251"/>
      <c r="AR140" s="251"/>
      <c r="AS140" s="251"/>
      <c r="AT140" s="251"/>
      <c r="AU140" s="251"/>
    </row>
    <row r="141" spans="2:47" s="237" customFormat="1" ht="38.25">
      <c r="B141" s="229" t="s">
        <v>152</v>
      </c>
      <c r="C141" s="226" t="s">
        <v>543</v>
      </c>
      <c r="D141" s="710" t="s">
        <v>544</v>
      </c>
      <c r="E141" s="711"/>
      <c r="F141" s="711"/>
      <c r="G141" s="711"/>
      <c r="H141" s="711"/>
      <c r="I141" s="711"/>
      <c r="J141" s="711">
        <v>1</v>
      </c>
      <c r="K141" s="711"/>
      <c r="L141" s="711"/>
      <c r="M141" s="711"/>
      <c r="N141" s="711"/>
      <c r="O141" s="711"/>
      <c r="P141" s="711">
        <v>1</v>
      </c>
      <c r="Q141" s="235">
        <f>SUM(Tabla2[[#This Row],[Ene]:[Dic]])</f>
        <v>2</v>
      </c>
      <c r="R141" s="255" t="s">
        <v>247</v>
      </c>
      <c r="S141" s="255"/>
      <c r="T141" s="718" t="s">
        <v>545</v>
      </c>
      <c r="U141" s="678" t="s">
        <v>121</v>
      </c>
      <c r="V141" s="251"/>
      <c r="W141" s="251"/>
      <c r="X141" s="251"/>
      <c r="Y141" s="251"/>
      <c r="Z141" s="251"/>
      <c r="AA141" s="251"/>
      <c r="AB141" s="251"/>
      <c r="AC141" s="251"/>
      <c r="AD141" s="251"/>
      <c r="AE141" s="251"/>
      <c r="AF141" s="251"/>
      <c r="AG141" s="251"/>
      <c r="AH141" s="251"/>
      <c r="AI141" s="251"/>
      <c r="AJ141" s="251"/>
      <c r="AK141" s="251"/>
      <c r="AL141" s="251"/>
      <c r="AM141" s="251"/>
      <c r="AN141" s="251"/>
      <c r="AO141" s="251"/>
      <c r="AP141" s="251"/>
      <c r="AQ141" s="251"/>
      <c r="AR141" s="251"/>
      <c r="AS141" s="251"/>
      <c r="AT141" s="251"/>
      <c r="AU141" s="251"/>
    </row>
    <row r="142" spans="2:47" s="237" customFormat="1" ht="89.25">
      <c r="B142" s="229" t="s">
        <v>170</v>
      </c>
      <c r="C142" s="226" t="s">
        <v>546</v>
      </c>
      <c r="D142" s="710" t="s">
        <v>547</v>
      </c>
      <c r="E142" s="711"/>
      <c r="F142" s="711"/>
      <c r="G142" s="711">
        <v>1</v>
      </c>
      <c r="H142" s="711"/>
      <c r="I142" s="711"/>
      <c r="J142" s="711">
        <v>1</v>
      </c>
      <c r="K142" s="711"/>
      <c r="L142" s="711"/>
      <c r="M142" s="711">
        <v>1</v>
      </c>
      <c r="N142" s="711"/>
      <c r="O142" s="711"/>
      <c r="P142" s="711">
        <v>1</v>
      </c>
      <c r="Q142" s="235">
        <f>SUM(Tabla2[[#This Row],[Ene]:[Dic]])</f>
        <v>4</v>
      </c>
      <c r="R142" s="255" t="s">
        <v>247</v>
      </c>
      <c r="S142" s="255" t="s">
        <v>260</v>
      </c>
      <c r="T142" s="718" t="s">
        <v>548</v>
      </c>
      <c r="U142" s="678" t="s">
        <v>171</v>
      </c>
      <c r="V142" s="251"/>
      <c r="W142" s="251"/>
      <c r="X142" s="251"/>
      <c r="Y142" s="251"/>
      <c r="Z142" s="251"/>
      <c r="AA142" s="251"/>
      <c r="AB142" s="251"/>
      <c r="AC142" s="251"/>
      <c r="AD142" s="251"/>
      <c r="AE142" s="251"/>
      <c r="AF142" s="251"/>
      <c r="AG142" s="251"/>
      <c r="AH142" s="251"/>
      <c r="AI142" s="251"/>
      <c r="AJ142" s="251"/>
      <c r="AK142" s="251"/>
      <c r="AL142" s="251"/>
      <c r="AM142" s="251"/>
      <c r="AN142" s="251"/>
      <c r="AO142" s="251"/>
      <c r="AP142" s="251"/>
      <c r="AQ142" s="251"/>
      <c r="AR142" s="251"/>
      <c r="AS142" s="251"/>
      <c r="AT142" s="251"/>
      <c r="AU142" s="251"/>
    </row>
    <row r="143" spans="2:47" s="237" customFormat="1" ht="89.25">
      <c r="B143" s="229" t="s">
        <v>170</v>
      </c>
      <c r="C143" s="226" t="s">
        <v>549</v>
      </c>
      <c r="D143" s="710" t="s">
        <v>550</v>
      </c>
      <c r="E143" s="711"/>
      <c r="F143" s="711"/>
      <c r="G143" s="711"/>
      <c r="H143" s="711">
        <v>1</v>
      </c>
      <c r="I143" s="711"/>
      <c r="J143" s="711"/>
      <c r="K143" s="711">
        <v>1</v>
      </c>
      <c r="L143" s="711"/>
      <c r="M143" s="711"/>
      <c r="N143" s="711">
        <v>1</v>
      </c>
      <c r="O143" s="711"/>
      <c r="P143" s="711"/>
      <c r="Q143" s="235">
        <f>SUM(Tabla2[[#This Row],[Ene]:[Dic]])</f>
        <v>3</v>
      </c>
      <c r="R143" s="255" t="s">
        <v>246</v>
      </c>
      <c r="S143" s="255"/>
      <c r="T143" s="718" t="s">
        <v>551</v>
      </c>
      <c r="U143" s="678" t="s">
        <v>171</v>
      </c>
      <c r="V143" s="251"/>
      <c r="W143" s="251"/>
      <c r="X143" s="251"/>
      <c r="Y143" s="251"/>
      <c r="Z143" s="251"/>
      <c r="AA143" s="251"/>
      <c r="AB143" s="251"/>
      <c r="AC143" s="251"/>
      <c r="AD143" s="251"/>
      <c r="AE143" s="251"/>
      <c r="AF143" s="251"/>
      <c r="AG143" s="251"/>
      <c r="AH143" s="251"/>
      <c r="AI143" s="251"/>
      <c r="AJ143" s="251"/>
      <c r="AK143" s="251"/>
      <c r="AL143" s="251"/>
      <c r="AM143" s="251"/>
      <c r="AN143" s="251"/>
      <c r="AO143" s="251"/>
      <c r="AP143" s="251"/>
      <c r="AQ143" s="251"/>
      <c r="AR143" s="251"/>
      <c r="AS143" s="251"/>
      <c r="AT143" s="251"/>
      <c r="AU143" s="251"/>
    </row>
    <row r="144" spans="2:47" s="237" customFormat="1" ht="89.25">
      <c r="B144" s="229" t="s">
        <v>170</v>
      </c>
      <c r="C144" s="226" t="s">
        <v>552</v>
      </c>
      <c r="D144" s="710" t="s">
        <v>553</v>
      </c>
      <c r="E144" s="711"/>
      <c r="F144" s="711"/>
      <c r="G144" s="711"/>
      <c r="H144" s="711"/>
      <c r="I144" s="711"/>
      <c r="J144" s="711"/>
      <c r="K144" s="711"/>
      <c r="L144" s="711"/>
      <c r="M144" s="711">
        <v>1</v>
      </c>
      <c r="N144" s="711"/>
      <c r="O144" s="711"/>
      <c r="P144" s="711"/>
      <c r="Q144" s="235">
        <f>SUM(Tabla2[[#This Row],[Ene]:[Dic]])</f>
        <v>1</v>
      </c>
      <c r="R144" s="255" t="s">
        <v>246</v>
      </c>
      <c r="S144" s="255"/>
      <c r="T144" s="718" t="s">
        <v>554</v>
      </c>
      <c r="U144" s="678" t="s">
        <v>171</v>
      </c>
      <c r="V144" s="251"/>
      <c r="W144" s="251"/>
      <c r="X144" s="251"/>
      <c r="Y144" s="251"/>
      <c r="Z144" s="251"/>
      <c r="AA144" s="251"/>
      <c r="AB144" s="251"/>
      <c r="AC144" s="251"/>
      <c r="AD144" s="251"/>
      <c r="AE144" s="251"/>
      <c r="AF144" s="251"/>
      <c r="AG144" s="251"/>
      <c r="AH144" s="251"/>
      <c r="AI144" s="251"/>
      <c r="AJ144" s="251"/>
      <c r="AK144" s="251"/>
      <c r="AL144" s="251"/>
      <c r="AM144" s="251"/>
      <c r="AN144" s="251"/>
      <c r="AO144" s="251"/>
      <c r="AP144" s="251"/>
      <c r="AQ144" s="251"/>
      <c r="AR144" s="251"/>
      <c r="AS144" s="251"/>
      <c r="AT144" s="251"/>
      <c r="AU144" s="251"/>
    </row>
    <row r="145" spans="2:47" s="237" customFormat="1" ht="89.25">
      <c r="B145" s="229" t="s">
        <v>170</v>
      </c>
      <c r="C145" s="226" t="s">
        <v>555</v>
      </c>
      <c r="D145" s="710" t="s">
        <v>556</v>
      </c>
      <c r="E145" s="711"/>
      <c r="F145" s="711"/>
      <c r="G145" s="711"/>
      <c r="H145" s="711"/>
      <c r="I145" s="711"/>
      <c r="J145" s="711"/>
      <c r="K145" s="711"/>
      <c r="L145" s="711"/>
      <c r="M145" s="711"/>
      <c r="N145" s="711">
        <v>1</v>
      </c>
      <c r="O145" s="711"/>
      <c r="P145" s="711"/>
      <c r="Q145" s="235">
        <f>SUM(Tabla2[[#This Row],[Ene]:[Dic]])</f>
        <v>1</v>
      </c>
      <c r="R145" s="255" t="s">
        <v>256</v>
      </c>
      <c r="S145" s="255"/>
      <c r="T145" s="718" t="s">
        <v>557</v>
      </c>
      <c r="U145" s="678" t="s">
        <v>171</v>
      </c>
      <c r="V145" s="251"/>
      <c r="W145" s="251"/>
      <c r="X145" s="251"/>
      <c r="Y145" s="251"/>
      <c r="Z145" s="251"/>
      <c r="AA145" s="251"/>
      <c r="AB145" s="251"/>
      <c r="AC145" s="251"/>
      <c r="AD145" s="251"/>
      <c r="AE145" s="251"/>
      <c r="AF145" s="251"/>
      <c r="AG145" s="251"/>
      <c r="AH145" s="251"/>
      <c r="AI145" s="251"/>
      <c r="AJ145" s="251"/>
      <c r="AK145" s="251"/>
      <c r="AL145" s="251"/>
      <c r="AM145" s="251"/>
      <c r="AN145" s="251"/>
      <c r="AO145" s="251"/>
      <c r="AP145" s="251"/>
      <c r="AQ145" s="251"/>
      <c r="AR145" s="251"/>
      <c r="AS145" s="251"/>
      <c r="AT145" s="251"/>
      <c r="AU145" s="251"/>
    </row>
    <row r="146" spans="2:47" s="237" customFormat="1" ht="89.25">
      <c r="B146" s="229" t="s">
        <v>170</v>
      </c>
      <c r="C146" s="226" t="s">
        <v>558</v>
      </c>
      <c r="D146" s="710" t="s">
        <v>559</v>
      </c>
      <c r="E146" s="711"/>
      <c r="F146" s="711"/>
      <c r="G146" s="711"/>
      <c r="H146" s="711">
        <v>1</v>
      </c>
      <c r="I146" s="711"/>
      <c r="J146" s="711"/>
      <c r="K146" s="711"/>
      <c r="L146" s="711">
        <v>1</v>
      </c>
      <c r="M146" s="711"/>
      <c r="N146" s="711"/>
      <c r="O146" s="711"/>
      <c r="P146" s="711">
        <v>1</v>
      </c>
      <c r="Q146" s="235">
        <f>SUM(Tabla2[[#This Row],[Ene]:[Dic]])</f>
        <v>3</v>
      </c>
      <c r="R146" s="255" t="s">
        <v>247</v>
      </c>
      <c r="S146" s="255"/>
      <c r="T146" s="718"/>
      <c r="U146" s="678" t="s">
        <v>171</v>
      </c>
      <c r="V146" s="251"/>
      <c r="W146" s="251"/>
      <c r="X146" s="251"/>
      <c r="Y146" s="251"/>
      <c r="Z146" s="251"/>
      <c r="AA146" s="251"/>
      <c r="AB146" s="251"/>
      <c r="AC146" s="251"/>
      <c r="AD146" s="251"/>
      <c r="AE146" s="251"/>
      <c r="AF146" s="251"/>
      <c r="AG146" s="251"/>
      <c r="AH146" s="251"/>
      <c r="AI146" s="251"/>
      <c r="AJ146" s="251"/>
      <c r="AK146" s="251"/>
      <c r="AL146" s="251"/>
      <c r="AM146" s="251"/>
      <c r="AN146" s="251"/>
      <c r="AO146" s="251"/>
      <c r="AP146" s="251"/>
      <c r="AQ146" s="251"/>
      <c r="AR146" s="251"/>
      <c r="AS146" s="251"/>
      <c r="AT146" s="251"/>
      <c r="AU146" s="251"/>
    </row>
    <row r="147" spans="2:47" s="237" customFormat="1" ht="89.25">
      <c r="B147" s="229" t="s">
        <v>170</v>
      </c>
      <c r="C147" s="226" t="s">
        <v>560</v>
      </c>
      <c r="D147" s="710" t="s">
        <v>561</v>
      </c>
      <c r="E147" s="711">
        <v>1</v>
      </c>
      <c r="F147" s="711"/>
      <c r="G147" s="711"/>
      <c r="H147" s="711"/>
      <c r="I147" s="711"/>
      <c r="J147" s="711"/>
      <c r="K147" s="711"/>
      <c r="L147" s="711"/>
      <c r="M147" s="711"/>
      <c r="N147" s="711"/>
      <c r="O147" s="711"/>
      <c r="P147" s="711"/>
      <c r="Q147" s="235">
        <f>SUM(Tabla2[[#This Row],[Ene]:[Dic]])</f>
        <v>1</v>
      </c>
      <c r="R147" s="255" t="s">
        <v>2767</v>
      </c>
      <c r="S147" s="255"/>
      <c r="T147" s="718" t="s">
        <v>562</v>
      </c>
      <c r="U147" s="678" t="s">
        <v>171</v>
      </c>
      <c r="V147" s="251"/>
      <c r="W147" s="251"/>
      <c r="X147" s="251"/>
      <c r="Y147" s="251"/>
      <c r="Z147" s="251"/>
      <c r="AA147" s="251"/>
      <c r="AB147" s="251"/>
      <c r="AC147" s="251"/>
      <c r="AD147" s="251"/>
      <c r="AE147" s="251"/>
      <c r="AF147" s="251"/>
      <c r="AG147" s="251"/>
      <c r="AH147" s="251"/>
      <c r="AI147" s="251"/>
      <c r="AJ147" s="251"/>
      <c r="AK147" s="251"/>
      <c r="AL147" s="251"/>
      <c r="AM147" s="251"/>
      <c r="AN147" s="251"/>
      <c r="AO147" s="251"/>
      <c r="AP147" s="251"/>
      <c r="AQ147" s="251"/>
      <c r="AR147" s="251"/>
      <c r="AS147" s="251"/>
      <c r="AT147" s="251"/>
      <c r="AU147" s="251"/>
    </row>
    <row r="148" spans="2:47" s="237" customFormat="1" ht="89.25">
      <c r="B148" s="229" t="s">
        <v>170</v>
      </c>
      <c r="C148" s="226" t="s">
        <v>563</v>
      </c>
      <c r="D148" s="710" t="s">
        <v>564</v>
      </c>
      <c r="E148" s="711">
        <v>1</v>
      </c>
      <c r="F148" s="711"/>
      <c r="G148" s="711"/>
      <c r="H148" s="711"/>
      <c r="I148" s="711"/>
      <c r="J148" s="711"/>
      <c r="K148" s="711"/>
      <c r="L148" s="711"/>
      <c r="M148" s="711"/>
      <c r="N148" s="711"/>
      <c r="O148" s="711"/>
      <c r="P148" s="711"/>
      <c r="Q148" s="235">
        <f>SUM(Tabla2[[#This Row],[Ene]:[Dic]])</f>
        <v>1</v>
      </c>
      <c r="R148" s="255" t="s">
        <v>2767</v>
      </c>
      <c r="S148" s="255"/>
      <c r="T148" s="718" t="s">
        <v>565</v>
      </c>
      <c r="U148" s="678" t="s">
        <v>171</v>
      </c>
      <c r="V148" s="251"/>
      <c r="W148" s="251"/>
      <c r="X148" s="251"/>
      <c r="Y148" s="251"/>
      <c r="Z148" s="251"/>
      <c r="AA148" s="251"/>
      <c r="AB148" s="251"/>
      <c r="AC148" s="251"/>
      <c r="AD148" s="251"/>
      <c r="AE148" s="251"/>
      <c r="AF148" s="251"/>
      <c r="AG148" s="251"/>
      <c r="AH148" s="251"/>
      <c r="AI148" s="251"/>
      <c r="AJ148" s="251"/>
      <c r="AK148" s="251"/>
      <c r="AL148" s="251"/>
      <c r="AM148" s="251"/>
      <c r="AN148" s="251"/>
      <c r="AO148" s="251"/>
      <c r="AP148" s="251"/>
      <c r="AQ148" s="251"/>
      <c r="AR148" s="251"/>
      <c r="AS148" s="251"/>
      <c r="AT148" s="251"/>
      <c r="AU148" s="251"/>
    </row>
    <row r="149" spans="2:47" s="237" customFormat="1" ht="89.25">
      <c r="B149" s="229" t="s">
        <v>170</v>
      </c>
      <c r="C149" s="226" t="s">
        <v>566</v>
      </c>
      <c r="D149" s="710" t="s">
        <v>567</v>
      </c>
      <c r="E149" s="711"/>
      <c r="F149" s="711"/>
      <c r="G149" s="711">
        <v>1</v>
      </c>
      <c r="H149" s="711"/>
      <c r="I149" s="711"/>
      <c r="J149" s="711"/>
      <c r="K149" s="711"/>
      <c r="L149" s="711"/>
      <c r="M149" s="711"/>
      <c r="N149" s="711"/>
      <c r="O149" s="711"/>
      <c r="P149" s="711"/>
      <c r="Q149" s="235">
        <f>SUM(Tabla2[[#This Row],[Ene]:[Dic]])</f>
        <v>1</v>
      </c>
      <c r="R149" s="255" t="s">
        <v>247</v>
      </c>
      <c r="S149" s="255"/>
      <c r="T149" s="718"/>
      <c r="U149" s="678" t="s">
        <v>171</v>
      </c>
      <c r="V149" s="251"/>
      <c r="W149" s="251"/>
      <c r="X149" s="251"/>
      <c r="Y149" s="251"/>
      <c r="Z149" s="251"/>
      <c r="AA149" s="251"/>
      <c r="AB149" s="251"/>
      <c r="AC149" s="251"/>
      <c r="AD149" s="251"/>
      <c r="AE149" s="251"/>
      <c r="AF149" s="251"/>
      <c r="AG149" s="251"/>
      <c r="AH149" s="251"/>
      <c r="AI149" s="251"/>
      <c r="AJ149" s="251"/>
      <c r="AK149" s="251"/>
      <c r="AL149" s="251"/>
      <c r="AM149" s="251"/>
      <c r="AN149" s="251"/>
      <c r="AO149" s="251"/>
      <c r="AP149" s="251"/>
      <c r="AQ149" s="251"/>
      <c r="AR149" s="251"/>
      <c r="AS149" s="251"/>
      <c r="AT149" s="251"/>
      <c r="AU149" s="251"/>
    </row>
    <row r="150" spans="2:47" s="237" customFormat="1" ht="89.25">
      <c r="B150" s="229" t="s">
        <v>170</v>
      </c>
      <c r="C150" s="226" t="s">
        <v>568</v>
      </c>
      <c r="D150" s="710" t="s">
        <v>569</v>
      </c>
      <c r="E150" s="711"/>
      <c r="F150" s="711"/>
      <c r="G150" s="711"/>
      <c r="H150" s="711">
        <v>1</v>
      </c>
      <c r="I150" s="711"/>
      <c r="J150" s="711"/>
      <c r="K150" s="711">
        <v>1</v>
      </c>
      <c r="L150" s="711"/>
      <c r="M150" s="711"/>
      <c r="N150" s="711">
        <v>1</v>
      </c>
      <c r="O150" s="711"/>
      <c r="P150" s="711"/>
      <c r="Q150" s="235">
        <f>SUM(Tabla2[[#This Row],[Ene]:[Dic]])</f>
        <v>3</v>
      </c>
      <c r="R150" s="255" t="s">
        <v>253</v>
      </c>
      <c r="S150" s="255"/>
      <c r="T150" s="718" t="s">
        <v>570</v>
      </c>
      <c r="U150" s="678" t="s">
        <v>171</v>
      </c>
      <c r="V150" s="251"/>
      <c r="W150" s="251"/>
      <c r="X150" s="251"/>
      <c r="Y150" s="251"/>
      <c r="Z150" s="251"/>
      <c r="AA150" s="251"/>
      <c r="AB150" s="251"/>
      <c r="AC150" s="251"/>
      <c r="AD150" s="251"/>
      <c r="AE150" s="251"/>
      <c r="AF150" s="251"/>
      <c r="AG150" s="251"/>
      <c r="AH150" s="251"/>
      <c r="AI150" s="251"/>
      <c r="AJ150" s="251"/>
      <c r="AK150" s="251"/>
      <c r="AL150" s="251"/>
      <c r="AM150" s="251"/>
      <c r="AN150" s="251"/>
      <c r="AO150" s="251"/>
      <c r="AP150" s="251"/>
      <c r="AQ150" s="251"/>
      <c r="AR150" s="251"/>
      <c r="AS150" s="251"/>
      <c r="AT150" s="251"/>
      <c r="AU150" s="251"/>
    </row>
    <row r="151" spans="2:47" s="237" customFormat="1" ht="89.25">
      <c r="B151" s="229" t="s">
        <v>170</v>
      </c>
      <c r="C151" s="226" t="s">
        <v>571</v>
      </c>
      <c r="D151" s="710" t="s">
        <v>572</v>
      </c>
      <c r="E151" s="711"/>
      <c r="F151" s="711"/>
      <c r="G151" s="711"/>
      <c r="H151" s="711">
        <v>1</v>
      </c>
      <c r="I151" s="711"/>
      <c r="J151" s="711"/>
      <c r="K151" s="711">
        <v>1</v>
      </c>
      <c r="L151" s="711"/>
      <c r="M151" s="711"/>
      <c r="N151" s="711">
        <v>1</v>
      </c>
      <c r="O151" s="711"/>
      <c r="P151" s="711"/>
      <c r="Q151" s="235">
        <f>SUM(Tabla2[[#This Row],[Ene]:[Dic]])</f>
        <v>3</v>
      </c>
      <c r="R151" s="255" t="s">
        <v>2767</v>
      </c>
      <c r="S151" s="255"/>
      <c r="T151" s="718" t="s">
        <v>573</v>
      </c>
      <c r="U151" s="678" t="s">
        <v>171</v>
      </c>
      <c r="V151" s="251"/>
      <c r="W151" s="251"/>
      <c r="X151" s="251"/>
      <c r="Y151" s="251"/>
      <c r="Z151" s="251"/>
      <c r="AA151" s="251"/>
      <c r="AB151" s="251"/>
      <c r="AC151" s="251"/>
      <c r="AD151" s="251"/>
      <c r="AE151" s="251"/>
      <c r="AF151" s="251"/>
      <c r="AG151" s="251"/>
      <c r="AH151" s="251"/>
      <c r="AI151" s="251"/>
      <c r="AJ151" s="251"/>
      <c r="AK151" s="251"/>
      <c r="AL151" s="251"/>
      <c r="AM151" s="251"/>
      <c r="AN151" s="251"/>
      <c r="AO151" s="251"/>
      <c r="AP151" s="251"/>
      <c r="AQ151" s="251"/>
      <c r="AR151" s="251"/>
      <c r="AS151" s="251"/>
      <c r="AT151" s="251"/>
      <c r="AU151" s="251"/>
    </row>
    <row r="152" spans="2:47" s="237" customFormat="1" ht="89.25">
      <c r="B152" s="229" t="s">
        <v>170</v>
      </c>
      <c r="C152" s="226" t="s">
        <v>574</v>
      </c>
      <c r="D152" s="710" t="s">
        <v>575</v>
      </c>
      <c r="E152" s="711"/>
      <c r="F152" s="711"/>
      <c r="G152" s="711">
        <v>1</v>
      </c>
      <c r="H152" s="711"/>
      <c r="I152" s="711"/>
      <c r="J152" s="711">
        <v>1</v>
      </c>
      <c r="K152" s="711"/>
      <c r="L152" s="711"/>
      <c r="M152" s="711">
        <v>1</v>
      </c>
      <c r="N152" s="711"/>
      <c r="O152" s="711"/>
      <c r="P152" s="711">
        <v>1</v>
      </c>
      <c r="Q152" s="235">
        <f>SUM(Tabla2[[#This Row],[Ene]:[Dic]])</f>
        <v>4</v>
      </c>
      <c r="R152" s="255" t="s">
        <v>247</v>
      </c>
      <c r="S152" s="255"/>
      <c r="T152" s="718" t="s">
        <v>576</v>
      </c>
      <c r="U152" s="678" t="s">
        <v>171</v>
      </c>
      <c r="V152" s="251"/>
      <c r="W152" s="251"/>
      <c r="X152" s="251"/>
      <c r="Y152" s="251"/>
      <c r="Z152" s="251"/>
      <c r="AA152" s="251"/>
      <c r="AB152" s="251"/>
      <c r="AC152" s="251"/>
      <c r="AD152" s="251"/>
      <c r="AE152" s="251"/>
      <c r="AF152" s="251"/>
      <c r="AG152" s="251"/>
      <c r="AH152" s="251"/>
      <c r="AI152" s="251"/>
      <c r="AJ152" s="251"/>
      <c r="AK152" s="251"/>
      <c r="AL152" s="251"/>
      <c r="AM152" s="251"/>
      <c r="AN152" s="251"/>
      <c r="AO152" s="251"/>
      <c r="AP152" s="251"/>
      <c r="AQ152" s="251"/>
      <c r="AR152" s="251"/>
      <c r="AS152" s="251"/>
      <c r="AT152" s="251"/>
      <c r="AU152" s="251"/>
    </row>
    <row r="153" spans="2:47" s="237" customFormat="1" ht="89.25">
      <c r="B153" s="229" t="s">
        <v>170</v>
      </c>
      <c r="C153" s="226" t="s">
        <v>577</v>
      </c>
      <c r="D153" s="710" t="s">
        <v>578</v>
      </c>
      <c r="E153" s="711">
        <v>1</v>
      </c>
      <c r="F153" s="711">
        <v>1</v>
      </c>
      <c r="G153" s="711">
        <v>1</v>
      </c>
      <c r="H153" s="711">
        <v>1</v>
      </c>
      <c r="I153" s="711">
        <v>1</v>
      </c>
      <c r="J153" s="711">
        <v>1</v>
      </c>
      <c r="K153" s="711">
        <v>1</v>
      </c>
      <c r="L153" s="711">
        <v>1</v>
      </c>
      <c r="M153" s="711">
        <v>1</v>
      </c>
      <c r="N153" s="711">
        <v>1</v>
      </c>
      <c r="O153" s="711">
        <v>1</v>
      </c>
      <c r="P153" s="711">
        <v>1</v>
      </c>
      <c r="Q153" s="235">
        <f>SUM(Tabla2[[#This Row],[Ene]:[Dic]])</f>
        <v>12</v>
      </c>
      <c r="R153" s="255" t="s">
        <v>247</v>
      </c>
      <c r="S153" s="255"/>
      <c r="T153" s="718" t="s">
        <v>579</v>
      </c>
      <c r="U153" s="678" t="s">
        <v>171</v>
      </c>
      <c r="V153" s="251"/>
      <c r="W153" s="251"/>
      <c r="X153" s="251"/>
      <c r="Y153" s="251"/>
      <c r="Z153" s="251"/>
      <c r="AA153" s="251"/>
      <c r="AB153" s="251"/>
      <c r="AC153" s="251"/>
      <c r="AD153" s="251"/>
      <c r="AE153" s="251"/>
      <c r="AF153" s="251"/>
      <c r="AG153" s="251"/>
      <c r="AH153" s="251"/>
      <c r="AI153" s="251"/>
      <c r="AJ153" s="251"/>
      <c r="AK153" s="251"/>
      <c r="AL153" s="251"/>
      <c r="AM153" s="251"/>
      <c r="AN153" s="251"/>
      <c r="AO153" s="251"/>
      <c r="AP153" s="251"/>
      <c r="AQ153" s="251"/>
      <c r="AR153" s="251"/>
      <c r="AS153" s="251"/>
      <c r="AT153" s="251"/>
      <c r="AU153" s="251"/>
    </row>
    <row r="154" spans="2:47" s="237" customFormat="1" ht="89.25">
      <c r="B154" s="229" t="s">
        <v>170</v>
      </c>
      <c r="C154" s="226" t="s">
        <v>580</v>
      </c>
      <c r="D154" s="710" t="s">
        <v>581</v>
      </c>
      <c r="E154" s="711"/>
      <c r="F154" s="711"/>
      <c r="G154" s="711">
        <v>1</v>
      </c>
      <c r="H154" s="711"/>
      <c r="I154" s="711"/>
      <c r="J154" s="711">
        <v>1</v>
      </c>
      <c r="K154" s="711"/>
      <c r="L154" s="711"/>
      <c r="M154" s="711">
        <v>1</v>
      </c>
      <c r="N154" s="711"/>
      <c r="O154" s="711"/>
      <c r="P154" s="711">
        <v>1</v>
      </c>
      <c r="Q154" s="235">
        <f>SUM(Tabla2[[#This Row],[Ene]:[Dic]])</f>
        <v>4</v>
      </c>
      <c r="R154" s="255" t="s">
        <v>246</v>
      </c>
      <c r="S154" s="255"/>
      <c r="T154" s="718" t="s">
        <v>582</v>
      </c>
      <c r="U154" s="678" t="s">
        <v>171</v>
      </c>
      <c r="V154" s="251"/>
      <c r="W154" s="251"/>
      <c r="X154" s="251"/>
      <c r="Y154" s="251"/>
      <c r="Z154" s="251"/>
      <c r="AA154" s="251"/>
      <c r="AB154" s="251"/>
      <c r="AC154" s="251"/>
      <c r="AD154" s="251"/>
      <c r="AE154" s="251"/>
      <c r="AF154" s="251"/>
      <c r="AG154" s="251"/>
      <c r="AH154" s="251"/>
      <c r="AI154" s="251"/>
      <c r="AJ154" s="251"/>
      <c r="AK154" s="251"/>
      <c r="AL154" s="251"/>
      <c r="AM154" s="251"/>
      <c r="AN154" s="251"/>
      <c r="AO154" s="251"/>
      <c r="AP154" s="251"/>
      <c r="AQ154" s="251"/>
      <c r="AR154" s="251"/>
      <c r="AS154" s="251"/>
      <c r="AT154" s="251"/>
      <c r="AU154" s="251"/>
    </row>
    <row r="155" spans="2:47" s="237" customFormat="1" ht="89.25">
      <c r="B155" s="229" t="s">
        <v>170</v>
      </c>
      <c r="C155" s="226" t="s">
        <v>583</v>
      </c>
      <c r="D155" s="710" t="s">
        <v>584</v>
      </c>
      <c r="E155" s="711">
        <v>1</v>
      </c>
      <c r="F155" s="711">
        <v>1</v>
      </c>
      <c r="G155" s="711">
        <v>1</v>
      </c>
      <c r="H155" s="711">
        <v>1</v>
      </c>
      <c r="I155" s="711">
        <v>1</v>
      </c>
      <c r="J155" s="711">
        <v>1</v>
      </c>
      <c r="K155" s="711">
        <v>1</v>
      </c>
      <c r="L155" s="711">
        <v>1</v>
      </c>
      <c r="M155" s="711">
        <v>1</v>
      </c>
      <c r="N155" s="711">
        <v>1</v>
      </c>
      <c r="O155" s="711">
        <v>1</v>
      </c>
      <c r="P155" s="711">
        <v>1</v>
      </c>
      <c r="Q155" s="235">
        <f>SUM(Tabla2[[#This Row],[Ene]:[Dic]])</f>
        <v>12</v>
      </c>
      <c r="R155" s="255" t="s">
        <v>246</v>
      </c>
      <c r="S155" s="255"/>
      <c r="T155" s="718"/>
      <c r="U155" s="678" t="s">
        <v>171</v>
      </c>
      <c r="V155" s="251"/>
      <c r="W155" s="251"/>
      <c r="X155" s="251"/>
      <c r="Y155" s="251"/>
      <c r="Z155" s="251"/>
      <c r="AA155" s="251"/>
      <c r="AB155" s="251"/>
      <c r="AC155" s="251"/>
      <c r="AD155" s="251"/>
      <c r="AE155" s="251"/>
      <c r="AF155" s="251"/>
      <c r="AG155" s="251"/>
      <c r="AH155" s="251"/>
      <c r="AI155" s="251"/>
      <c r="AJ155" s="251"/>
      <c r="AK155" s="251"/>
      <c r="AL155" s="251"/>
      <c r="AM155" s="251"/>
      <c r="AN155" s="251"/>
      <c r="AO155" s="251"/>
      <c r="AP155" s="251"/>
      <c r="AQ155" s="251"/>
      <c r="AR155" s="251"/>
      <c r="AS155" s="251"/>
      <c r="AT155" s="251"/>
      <c r="AU155" s="251"/>
    </row>
    <row r="156" spans="2:47" s="237" customFormat="1" ht="89.25">
      <c r="B156" s="229" t="s">
        <v>170</v>
      </c>
      <c r="C156" s="226" t="s">
        <v>585</v>
      </c>
      <c r="D156" s="710" t="s">
        <v>586</v>
      </c>
      <c r="E156" s="711">
        <v>1</v>
      </c>
      <c r="F156" s="711">
        <v>1</v>
      </c>
      <c r="G156" s="711">
        <v>1</v>
      </c>
      <c r="H156" s="711">
        <v>1</v>
      </c>
      <c r="I156" s="711">
        <v>1</v>
      </c>
      <c r="J156" s="711">
        <v>1</v>
      </c>
      <c r="K156" s="711">
        <v>1</v>
      </c>
      <c r="L156" s="711">
        <v>1</v>
      </c>
      <c r="M156" s="711">
        <v>1</v>
      </c>
      <c r="N156" s="711">
        <v>1</v>
      </c>
      <c r="O156" s="711">
        <v>1</v>
      </c>
      <c r="P156" s="711">
        <v>1</v>
      </c>
      <c r="Q156" s="235">
        <f>SUM(Tabla2[[#This Row],[Ene]:[Dic]])</f>
        <v>12</v>
      </c>
      <c r="R156" s="255" t="s">
        <v>246</v>
      </c>
      <c r="S156" s="255"/>
      <c r="T156" s="718" t="s">
        <v>587</v>
      </c>
      <c r="U156" s="678" t="s">
        <v>171</v>
      </c>
      <c r="V156" s="251"/>
      <c r="W156" s="251"/>
      <c r="X156" s="251"/>
      <c r="Y156" s="251"/>
      <c r="Z156" s="251"/>
      <c r="AA156" s="251"/>
      <c r="AB156" s="251"/>
      <c r="AC156" s="251"/>
      <c r="AD156" s="251"/>
      <c r="AE156" s="251"/>
      <c r="AF156" s="251"/>
      <c r="AG156" s="251"/>
      <c r="AH156" s="251"/>
      <c r="AI156" s="251"/>
      <c r="AJ156" s="251"/>
      <c r="AK156" s="251"/>
      <c r="AL156" s="251"/>
      <c r="AM156" s="251"/>
      <c r="AN156" s="251"/>
      <c r="AO156" s="251"/>
      <c r="AP156" s="251"/>
      <c r="AQ156" s="251"/>
      <c r="AR156" s="251"/>
      <c r="AS156" s="251"/>
      <c r="AT156" s="251"/>
      <c r="AU156" s="251"/>
    </row>
    <row r="157" spans="2:47" s="237" customFormat="1" ht="89.25">
      <c r="B157" s="229" t="s">
        <v>170</v>
      </c>
      <c r="C157" s="226" t="s">
        <v>588</v>
      </c>
      <c r="D157" s="710" t="s">
        <v>589</v>
      </c>
      <c r="E157" s="711">
        <v>1</v>
      </c>
      <c r="F157" s="711">
        <v>1</v>
      </c>
      <c r="G157" s="711">
        <v>1</v>
      </c>
      <c r="H157" s="711">
        <v>1</v>
      </c>
      <c r="I157" s="711">
        <v>1</v>
      </c>
      <c r="J157" s="711">
        <v>1</v>
      </c>
      <c r="K157" s="711">
        <v>1</v>
      </c>
      <c r="L157" s="711">
        <v>1</v>
      </c>
      <c r="M157" s="711">
        <v>1</v>
      </c>
      <c r="N157" s="711">
        <v>1</v>
      </c>
      <c r="O157" s="711">
        <v>1</v>
      </c>
      <c r="P157" s="711">
        <v>1</v>
      </c>
      <c r="Q157" s="235">
        <f>SUM(Tabla2[[#This Row],[Ene]:[Dic]])</f>
        <v>12</v>
      </c>
      <c r="R157" s="255" t="s">
        <v>246</v>
      </c>
      <c r="S157" s="255"/>
      <c r="T157" s="718" t="s">
        <v>590</v>
      </c>
      <c r="U157" s="678" t="s">
        <v>171</v>
      </c>
      <c r="V157" s="251"/>
      <c r="W157" s="251"/>
      <c r="X157" s="251"/>
      <c r="Y157" s="251"/>
      <c r="Z157" s="251"/>
      <c r="AA157" s="251"/>
      <c r="AB157" s="251"/>
      <c r="AC157" s="251"/>
      <c r="AD157" s="251"/>
      <c r="AE157" s="251"/>
      <c r="AF157" s="251"/>
      <c r="AG157" s="251"/>
      <c r="AH157" s="251"/>
      <c r="AI157" s="251"/>
      <c r="AJ157" s="251"/>
      <c r="AK157" s="251"/>
      <c r="AL157" s="251"/>
      <c r="AM157" s="251"/>
      <c r="AN157" s="251"/>
      <c r="AO157" s="251"/>
      <c r="AP157" s="251"/>
      <c r="AQ157" s="251"/>
      <c r="AR157" s="251"/>
      <c r="AS157" s="251"/>
      <c r="AT157" s="251"/>
      <c r="AU157" s="251"/>
    </row>
    <row r="158" spans="2:47" s="237" customFormat="1" ht="89.25">
      <c r="B158" s="229" t="s">
        <v>173</v>
      </c>
      <c r="C158" s="226" t="s">
        <v>591</v>
      </c>
      <c r="D158" s="710" t="s">
        <v>592</v>
      </c>
      <c r="E158" s="711"/>
      <c r="F158" s="711"/>
      <c r="G158" s="711"/>
      <c r="H158" s="711"/>
      <c r="I158" s="711"/>
      <c r="J158" s="711"/>
      <c r="K158" s="711">
        <v>1</v>
      </c>
      <c r="L158" s="711"/>
      <c r="M158" s="711"/>
      <c r="N158" s="711"/>
      <c r="O158" s="711"/>
      <c r="P158" s="711"/>
      <c r="Q158" s="235">
        <f>SUM(Tabla2[[#This Row],[Ene]:[Dic]])</f>
        <v>1</v>
      </c>
      <c r="R158" s="255" t="s">
        <v>246</v>
      </c>
      <c r="S158" s="255"/>
      <c r="T158" s="718" t="s">
        <v>593</v>
      </c>
      <c r="U158" s="678" t="s">
        <v>171</v>
      </c>
      <c r="V158" s="251"/>
      <c r="W158" s="251"/>
      <c r="X158" s="251"/>
      <c r="Y158" s="251"/>
      <c r="Z158" s="251"/>
      <c r="AA158" s="251"/>
      <c r="AB158" s="251"/>
      <c r="AC158" s="251"/>
      <c r="AD158" s="251"/>
      <c r="AE158" s="251"/>
      <c r="AF158" s="251"/>
      <c r="AG158" s="251"/>
      <c r="AH158" s="251"/>
      <c r="AI158" s="251"/>
      <c r="AJ158" s="251"/>
      <c r="AK158" s="251"/>
      <c r="AL158" s="251"/>
      <c r="AM158" s="251"/>
      <c r="AN158" s="251"/>
      <c r="AO158" s="251"/>
      <c r="AP158" s="251"/>
      <c r="AQ158" s="251"/>
      <c r="AR158" s="251"/>
      <c r="AS158" s="251"/>
      <c r="AT158" s="251"/>
      <c r="AU158" s="251"/>
    </row>
    <row r="159" spans="2:47" s="237" customFormat="1" ht="89.25">
      <c r="B159" s="229" t="s">
        <v>173</v>
      </c>
      <c r="C159" s="226" t="s">
        <v>594</v>
      </c>
      <c r="D159" s="716" t="s">
        <v>595</v>
      </c>
      <c r="E159" s="711"/>
      <c r="F159" s="711"/>
      <c r="G159" s="711">
        <v>1</v>
      </c>
      <c r="H159" s="711"/>
      <c r="I159" s="711"/>
      <c r="J159" s="711">
        <v>1</v>
      </c>
      <c r="K159" s="711"/>
      <c r="L159" s="711"/>
      <c r="M159" s="711">
        <v>1</v>
      </c>
      <c r="N159" s="711"/>
      <c r="O159" s="711"/>
      <c r="P159" s="711"/>
      <c r="Q159" s="235">
        <f>SUM(Tabla2[[#This Row],[Ene]:[Dic]])</f>
        <v>3</v>
      </c>
      <c r="R159" s="255" t="s">
        <v>246</v>
      </c>
      <c r="S159" s="255"/>
      <c r="T159" s="718" t="s">
        <v>596</v>
      </c>
      <c r="U159" s="678" t="s">
        <v>171</v>
      </c>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51"/>
      <c r="AT159" s="251"/>
      <c r="AU159" s="251"/>
    </row>
    <row r="160" spans="2:47" s="237" customFormat="1" ht="89.25">
      <c r="B160" s="229" t="s">
        <v>176</v>
      </c>
      <c r="C160" s="226" t="s">
        <v>597</v>
      </c>
      <c r="D160" s="710" t="s">
        <v>598</v>
      </c>
      <c r="E160" s="711">
        <v>1</v>
      </c>
      <c r="F160" s="711"/>
      <c r="G160" s="711"/>
      <c r="H160" s="711"/>
      <c r="I160" s="711"/>
      <c r="J160" s="711"/>
      <c r="K160" s="711"/>
      <c r="L160" s="711"/>
      <c r="M160" s="711"/>
      <c r="N160" s="711"/>
      <c r="O160" s="711"/>
      <c r="P160" s="711"/>
      <c r="Q160" s="235">
        <f>SUM(Tabla2[[#This Row],[Ene]:[Dic]])</f>
        <v>1</v>
      </c>
      <c r="R160" s="255" t="s">
        <v>2767</v>
      </c>
      <c r="S160" s="255"/>
      <c r="T160" s="718" t="s">
        <v>599</v>
      </c>
      <c r="U160" s="678" t="s">
        <v>206</v>
      </c>
      <c r="V160" s="251"/>
      <c r="W160" s="251"/>
      <c r="X160" s="251"/>
      <c r="Y160" s="251"/>
      <c r="Z160" s="251"/>
      <c r="AA160" s="251"/>
      <c r="AB160" s="251"/>
      <c r="AC160" s="251"/>
      <c r="AD160" s="251"/>
      <c r="AE160" s="251"/>
      <c r="AF160" s="251"/>
      <c r="AG160" s="251"/>
      <c r="AH160" s="251"/>
      <c r="AI160" s="251"/>
      <c r="AJ160" s="251"/>
      <c r="AK160" s="251"/>
      <c r="AL160" s="251"/>
      <c r="AM160" s="251"/>
      <c r="AN160" s="251"/>
      <c r="AO160" s="251"/>
      <c r="AP160" s="251"/>
      <c r="AQ160" s="251"/>
      <c r="AR160" s="251"/>
      <c r="AS160" s="251"/>
      <c r="AT160" s="251"/>
      <c r="AU160" s="251"/>
    </row>
    <row r="161" spans="2:47" s="237" customFormat="1" ht="89.25">
      <c r="B161" s="229" t="s">
        <v>176</v>
      </c>
      <c r="C161" s="226" t="s">
        <v>600</v>
      </c>
      <c r="D161" s="710" t="s">
        <v>601</v>
      </c>
      <c r="E161" s="711"/>
      <c r="F161" s="711"/>
      <c r="G161" s="711"/>
      <c r="H161" s="711"/>
      <c r="I161" s="711"/>
      <c r="J161" s="711"/>
      <c r="K161" s="711">
        <v>1</v>
      </c>
      <c r="L161" s="711"/>
      <c r="M161" s="711"/>
      <c r="N161" s="711"/>
      <c r="O161" s="711"/>
      <c r="P161" s="711">
        <v>1</v>
      </c>
      <c r="Q161" s="235">
        <f>SUM(Tabla2[[#This Row],[Ene]:[Dic]])</f>
        <v>2</v>
      </c>
      <c r="R161" s="255" t="s">
        <v>2767</v>
      </c>
      <c r="S161" s="255"/>
      <c r="T161" s="718" t="s">
        <v>602</v>
      </c>
      <c r="U161" s="678" t="s">
        <v>206</v>
      </c>
      <c r="V161" s="251"/>
      <c r="W161" s="251"/>
      <c r="X161" s="251"/>
      <c r="Y161" s="251"/>
      <c r="Z161" s="251"/>
      <c r="AA161" s="251"/>
      <c r="AB161" s="251"/>
      <c r="AC161" s="251"/>
      <c r="AD161" s="251"/>
      <c r="AE161" s="251"/>
      <c r="AF161" s="251"/>
      <c r="AG161" s="251"/>
      <c r="AH161" s="251"/>
      <c r="AI161" s="251"/>
      <c r="AJ161" s="251"/>
      <c r="AK161" s="251"/>
      <c r="AL161" s="251"/>
      <c r="AM161" s="251"/>
      <c r="AN161" s="251"/>
      <c r="AO161" s="251"/>
      <c r="AP161" s="251"/>
      <c r="AQ161" s="251"/>
      <c r="AR161" s="251"/>
      <c r="AS161" s="251"/>
      <c r="AT161" s="251"/>
      <c r="AU161" s="251"/>
    </row>
    <row r="162" spans="2:47" s="237" customFormat="1" ht="102">
      <c r="B162" s="229" t="s">
        <v>178</v>
      </c>
      <c r="C162" s="226" t="s">
        <v>603</v>
      </c>
      <c r="D162" s="710" t="s">
        <v>604</v>
      </c>
      <c r="E162" s="711"/>
      <c r="F162" s="711"/>
      <c r="G162" s="711"/>
      <c r="H162" s="711"/>
      <c r="I162" s="711"/>
      <c r="J162" s="711">
        <v>1</v>
      </c>
      <c r="K162" s="711"/>
      <c r="L162" s="711"/>
      <c r="M162" s="711"/>
      <c r="N162" s="711"/>
      <c r="O162" s="711"/>
      <c r="P162" s="711">
        <v>1</v>
      </c>
      <c r="Q162" s="235">
        <f>SUM(Tabla2[[#This Row],[Ene]:[Dic]])</f>
        <v>2</v>
      </c>
      <c r="R162" s="255" t="s">
        <v>246</v>
      </c>
      <c r="S162" s="255"/>
      <c r="T162" s="718"/>
      <c r="U162" s="678" t="s">
        <v>179</v>
      </c>
      <c r="V162" s="251"/>
      <c r="W162" s="251"/>
      <c r="X162" s="251"/>
      <c r="Y162" s="251"/>
      <c r="Z162" s="251"/>
      <c r="AA162" s="251"/>
      <c r="AB162" s="251"/>
      <c r="AC162" s="251"/>
      <c r="AD162" s="251"/>
      <c r="AE162" s="251"/>
      <c r="AF162" s="251"/>
      <c r="AG162" s="251"/>
      <c r="AH162" s="251"/>
      <c r="AI162" s="251"/>
      <c r="AJ162" s="251"/>
      <c r="AK162" s="251"/>
      <c r="AL162" s="251"/>
      <c r="AM162" s="251"/>
      <c r="AN162" s="251"/>
      <c r="AO162" s="251"/>
      <c r="AP162" s="251"/>
      <c r="AQ162" s="251"/>
      <c r="AR162" s="251"/>
      <c r="AS162" s="251"/>
      <c r="AT162" s="251"/>
      <c r="AU162" s="251"/>
    </row>
    <row r="163" spans="2:47" s="237" customFormat="1" ht="102">
      <c r="B163" s="229" t="s">
        <v>178</v>
      </c>
      <c r="C163" s="226" t="s">
        <v>605</v>
      </c>
      <c r="D163" s="710" t="s">
        <v>606</v>
      </c>
      <c r="E163" s="711"/>
      <c r="F163" s="711"/>
      <c r="G163" s="711"/>
      <c r="H163" s="711">
        <v>1</v>
      </c>
      <c r="I163" s="711"/>
      <c r="J163" s="711"/>
      <c r="K163" s="711"/>
      <c r="L163" s="711">
        <v>1</v>
      </c>
      <c r="M163" s="711"/>
      <c r="N163" s="711"/>
      <c r="O163" s="711">
        <v>1</v>
      </c>
      <c r="P163" s="711"/>
      <c r="Q163" s="235">
        <f>SUM(Tabla2[[#This Row],[Ene]:[Dic]])</f>
        <v>3</v>
      </c>
      <c r="R163" s="255" t="s">
        <v>246</v>
      </c>
      <c r="S163" s="255"/>
      <c r="T163" s="718"/>
      <c r="U163" s="678" t="s">
        <v>179</v>
      </c>
      <c r="V163" s="251"/>
      <c r="W163" s="251"/>
      <c r="X163" s="251"/>
      <c r="Y163" s="251"/>
      <c r="Z163" s="251"/>
      <c r="AA163" s="251"/>
      <c r="AB163" s="251"/>
      <c r="AC163" s="251"/>
      <c r="AD163" s="251"/>
      <c r="AE163" s="251"/>
      <c r="AF163" s="251"/>
      <c r="AG163" s="251"/>
      <c r="AH163" s="251"/>
      <c r="AI163" s="251"/>
      <c r="AJ163" s="251"/>
      <c r="AK163" s="251"/>
      <c r="AL163" s="251"/>
      <c r="AM163" s="251"/>
      <c r="AN163" s="251"/>
      <c r="AO163" s="251"/>
      <c r="AP163" s="251"/>
      <c r="AQ163" s="251"/>
      <c r="AR163" s="251"/>
      <c r="AS163" s="251"/>
      <c r="AT163" s="251"/>
      <c r="AU163" s="251"/>
    </row>
    <row r="164" spans="2:47" s="237" customFormat="1" ht="63.75">
      <c r="B164" s="229" t="s">
        <v>180</v>
      </c>
      <c r="C164" s="226" t="s">
        <v>607</v>
      </c>
      <c r="D164" s="710" t="s">
        <v>608</v>
      </c>
      <c r="E164" s="711"/>
      <c r="F164" s="711"/>
      <c r="G164" s="711"/>
      <c r="H164" s="711"/>
      <c r="I164" s="711"/>
      <c r="J164" s="711"/>
      <c r="K164" s="711">
        <v>1</v>
      </c>
      <c r="L164" s="711"/>
      <c r="M164" s="711"/>
      <c r="N164" s="711"/>
      <c r="O164" s="711">
        <v>1</v>
      </c>
      <c r="P164" s="711"/>
      <c r="Q164" s="235">
        <f>SUM(Tabla2[[#This Row],[Ene]:[Dic]])</f>
        <v>2</v>
      </c>
      <c r="R164" s="255" t="s">
        <v>260</v>
      </c>
      <c r="S164" s="255" t="s">
        <v>609</v>
      </c>
      <c r="T164" s="718"/>
      <c r="U164" s="678" t="s">
        <v>179</v>
      </c>
      <c r="V164" s="251"/>
      <c r="W164" s="251"/>
      <c r="X164" s="251"/>
      <c r="Y164" s="251"/>
      <c r="Z164" s="251"/>
      <c r="AA164" s="251"/>
      <c r="AB164" s="251"/>
      <c r="AC164" s="251"/>
      <c r="AD164" s="251"/>
      <c r="AE164" s="251"/>
      <c r="AF164" s="251"/>
      <c r="AG164" s="251"/>
      <c r="AH164" s="251"/>
      <c r="AI164" s="251"/>
      <c r="AJ164" s="251"/>
      <c r="AK164" s="251"/>
      <c r="AL164" s="251"/>
      <c r="AM164" s="251"/>
      <c r="AN164" s="251"/>
      <c r="AO164" s="251"/>
      <c r="AP164" s="251"/>
      <c r="AQ164" s="251"/>
      <c r="AR164" s="251"/>
      <c r="AS164" s="251"/>
      <c r="AT164" s="251"/>
      <c r="AU164" s="251"/>
    </row>
    <row r="165" spans="2:47" s="237" customFormat="1" ht="63.75">
      <c r="B165" s="229" t="s">
        <v>181</v>
      </c>
      <c r="C165" s="226" t="s">
        <v>610</v>
      </c>
      <c r="D165" s="710" t="s">
        <v>611</v>
      </c>
      <c r="E165" s="711"/>
      <c r="F165" s="711"/>
      <c r="G165" s="711"/>
      <c r="H165" s="711"/>
      <c r="I165" s="711"/>
      <c r="J165" s="711">
        <v>1</v>
      </c>
      <c r="K165" s="711"/>
      <c r="L165" s="711"/>
      <c r="M165" s="711"/>
      <c r="N165" s="711"/>
      <c r="O165" s="711"/>
      <c r="P165" s="711"/>
      <c r="Q165" s="235">
        <f>SUM(Tabla2[[#This Row],[Ene]:[Dic]])</f>
        <v>1</v>
      </c>
      <c r="R165" s="255" t="s">
        <v>260</v>
      </c>
      <c r="S165" s="255" t="s">
        <v>253</v>
      </c>
      <c r="T165" s="718"/>
      <c r="U165" s="678" t="s">
        <v>182</v>
      </c>
      <c r="V165" s="251"/>
      <c r="W165" s="251"/>
      <c r="X165" s="251"/>
      <c r="Y165" s="251"/>
      <c r="Z165" s="251"/>
      <c r="AA165" s="251"/>
      <c r="AB165" s="251"/>
      <c r="AC165" s="251"/>
      <c r="AD165" s="251"/>
      <c r="AE165" s="251"/>
      <c r="AF165" s="251"/>
      <c r="AG165" s="251"/>
      <c r="AH165" s="251"/>
      <c r="AI165" s="251"/>
      <c r="AJ165" s="251"/>
      <c r="AK165" s="251"/>
      <c r="AL165" s="251"/>
      <c r="AM165" s="251"/>
      <c r="AN165" s="251"/>
      <c r="AO165" s="251"/>
      <c r="AP165" s="251"/>
      <c r="AQ165" s="251"/>
      <c r="AR165" s="251"/>
      <c r="AS165" s="251"/>
      <c r="AT165" s="251"/>
      <c r="AU165" s="251"/>
    </row>
    <row r="166" spans="2:47" s="237" customFormat="1" ht="63.75">
      <c r="B166" s="229" t="s">
        <v>181</v>
      </c>
      <c r="C166" s="226" t="s">
        <v>612</v>
      </c>
      <c r="D166" s="710" t="s">
        <v>613</v>
      </c>
      <c r="E166" s="711"/>
      <c r="F166" s="711"/>
      <c r="G166" s="711">
        <v>1</v>
      </c>
      <c r="H166" s="711"/>
      <c r="I166" s="711"/>
      <c r="J166" s="711">
        <v>1</v>
      </c>
      <c r="K166" s="711"/>
      <c r="L166" s="711"/>
      <c r="M166" s="711">
        <v>1</v>
      </c>
      <c r="N166" s="711"/>
      <c r="O166" s="711"/>
      <c r="P166" s="711">
        <v>1</v>
      </c>
      <c r="Q166" s="235">
        <f>SUM(Tabla2[[#This Row],[Ene]:[Dic]])</f>
        <v>4</v>
      </c>
      <c r="R166" s="255" t="s">
        <v>247</v>
      </c>
      <c r="S166" s="255"/>
      <c r="T166" s="718" t="s">
        <v>614</v>
      </c>
      <c r="U166" s="678" t="s">
        <v>182</v>
      </c>
      <c r="V166" s="251"/>
      <c r="W166" s="251"/>
      <c r="X166" s="251"/>
      <c r="Y166" s="251"/>
      <c r="Z166" s="251"/>
      <c r="AA166" s="251"/>
      <c r="AB166" s="251"/>
      <c r="AC166" s="251"/>
      <c r="AD166" s="251"/>
      <c r="AE166" s="251"/>
      <c r="AF166" s="251"/>
      <c r="AG166" s="251"/>
      <c r="AH166" s="251"/>
      <c r="AI166" s="251"/>
      <c r="AJ166" s="251"/>
      <c r="AK166" s="251"/>
      <c r="AL166" s="251"/>
      <c r="AM166" s="251"/>
      <c r="AN166" s="251"/>
      <c r="AO166" s="251"/>
      <c r="AP166" s="251"/>
      <c r="AQ166" s="251"/>
      <c r="AR166" s="251"/>
      <c r="AS166" s="251"/>
      <c r="AT166" s="251"/>
      <c r="AU166" s="251"/>
    </row>
    <row r="167" spans="2:47" s="237" customFormat="1" ht="25.5">
      <c r="B167" s="229" t="s">
        <v>183</v>
      </c>
      <c r="C167" s="226" t="s">
        <v>615</v>
      </c>
      <c r="D167" s="710" t="s">
        <v>616</v>
      </c>
      <c r="E167" s="711"/>
      <c r="F167" s="711"/>
      <c r="G167" s="711">
        <v>1</v>
      </c>
      <c r="H167" s="711"/>
      <c r="I167" s="711"/>
      <c r="J167" s="711">
        <v>1</v>
      </c>
      <c r="K167" s="711"/>
      <c r="L167" s="711"/>
      <c r="M167" s="711">
        <v>1</v>
      </c>
      <c r="N167" s="711"/>
      <c r="O167" s="711"/>
      <c r="P167" s="711">
        <v>1</v>
      </c>
      <c r="Q167" s="235">
        <f>SUM(Tabla2[[#This Row],[Ene]:[Dic]])</f>
        <v>4</v>
      </c>
      <c r="R167" s="255" t="s">
        <v>246</v>
      </c>
      <c r="S167" s="255"/>
      <c r="T167" s="718" t="s">
        <v>617</v>
      </c>
      <c r="U167" s="678" t="s">
        <v>184</v>
      </c>
      <c r="V167" s="251"/>
      <c r="W167" s="251"/>
      <c r="X167" s="251"/>
      <c r="Y167" s="251"/>
      <c r="Z167" s="251"/>
      <c r="AA167" s="251"/>
      <c r="AB167" s="251"/>
      <c r="AC167" s="251"/>
      <c r="AD167" s="251"/>
      <c r="AE167" s="251"/>
      <c r="AF167" s="251"/>
      <c r="AG167" s="251"/>
      <c r="AH167" s="251"/>
      <c r="AI167" s="251"/>
      <c r="AJ167" s="251"/>
      <c r="AK167" s="251"/>
      <c r="AL167" s="251"/>
      <c r="AM167" s="251"/>
      <c r="AN167" s="251"/>
      <c r="AO167" s="251"/>
      <c r="AP167" s="251"/>
      <c r="AQ167" s="251"/>
      <c r="AR167" s="251"/>
      <c r="AS167" s="251"/>
      <c r="AT167" s="251"/>
      <c r="AU167" s="251"/>
    </row>
    <row r="168" spans="2:47" s="237" customFormat="1" ht="25.5">
      <c r="B168" s="229" t="s">
        <v>183</v>
      </c>
      <c r="C168" s="226" t="s">
        <v>618</v>
      </c>
      <c r="D168" s="710" t="s">
        <v>619</v>
      </c>
      <c r="E168" s="711"/>
      <c r="F168" s="711"/>
      <c r="G168" s="711">
        <v>1</v>
      </c>
      <c r="H168" s="711"/>
      <c r="I168" s="711"/>
      <c r="J168" s="711">
        <v>1</v>
      </c>
      <c r="K168" s="711"/>
      <c r="L168" s="711"/>
      <c r="M168" s="711">
        <v>1</v>
      </c>
      <c r="N168" s="711"/>
      <c r="O168" s="711"/>
      <c r="P168" s="711">
        <v>1</v>
      </c>
      <c r="Q168" s="235">
        <f>SUM(Tabla2[[#This Row],[Ene]:[Dic]])</f>
        <v>4</v>
      </c>
      <c r="R168" s="255" t="s">
        <v>246</v>
      </c>
      <c r="S168" s="255"/>
      <c r="T168" s="718"/>
      <c r="U168" s="678" t="s">
        <v>184</v>
      </c>
      <c r="V168" s="251"/>
      <c r="W168" s="251"/>
      <c r="X168" s="251"/>
      <c r="Y168" s="251"/>
      <c r="Z168" s="251"/>
      <c r="AA168" s="251"/>
      <c r="AB168" s="251"/>
      <c r="AC168" s="251"/>
      <c r="AD168" s="251"/>
      <c r="AE168" s="251"/>
      <c r="AF168" s="251"/>
      <c r="AG168" s="251"/>
      <c r="AH168" s="251"/>
      <c r="AI168" s="251"/>
      <c r="AJ168" s="251"/>
      <c r="AK168" s="251"/>
      <c r="AL168" s="251"/>
      <c r="AM168" s="251"/>
      <c r="AN168" s="251"/>
      <c r="AO168" s="251"/>
      <c r="AP168" s="251"/>
      <c r="AQ168" s="251"/>
      <c r="AR168" s="251"/>
      <c r="AS168" s="251"/>
      <c r="AT168" s="251"/>
      <c r="AU168" s="251"/>
    </row>
    <row r="169" spans="2:47" s="237" customFormat="1" ht="25.5">
      <c r="B169" s="229" t="s">
        <v>183</v>
      </c>
      <c r="C169" s="226" t="s">
        <v>620</v>
      </c>
      <c r="D169" s="710" t="s">
        <v>621</v>
      </c>
      <c r="E169" s="711"/>
      <c r="F169" s="711"/>
      <c r="G169" s="711">
        <v>1</v>
      </c>
      <c r="H169" s="711"/>
      <c r="I169" s="711"/>
      <c r="J169" s="711">
        <v>1</v>
      </c>
      <c r="K169" s="711"/>
      <c r="L169" s="711"/>
      <c r="M169" s="711">
        <v>1</v>
      </c>
      <c r="N169" s="711"/>
      <c r="O169" s="711"/>
      <c r="P169" s="711">
        <v>1</v>
      </c>
      <c r="Q169" s="235">
        <f>SUM(Tabla2[[#This Row],[Ene]:[Dic]])</f>
        <v>4</v>
      </c>
      <c r="R169" s="255" t="s">
        <v>622</v>
      </c>
      <c r="S169" s="255"/>
      <c r="T169" s="718" t="s">
        <v>623</v>
      </c>
      <c r="U169" s="678" t="s">
        <v>184</v>
      </c>
      <c r="V169" s="251"/>
      <c r="W169" s="251"/>
      <c r="X169" s="251"/>
      <c r="Y169" s="251"/>
      <c r="Z169" s="251"/>
      <c r="AA169" s="251"/>
      <c r="AB169" s="251"/>
      <c r="AC169" s="251"/>
      <c r="AD169" s="251"/>
      <c r="AE169" s="251"/>
      <c r="AF169" s="251"/>
      <c r="AG169" s="251"/>
      <c r="AH169" s="251"/>
      <c r="AI169" s="251"/>
      <c r="AJ169" s="251"/>
      <c r="AK169" s="251"/>
      <c r="AL169" s="251"/>
      <c r="AM169" s="251"/>
      <c r="AN169" s="251"/>
      <c r="AO169" s="251"/>
      <c r="AP169" s="251"/>
      <c r="AQ169" s="251"/>
      <c r="AR169" s="251"/>
      <c r="AS169" s="251"/>
      <c r="AT169" s="251"/>
      <c r="AU169" s="251"/>
    </row>
    <row r="170" spans="2:47" s="237" customFormat="1" ht="76.5">
      <c r="B170" s="229" t="s">
        <v>186</v>
      </c>
      <c r="C170" s="226" t="s">
        <v>624</v>
      </c>
      <c r="D170" s="710" t="s">
        <v>625</v>
      </c>
      <c r="E170" s="711"/>
      <c r="F170" s="711"/>
      <c r="G170" s="711"/>
      <c r="H170" s="711"/>
      <c r="I170" s="711"/>
      <c r="J170" s="711"/>
      <c r="K170" s="711"/>
      <c r="L170" s="711"/>
      <c r="M170" s="711"/>
      <c r="N170" s="711"/>
      <c r="O170" s="711">
        <v>1</v>
      </c>
      <c r="P170" s="711"/>
      <c r="Q170" s="235">
        <f>SUM(Tabla2[[#This Row],[Ene]:[Dic]])</f>
        <v>1</v>
      </c>
      <c r="R170" s="255" t="s">
        <v>626</v>
      </c>
      <c r="S170" s="255"/>
      <c r="T170" s="718"/>
      <c r="U170" s="678" t="s">
        <v>206</v>
      </c>
      <c r="V170" s="251"/>
      <c r="W170" s="251"/>
      <c r="X170" s="251"/>
      <c r="Y170" s="251"/>
      <c r="Z170" s="251"/>
      <c r="AA170" s="251"/>
      <c r="AB170" s="251"/>
      <c r="AC170" s="251"/>
      <c r="AD170" s="251"/>
      <c r="AE170" s="251"/>
      <c r="AF170" s="251"/>
      <c r="AG170" s="251"/>
      <c r="AH170" s="251"/>
      <c r="AI170" s="251"/>
      <c r="AJ170" s="251"/>
      <c r="AK170" s="251"/>
      <c r="AL170" s="251"/>
      <c r="AM170" s="251"/>
      <c r="AN170" s="251"/>
      <c r="AO170" s="251"/>
      <c r="AP170" s="251"/>
      <c r="AQ170" s="251"/>
      <c r="AR170" s="251"/>
      <c r="AS170" s="251"/>
      <c r="AT170" s="251"/>
      <c r="AU170" s="251"/>
    </row>
    <row r="171" spans="2:47" s="237" customFormat="1" ht="76.5">
      <c r="B171" s="229" t="s">
        <v>186</v>
      </c>
      <c r="C171" s="226" t="s">
        <v>627</v>
      </c>
      <c r="D171" s="710" t="s">
        <v>628</v>
      </c>
      <c r="E171" s="711"/>
      <c r="F171" s="711"/>
      <c r="G171" s="711"/>
      <c r="H171" s="711"/>
      <c r="I171" s="711"/>
      <c r="J171" s="711"/>
      <c r="K171" s="711"/>
      <c r="L171" s="711"/>
      <c r="M171" s="711">
        <v>1</v>
      </c>
      <c r="N171" s="711"/>
      <c r="O171" s="711"/>
      <c r="P171" s="711"/>
      <c r="Q171" s="235">
        <f>SUM(Tabla2[[#This Row],[Ene]:[Dic]])</f>
        <v>1</v>
      </c>
      <c r="R171" s="255" t="s">
        <v>260</v>
      </c>
      <c r="S171" s="255" t="s">
        <v>253</v>
      </c>
      <c r="T171" s="718" t="s">
        <v>629</v>
      </c>
      <c r="U171" s="678" t="s">
        <v>206</v>
      </c>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row>
    <row r="172" spans="2:47" s="237" customFormat="1" ht="76.5">
      <c r="B172" s="229" t="s">
        <v>186</v>
      </c>
      <c r="C172" s="226" t="s">
        <v>630</v>
      </c>
      <c r="D172" s="710" t="s">
        <v>631</v>
      </c>
      <c r="E172" s="711">
        <v>1</v>
      </c>
      <c r="F172" s="711"/>
      <c r="G172" s="711"/>
      <c r="H172" s="711">
        <v>1</v>
      </c>
      <c r="I172" s="711"/>
      <c r="J172" s="711"/>
      <c r="K172" s="711">
        <v>1</v>
      </c>
      <c r="L172" s="711"/>
      <c r="M172" s="711"/>
      <c r="N172" s="711">
        <v>1</v>
      </c>
      <c r="O172" s="711"/>
      <c r="P172" s="711"/>
      <c r="Q172" s="235">
        <f>SUM(Tabla2[[#This Row],[Ene]:[Dic]])</f>
        <v>4</v>
      </c>
      <c r="R172" s="255" t="s">
        <v>260</v>
      </c>
      <c r="S172" s="255"/>
      <c r="T172" s="718" t="s">
        <v>632</v>
      </c>
      <c r="U172" s="678" t="s">
        <v>206</v>
      </c>
      <c r="V172" s="251"/>
      <c r="W172" s="251"/>
      <c r="X172" s="251"/>
      <c r="Y172" s="251"/>
      <c r="Z172" s="251"/>
      <c r="AA172" s="251"/>
      <c r="AB172" s="251"/>
      <c r="AC172" s="251"/>
      <c r="AD172" s="251"/>
      <c r="AE172" s="251"/>
      <c r="AF172" s="251"/>
      <c r="AG172" s="251"/>
      <c r="AH172" s="251"/>
      <c r="AI172" s="251"/>
      <c r="AJ172" s="251"/>
      <c r="AK172" s="251"/>
      <c r="AL172" s="251"/>
      <c r="AM172" s="251"/>
      <c r="AN172" s="251"/>
      <c r="AO172" s="251"/>
      <c r="AP172" s="251"/>
      <c r="AQ172" s="251"/>
      <c r="AR172" s="251"/>
      <c r="AS172" s="251"/>
      <c r="AT172" s="251"/>
      <c r="AU172" s="251"/>
    </row>
    <row r="173" spans="2:47" s="237" customFormat="1" ht="76.5">
      <c r="B173" s="229" t="s">
        <v>186</v>
      </c>
      <c r="C173" s="226" t="s">
        <v>633</v>
      </c>
      <c r="D173" s="710" t="s">
        <v>634</v>
      </c>
      <c r="E173" s="711"/>
      <c r="F173" s="711">
        <v>1</v>
      </c>
      <c r="G173" s="711"/>
      <c r="H173" s="711"/>
      <c r="I173" s="711">
        <v>1</v>
      </c>
      <c r="J173" s="711"/>
      <c r="K173" s="711"/>
      <c r="L173" s="711">
        <v>1</v>
      </c>
      <c r="M173" s="711"/>
      <c r="N173" s="711"/>
      <c r="O173" s="711">
        <v>1</v>
      </c>
      <c r="P173" s="711"/>
      <c r="Q173" s="235">
        <f>SUM(Tabla2[[#This Row],[Ene]:[Dic]])</f>
        <v>4</v>
      </c>
      <c r="R173" s="255" t="s">
        <v>256</v>
      </c>
      <c r="S173" s="255" t="s">
        <v>247</v>
      </c>
      <c r="T173" s="718"/>
      <c r="U173" s="678" t="s">
        <v>206</v>
      </c>
      <c r="V173" s="251"/>
      <c r="W173" s="251"/>
      <c r="X173" s="251"/>
      <c r="Y173" s="251"/>
      <c r="Z173" s="251"/>
      <c r="AA173" s="251"/>
      <c r="AB173" s="251"/>
      <c r="AC173" s="251"/>
      <c r="AD173" s="251"/>
      <c r="AE173" s="251"/>
      <c r="AF173" s="251"/>
      <c r="AG173" s="251"/>
      <c r="AH173" s="251"/>
      <c r="AI173" s="251"/>
      <c r="AJ173" s="251"/>
      <c r="AK173" s="251"/>
      <c r="AL173" s="251"/>
      <c r="AM173" s="251"/>
      <c r="AN173" s="251"/>
      <c r="AO173" s="251"/>
      <c r="AP173" s="251"/>
      <c r="AQ173" s="251"/>
      <c r="AR173" s="251"/>
      <c r="AS173" s="251"/>
      <c r="AT173" s="251"/>
      <c r="AU173" s="251"/>
    </row>
    <row r="174" spans="2:47" s="237" customFormat="1" ht="76.5">
      <c r="B174" s="229" t="s">
        <v>186</v>
      </c>
      <c r="C174" s="226" t="s">
        <v>635</v>
      </c>
      <c r="D174" s="710" t="s">
        <v>636</v>
      </c>
      <c r="E174" s="711"/>
      <c r="F174" s="711"/>
      <c r="G174" s="711">
        <v>1</v>
      </c>
      <c r="H174" s="711"/>
      <c r="I174" s="711"/>
      <c r="J174" s="711">
        <v>1</v>
      </c>
      <c r="K174" s="711"/>
      <c r="L174" s="711"/>
      <c r="M174" s="711">
        <v>1</v>
      </c>
      <c r="N174" s="711"/>
      <c r="O174" s="711"/>
      <c r="P174" s="711">
        <v>1</v>
      </c>
      <c r="Q174" s="235">
        <f>SUM(Tabla2[[#This Row],[Ene]:[Dic]])</f>
        <v>4</v>
      </c>
      <c r="R174" s="255" t="s">
        <v>246</v>
      </c>
      <c r="S174" s="255" t="s">
        <v>637</v>
      </c>
      <c r="T174" s="718" t="s">
        <v>638</v>
      </c>
      <c r="U174" s="678" t="s">
        <v>206</v>
      </c>
      <c r="V174" s="251"/>
      <c r="W174" s="251"/>
      <c r="X174" s="251"/>
      <c r="Y174" s="251"/>
      <c r="Z174" s="251"/>
      <c r="AA174" s="251"/>
      <c r="AB174" s="251"/>
      <c r="AC174" s="251"/>
      <c r="AD174" s="251"/>
      <c r="AE174" s="251"/>
      <c r="AF174" s="251"/>
      <c r="AG174" s="251"/>
      <c r="AH174" s="251"/>
      <c r="AI174" s="251"/>
      <c r="AJ174" s="251"/>
      <c r="AK174" s="251"/>
      <c r="AL174" s="251"/>
      <c r="AM174" s="251"/>
      <c r="AN174" s="251"/>
      <c r="AO174" s="251"/>
      <c r="AP174" s="251"/>
      <c r="AQ174" s="251"/>
      <c r="AR174" s="251"/>
      <c r="AS174" s="251"/>
      <c r="AT174" s="251"/>
      <c r="AU174" s="251"/>
    </row>
    <row r="175" spans="2:47" s="237" customFormat="1" ht="242.25">
      <c r="B175" s="229" t="s">
        <v>186</v>
      </c>
      <c r="C175" s="226" t="s">
        <v>639</v>
      </c>
      <c r="D175" s="710" t="s">
        <v>640</v>
      </c>
      <c r="E175" s="711"/>
      <c r="F175" s="711"/>
      <c r="G175" s="711"/>
      <c r="H175" s="711">
        <v>1</v>
      </c>
      <c r="I175" s="711"/>
      <c r="J175" s="711"/>
      <c r="K175" s="711"/>
      <c r="L175" s="711"/>
      <c r="M175" s="711"/>
      <c r="N175" s="711">
        <v>1</v>
      </c>
      <c r="O175" s="711"/>
      <c r="P175" s="711"/>
      <c r="Q175" s="235">
        <f>SUM(Tabla2[[#This Row],[Ene]:[Dic]])</f>
        <v>2</v>
      </c>
      <c r="R175" s="255" t="s">
        <v>247</v>
      </c>
      <c r="S175" s="255"/>
      <c r="T175" s="720" t="s">
        <v>641</v>
      </c>
      <c r="U175" s="678" t="s">
        <v>206</v>
      </c>
      <c r="V175" s="251"/>
      <c r="W175" s="251"/>
      <c r="X175" s="251"/>
      <c r="Y175" s="251"/>
      <c r="Z175" s="251"/>
      <c r="AA175" s="251"/>
      <c r="AB175" s="251"/>
      <c r="AC175" s="251"/>
      <c r="AD175" s="251"/>
      <c r="AE175" s="251"/>
      <c r="AF175" s="251"/>
      <c r="AG175" s="251"/>
      <c r="AH175" s="251"/>
      <c r="AI175" s="251"/>
      <c r="AJ175" s="251"/>
      <c r="AK175" s="251"/>
      <c r="AL175" s="251"/>
      <c r="AM175" s="251"/>
      <c r="AN175" s="251"/>
      <c r="AO175" s="251"/>
      <c r="AP175" s="251"/>
      <c r="AQ175" s="251"/>
      <c r="AR175" s="251"/>
      <c r="AS175" s="251"/>
      <c r="AT175" s="251"/>
      <c r="AU175" s="251"/>
    </row>
    <row r="176" spans="2:47" s="237" customFormat="1" ht="76.5">
      <c r="B176" s="229" t="s">
        <v>186</v>
      </c>
      <c r="C176" s="226" t="s">
        <v>642</v>
      </c>
      <c r="D176" s="710" t="s">
        <v>643</v>
      </c>
      <c r="E176" s="711"/>
      <c r="F176" s="711"/>
      <c r="G176" s="711"/>
      <c r="H176" s="711"/>
      <c r="I176" s="711">
        <v>1</v>
      </c>
      <c r="J176" s="711"/>
      <c r="K176" s="711"/>
      <c r="L176" s="711"/>
      <c r="M176" s="711"/>
      <c r="N176" s="711"/>
      <c r="O176" s="711"/>
      <c r="P176" s="711"/>
      <c r="Q176" s="235">
        <f>SUM(Tabla2[[#This Row],[Ene]:[Dic]])</f>
        <v>1</v>
      </c>
      <c r="R176" s="255" t="s">
        <v>247</v>
      </c>
      <c r="S176" s="255"/>
      <c r="T176" s="718"/>
      <c r="U176" s="678" t="s">
        <v>206</v>
      </c>
      <c r="V176" s="251"/>
      <c r="W176" s="251"/>
      <c r="X176" s="251"/>
      <c r="Y176" s="251"/>
      <c r="Z176" s="251"/>
      <c r="AA176" s="251"/>
      <c r="AB176" s="251"/>
      <c r="AC176" s="251"/>
      <c r="AD176" s="251"/>
      <c r="AE176" s="251"/>
      <c r="AF176" s="251"/>
      <c r="AG176" s="251"/>
      <c r="AH176" s="251"/>
      <c r="AI176" s="251"/>
      <c r="AJ176" s="251"/>
      <c r="AK176" s="251"/>
      <c r="AL176" s="251"/>
      <c r="AM176" s="251"/>
      <c r="AN176" s="251"/>
      <c r="AO176" s="251"/>
      <c r="AP176" s="251"/>
      <c r="AQ176" s="251"/>
      <c r="AR176" s="251"/>
      <c r="AS176" s="251"/>
      <c r="AT176" s="251"/>
      <c r="AU176" s="251"/>
    </row>
    <row r="177" spans="2:47" s="237" customFormat="1" ht="76.5">
      <c r="B177" s="229" t="s">
        <v>186</v>
      </c>
      <c r="C177" s="226" t="s">
        <v>644</v>
      </c>
      <c r="D177" s="710" t="s">
        <v>645</v>
      </c>
      <c r="E177" s="711"/>
      <c r="F177" s="711"/>
      <c r="G177" s="711"/>
      <c r="H177" s="711"/>
      <c r="I177" s="711">
        <v>1</v>
      </c>
      <c r="J177" s="711"/>
      <c r="K177" s="711"/>
      <c r="L177" s="711"/>
      <c r="M177" s="711"/>
      <c r="N177" s="711"/>
      <c r="O177" s="711"/>
      <c r="P177" s="711"/>
      <c r="Q177" s="235">
        <f>SUM(Tabla2[[#This Row],[Ene]:[Dic]])</f>
        <v>1</v>
      </c>
      <c r="R177" s="255" t="s">
        <v>247</v>
      </c>
      <c r="S177" s="255"/>
      <c r="T177" s="718"/>
      <c r="U177" s="678" t="s">
        <v>206</v>
      </c>
      <c r="V177" s="251"/>
      <c r="W177" s="251"/>
      <c r="X177" s="251"/>
      <c r="Y177" s="251"/>
      <c r="Z177" s="251"/>
      <c r="AA177" s="251"/>
      <c r="AB177" s="251"/>
      <c r="AC177" s="251"/>
      <c r="AD177" s="251"/>
      <c r="AE177" s="251"/>
      <c r="AF177" s="251"/>
      <c r="AG177" s="251"/>
      <c r="AH177" s="251"/>
      <c r="AI177" s="251"/>
      <c r="AJ177" s="251"/>
      <c r="AK177" s="251"/>
      <c r="AL177" s="251"/>
      <c r="AM177" s="251"/>
      <c r="AN177" s="251"/>
      <c r="AO177" s="251"/>
      <c r="AP177" s="251"/>
      <c r="AQ177" s="251"/>
      <c r="AR177" s="251"/>
      <c r="AS177" s="251"/>
      <c r="AT177" s="251"/>
      <c r="AU177" s="251"/>
    </row>
    <row r="178" spans="2:47" s="237" customFormat="1" ht="76.5">
      <c r="B178" s="229" t="s">
        <v>186</v>
      </c>
      <c r="C178" s="226" t="s">
        <v>646</v>
      </c>
      <c r="D178" s="710" t="s">
        <v>647</v>
      </c>
      <c r="E178" s="711"/>
      <c r="F178" s="711"/>
      <c r="G178" s="711"/>
      <c r="H178" s="711"/>
      <c r="I178" s="711"/>
      <c r="J178" s="711"/>
      <c r="K178" s="711">
        <v>1</v>
      </c>
      <c r="L178" s="711"/>
      <c r="M178" s="711"/>
      <c r="N178" s="711"/>
      <c r="O178" s="711"/>
      <c r="P178" s="711"/>
      <c r="Q178" s="235">
        <f>SUM(Tabla2[[#This Row],[Ene]:[Dic]])</f>
        <v>1</v>
      </c>
      <c r="R178" s="255" t="s">
        <v>256</v>
      </c>
      <c r="S178" s="255"/>
      <c r="T178" s="718"/>
      <c r="U178" s="678" t="s">
        <v>206</v>
      </c>
      <c r="V178" s="251"/>
      <c r="W178" s="251"/>
      <c r="X178" s="251"/>
      <c r="Y178" s="251"/>
      <c r="Z178" s="251"/>
      <c r="AA178" s="251"/>
      <c r="AB178" s="251"/>
      <c r="AC178" s="251"/>
      <c r="AD178" s="251"/>
      <c r="AE178" s="251"/>
      <c r="AF178" s="251"/>
      <c r="AG178" s="251"/>
      <c r="AH178" s="251"/>
      <c r="AI178" s="251"/>
      <c r="AJ178" s="251"/>
      <c r="AK178" s="251"/>
      <c r="AL178" s="251"/>
      <c r="AM178" s="251"/>
      <c r="AN178" s="251"/>
      <c r="AO178" s="251"/>
      <c r="AP178" s="251"/>
      <c r="AQ178" s="251"/>
      <c r="AR178" s="251"/>
      <c r="AS178" s="251"/>
      <c r="AT178" s="251"/>
      <c r="AU178" s="251"/>
    </row>
    <row r="179" spans="2:47" s="237" customFormat="1" ht="76.5">
      <c r="B179" s="229" t="s">
        <v>186</v>
      </c>
      <c r="C179" s="226" t="s">
        <v>648</v>
      </c>
      <c r="D179" s="710" t="s">
        <v>649</v>
      </c>
      <c r="E179" s="711">
        <v>1</v>
      </c>
      <c r="F179" s="711"/>
      <c r="G179" s="711"/>
      <c r="H179" s="711"/>
      <c r="I179" s="711"/>
      <c r="J179" s="711"/>
      <c r="K179" s="711"/>
      <c r="L179" s="711"/>
      <c r="M179" s="711"/>
      <c r="N179" s="711"/>
      <c r="O179" s="711"/>
      <c r="P179" s="711"/>
      <c r="Q179" s="235">
        <f>SUM(Tabla2[[#This Row],[Ene]:[Dic]])</f>
        <v>1</v>
      </c>
      <c r="R179" s="255" t="s">
        <v>260</v>
      </c>
      <c r="S179" s="255" t="s">
        <v>256</v>
      </c>
      <c r="T179" s="718"/>
      <c r="U179" s="678" t="s">
        <v>206</v>
      </c>
      <c r="V179" s="251"/>
      <c r="W179" s="251"/>
      <c r="X179" s="251"/>
      <c r="Y179" s="251"/>
      <c r="Z179" s="251"/>
      <c r="AA179" s="251"/>
      <c r="AB179" s="251"/>
      <c r="AC179" s="251"/>
      <c r="AD179" s="251"/>
      <c r="AE179" s="251"/>
      <c r="AF179" s="251"/>
      <c r="AG179" s="251"/>
      <c r="AH179" s="251"/>
      <c r="AI179" s="251"/>
      <c r="AJ179" s="251"/>
      <c r="AK179" s="251"/>
      <c r="AL179" s="251"/>
      <c r="AM179" s="251"/>
      <c r="AN179" s="251"/>
      <c r="AO179" s="251"/>
      <c r="AP179" s="251"/>
      <c r="AQ179" s="251"/>
      <c r="AR179" s="251"/>
      <c r="AS179" s="251"/>
      <c r="AT179" s="251"/>
      <c r="AU179" s="251"/>
    </row>
    <row r="180" spans="2:47" s="237" customFormat="1" ht="76.5">
      <c r="B180" s="229" t="s">
        <v>186</v>
      </c>
      <c r="C180" s="226" t="s">
        <v>650</v>
      </c>
      <c r="D180" s="710" t="s">
        <v>651</v>
      </c>
      <c r="E180" s="711"/>
      <c r="F180" s="711"/>
      <c r="G180" s="711"/>
      <c r="H180" s="711"/>
      <c r="I180" s="711"/>
      <c r="J180" s="711">
        <v>1</v>
      </c>
      <c r="K180" s="711"/>
      <c r="L180" s="711"/>
      <c r="M180" s="711"/>
      <c r="N180" s="711"/>
      <c r="O180" s="711"/>
      <c r="P180" s="711"/>
      <c r="Q180" s="235">
        <f>SUM(Tabla2[[#This Row],[Ene]:[Dic]])</f>
        <v>1</v>
      </c>
      <c r="R180" s="255" t="s">
        <v>260</v>
      </c>
      <c r="S180" s="255" t="s">
        <v>253</v>
      </c>
      <c r="T180" s="718"/>
      <c r="U180" s="678" t="s">
        <v>206</v>
      </c>
      <c r="V180" s="251"/>
      <c r="W180" s="251"/>
      <c r="X180" s="251"/>
      <c r="Y180" s="251"/>
      <c r="Z180" s="251"/>
      <c r="AA180" s="251"/>
      <c r="AB180" s="251"/>
      <c r="AC180" s="251"/>
      <c r="AD180" s="251"/>
      <c r="AE180" s="251"/>
      <c r="AF180" s="251"/>
      <c r="AG180" s="251"/>
      <c r="AH180" s="251"/>
      <c r="AI180" s="251"/>
      <c r="AJ180" s="251"/>
      <c r="AK180" s="251"/>
      <c r="AL180" s="251"/>
      <c r="AM180" s="251"/>
      <c r="AN180" s="251"/>
      <c r="AO180" s="251"/>
      <c r="AP180" s="251"/>
      <c r="AQ180" s="251"/>
      <c r="AR180" s="251"/>
      <c r="AS180" s="251"/>
      <c r="AT180" s="251"/>
      <c r="AU180" s="251"/>
    </row>
    <row r="181" spans="2:47" s="237" customFormat="1" ht="76.5">
      <c r="B181" s="229" t="s">
        <v>186</v>
      </c>
      <c r="C181" s="226" t="s">
        <v>652</v>
      </c>
      <c r="D181" s="710" t="s">
        <v>653</v>
      </c>
      <c r="E181" s="711"/>
      <c r="F181" s="711"/>
      <c r="G181" s="711">
        <v>1</v>
      </c>
      <c r="H181" s="711"/>
      <c r="I181" s="711"/>
      <c r="J181" s="711"/>
      <c r="K181" s="711"/>
      <c r="L181" s="711"/>
      <c r="M181" s="711"/>
      <c r="N181" s="711"/>
      <c r="O181" s="711"/>
      <c r="P181" s="711"/>
      <c r="Q181" s="235">
        <f>SUM(Tabla2[[#This Row],[Ene]:[Dic]])</f>
        <v>1</v>
      </c>
      <c r="R181" s="255" t="s">
        <v>246</v>
      </c>
      <c r="S181" s="255"/>
      <c r="T181" s="718" t="s">
        <v>654</v>
      </c>
      <c r="U181" s="678" t="s">
        <v>206</v>
      </c>
      <c r="V181" s="251"/>
      <c r="W181" s="251"/>
      <c r="X181" s="251"/>
      <c r="Y181" s="251"/>
      <c r="Z181" s="251"/>
      <c r="AA181" s="251"/>
      <c r="AB181" s="251"/>
      <c r="AC181" s="251"/>
      <c r="AD181" s="251"/>
      <c r="AE181" s="251"/>
      <c r="AF181" s="251"/>
      <c r="AG181" s="251"/>
      <c r="AH181" s="251"/>
      <c r="AI181" s="251"/>
      <c r="AJ181" s="251"/>
      <c r="AK181" s="251"/>
      <c r="AL181" s="251"/>
      <c r="AM181" s="251"/>
      <c r="AN181" s="251"/>
      <c r="AO181" s="251"/>
      <c r="AP181" s="251"/>
      <c r="AQ181" s="251"/>
      <c r="AR181" s="251"/>
      <c r="AS181" s="251"/>
      <c r="AT181" s="251"/>
      <c r="AU181" s="251"/>
    </row>
    <row r="182" spans="2:47" s="237" customFormat="1" ht="76.5">
      <c r="B182" s="229" t="s">
        <v>186</v>
      </c>
      <c r="C182" s="226" t="s">
        <v>655</v>
      </c>
      <c r="D182" s="710" t="s">
        <v>656</v>
      </c>
      <c r="E182" s="711"/>
      <c r="F182" s="711">
        <v>1</v>
      </c>
      <c r="G182" s="711"/>
      <c r="H182" s="711"/>
      <c r="I182" s="711"/>
      <c r="J182" s="711"/>
      <c r="K182" s="711"/>
      <c r="L182" s="711"/>
      <c r="M182" s="711"/>
      <c r="N182" s="711">
        <v>1</v>
      </c>
      <c r="O182" s="711"/>
      <c r="P182" s="711"/>
      <c r="Q182" s="235">
        <f>SUM(Tabla2[[#This Row],[Ene]:[Dic]])</f>
        <v>2</v>
      </c>
      <c r="R182" s="255" t="s">
        <v>246</v>
      </c>
      <c r="S182" s="255"/>
      <c r="T182" s="718" t="s">
        <v>654</v>
      </c>
      <c r="U182" s="678" t="s">
        <v>206</v>
      </c>
      <c r="V182" s="251"/>
      <c r="W182" s="251"/>
      <c r="X182" s="251"/>
      <c r="Y182" s="251"/>
      <c r="Z182" s="251"/>
      <c r="AA182" s="251"/>
      <c r="AB182" s="251"/>
      <c r="AC182" s="251"/>
      <c r="AD182" s="251"/>
      <c r="AE182" s="251"/>
      <c r="AF182" s="251"/>
      <c r="AG182" s="251"/>
      <c r="AH182" s="251"/>
      <c r="AI182" s="251"/>
      <c r="AJ182" s="251"/>
      <c r="AK182" s="251"/>
      <c r="AL182" s="251"/>
      <c r="AM182" s="251"/>
      <c r="AN182" s="251"/>
      <c r="AO182" s="251"/>
      <c r="AP182" s="251"/>
      <c r="AQ182" s="251"/>
      <c r="AR182" s="251"/>
      <c r="AS182" s="251"/>
      <c r="AT182" s="251"/>
      <c r="AU182" s="251"/>
    </row>
    <row r="183" spans="2:47" s="237" customFormat="1" ht="76.5">
      <c r="B183" s="229" t="s">
        <v>186</v>
      </c>
      <c r="C183" s="226" t="s">
        <v>657</v>
      </c>
      <c r="D183" s="710" t="s">
        <v>658</v>
      </c>
      <c r="E183" s="711"/>
      <c r="F183" s="711"/>
      <c r="G183" s="711">
        <v>1</v>
      </c>
      <c r="H183" s="711"/>
      <c r="I183" s="711"/>
      <c r="J183" s="711">
        <v>1</v>
      </c>
      <c r="K183" s="711"/>
      <c r="L183" s="711"/>
      <c r="M183" s="711">
        <v>1</v>
      </c>
      <c r="N183" s="711"/>
      <c r="O183" s="711"/>
      <c r="P183" s="711">
        <v>1</v>
      </c>
      <c r="Q183" s="235">
        <f>SUM(Tabla2[[#This Row],[Ene]:[Dic]])</f>
        <v>4</v>
      </c>
      <c r="R183" s="255" t="s">
        <v>246</v>
      </c>
      <c r="S183" s="255"/>
      <c r="T183" s="718" t="s">
        <v>654</v>
      </c>
      <c r="U183" s="678" t="s">
        <v>206</v>
      </c>
      <c r="V183" s="251"/>
      <c r="W183" s="251"/>
      <c r="X183" s="251"/>
      <c r="Y183" s="251"/>
      <c r="Z183" s="251"/>
      <c r="AA183" s="251"/>
      <c r="AB183" s="251"/>
      <c r="AC183" s="251"/>
      <c r="AD183" s="251"/>
      <c r="AE183" s="251"/>
      <c r="AF183" s="251"/>
      <c r="AG183" s="251"/>
      <c r="AH183" s="251"/>
      <c r="AI183" s="251"/>
      <c r="AJ183" s="251"/>
      <c r="AK183" s="251"/>
      <c r="AL183" s="251"/>
      <c r="AM183" s="251"/>
      <c r="AN183" s="251"/>
      <c r="AO183" s="251"/>
      <c r="AP183" s="251"/>
      <c r="AQ183" s="251"/>
      <c r="AR183" s="251"/>
      <c r="AS183" s="251"/>
      <c r="AT183" s="251"/>
      <c r="AU183" s="251"/>
    </row>
    <row r="184" spans="2:47" s="237" customFormat="1" ht="76.5">
      <c r="B184" s="229" t="s">
        <v>186</v>
      </c>
      <c r="C184" s="226" t="s">
        <v>659</v>
      </c>
      <c r="D184" s="710" t="s">
        <v>660</v>
      </c>
      <c r="E184" s="711"/>
      <c r="F184" s="711"/>
      <c r="G184" s="711"/>
      <c r="H184" s="711"/>
      <c r="I184" s="711">
        <v>1</v>
      </c>
      <c r="J184" s="711"/>
      <c r="K184" s="711"/>
      <c r="L184" s="711"/>
      <c r="M184" s="711"/>
      <c r="N184" s="711"/>
      <c r="O184" s="711"/>
      <c r="P184" s="711"/>
      <c r="Q184" s="235">
        <f>SUM(Tabla2[[#This Row],[Ene]:[Dic]])</f>
        <v>1</v>
      </c>
      <c r="R184" s="255" t="s">
        <v>246</v>
      </c>
      <c r="S184" s="255"/>
      <c r="T184" s="718" t="s">
        <v>654</v>
      </c>
      <c r="U184" s="678" t="s">
        <v>206</v>
      </c>
      <c r="V184" s="251"/>
      <c r="W184" s="251"/>
      <c r="X184" s="251"/>
      <c r="Y184" s="251"/>
      <c r="Z184" s="251"/>
      <c r="AA184" s="251"/>
      <c r="AB184" s="251"/>
      <c r="AC184" s="251"/>
      <c r="AD184" s="251"/>
      <c r="AE184" s="251"/>
      <c r="AF184" s="251"/>
      <c r="AG184" s="251"/>
      <c r="AH184" s="251"/>
      <c r="AI184" s="251"/>
      <c r="AJ184" s="251"/>
      <c r="AK184" s="251"/>
      <c r="AL184" s="251"/>
      <c r="AM184" s="251"/>
      <c r="AN184" s="251"/>
      <c r="AO184" s="251"/>
      <c r="AP184" s="251"/>
      <c r="AQ184" s="251"/>
      <c r="AR184" s="251"/>
      <c r="AS184" s="251"/>
      <c r="AT184" s="251"/>
      <c r="AU184" s="251"/>
    </row>
    <row r="185" spans="2:47" s="237" customFormat="1" ht="76.5">
      <c r="B185" s="229" t="s">
        <v>186</v>
      </c>
      <c r="C185" s="226" t="s">
        <v>661</v>
      </c>
      <c r="D185" s="710" t="s">
        <v>662</v>
      </c>
      <c r="E185" s="711"/>
      <c r="F185" s="711"/>
      <c r="G185" s="711"/>
      <c r="H185" s="711"/>
      <c r="I185" s="711"/>
      <c r="J185" s="711"/>
      <c r="K185" s="711"/>
      <c r="L185" s="711"/>
      <c r="M185" s="711"/>
      <c r="N185" s="711"/>
      <c r="O185" s="711">
        <v>1</v>
      </c>
      <c r="P185" s="711"/>
      <c r="Q185" s="235">
        <f>SUM(Tabla2[[#This Row],[Ene]:[Dic]])</f>
        <v>1</v>
      </c>
      <c r="R185" s="255" t="s">
        <v>246</v>
      </c>
      <c r="S185" s="255"/>
      <c r="T185" s="718" t="s">
        <v>654</v>
      </c>
      <c r="U185" s="678" t="s">
        <v>206</v>
      </c>
      <c r="V185" s="251"/>
      <c r="W185" s="251"/>
      <c r="X185" s="251"/>
      <c r="Y185" s="251"/>
      <c r="Z185" s="251"/>
      <c r="AA185" s="251"/>
      <c r="AB185" s="251"/>
      <c r="AC185" s="251"/>
      <c r="AD185" s="251"/>
      <c r="AE185" s="251"/>
      <c r="AF185" s="251"/>
      <c r="AG185" s="251"/>
      <c r="AH185" s="251"/>
      <c r="AI185" s="251"/>
      <c r="AJ185" s="251"/>
      <c r="AK185" s="251"/>
      <c r="AL185" s="251"/>
      <c r="AM185" s="251"/>
      <c r="AN185" s="251"/>
      <c r="AO185" s="251"/>
      <c r="AP185" s="251"/>
      <c r="AQ185" s="251"/>
      <c r="AR185" s="251"/>
      <c r="AS185" s="251"/>
      <c r="AT185" s="251"/>
      <c r="AU185" s="251"/>
    </row>
    <row r="186" spans="2:47" s="237" customFormat="1" ht="89.25">
      <c r="B186" s="229" t="s">
        <v>187</v>
      </c>
      <c r="C186" s="226" t="s">
        <v>663</v>
      </c>
      <c r="D186" s="710" t="s">
        <v>664</v>
      </c>
      <c r="E186" s="711"/>
      <c r="F186" s="711"/>
      <c r="G186" s="711"/>
      <c r="H186" s="711"/>
      <c r="I186" s="711"/>
      <c r="J186" s="711">
        <v>1</v>
      </c>
      <c r="K186" s="711"/>
      <c r="L186" s="711"/>
      <c r="M186" s="711"/>
      <c r="N186" s="711"/>
      <c r="O186" s="711"/>
      <c r="P186" s="711">
        <v>1</v>
      </c>
      <c r="Q186" s="235">
        <f>SUM(Tabla2[[#This Row],[Ene]:[Dic]])</f>
        <v>2</v>
      </c>
      <c r="R186" s="255" t="s">
        <v>247</v>
      </c>
      <c r="S186" s="255" t="s">
        <v>622</v>
      </c>
      <c r="T186" s="718"/>
      <c r="U186" s="678" t="s">
        <v>188</v>
      </c>
      <c r="V186" s="251"/>
      <c r="W186" s="251"/>
      <c r="X186" s="251"/>
      <c r="Y186" s="251"/>
      <c r="Z186" s="251"/>
      <c r="AA186" s="251"/>
      <c r="AB186" s="251"/>
      <c r="AC186" s="251"/>
      <c r="AD186" s="251"/>
      <c r="AE186" s="251"/>
      <c r="AF186" s="251"/>
      <c r="AG186" s="251"/>
      <c r="AH186" s="251"/>
      <c r="AI186" s="251"/>
      <c r="AJ186" s="251"/>
      <c r="AK186" s="251"/>
      <c r="AL186" s="251"/>
      <c r="AM186" s="251"/>
      <c r="AN186" s="251"/>
      <c r="AO186" s="251"/>
      <c r="AP186" s="251"/>
      <c r="AQ186" s="251"/>
      <c r="AR186" s="251"/>
      <c r="AS186" s="251"/>
      <c r="AT186" s="251"/>
      <c r="AU186" s="251"/>
    </row>
    <row r="187" spans="2:47" s="237" customFormat="1" ht="89.25">
      <c r="B187" s="229" t="s">
        <v>187</v>
      </c>
      <c r="C187" s="226" t="s">
        <v>665</v>
      </c>
      <c r="D187" s="710" t="s">
        <v>666</v>
      </c>
      <c r="E187" s="711"/>
      <c r="F187" s="711"/>
      <c r="G187" s="711">
        <v>1</v>
      </c>
      <c r="H187" s="711"/>
      <c r="I187" s="711"/>
      <c r="J187" s="711">
        <v>1</v>
      </c>
      <c r="K187" s="711"/>
      <c r="L187" s="711"/>
      <c r="M187" s="711">
        <v>1</v>
      </c>
      <c r="N187" s="711"/>
      <c r="O187" s="711"/>
      <c r="P187" s="711">
        <v>1</v>
      </c>
      <c r="Q187" s="235">
        <f>SUM(Tabla2[[#This Row],[Ene]:[Dic]])</f>
        <v>4</v>
      </c>
      <c r="R187" s="255" t="s">
        <v>246</v>
      </c>
      <c r="S187" s="255"/>
      <c r="T187" s="718"/>
      <c r="U187" s="678" t="s">
        <v>188</v>
      </c>
      <c r="V187" s="251"/>
      <c r="W187" s="251"/>
      <c r="X187" s="251"/>
      <c r="Y187" s="251"/>
      <c r="Z187" s="251"/>
      <c r="AA187" s="251"/>
      <c r="AB187" s="251"/>
      <c r="AC187" s="251"/>
      <c r="AD187" s="251"/>
      <c r="AE187" s="251"/>
      <c r="AF187" s="251"/>
      <c r="AG187" s="251"/>
      <c r="AH187" s="251"/>
      <c r="AI187" s="251"/>
      <c r="AJ187" s="251"/>
      <c r="AK187" s="251"/>
      <c r="AL187" s="251"/>
      <c r="AM187" s="251"/>
      <c r="AN187" s="251"/>
      <c r="AO187" s="251"/>
      <c r="AP187" s="251"/>
      <c r="AQ187" s="251"/>
      <c r="AR187" s="251"/>
      <c r="AS187" s="251"/>
      <c r="AT187" s="251"/>
      <c r="AU187" s="251"/>
    </row>
    <row r="188" spans="2:47" s="237" customFormat="1" ht="89.25">
      <c r="B188" s="229" t="s">
        <v>187</v>
      </c>
      <c r="C188" s="226" t="s">
        <v>667</v>
      </c>
      <c r="D188" s="710" t="s">
        <v>668</v>
      </c>
      <c r="E188" s="711"/>
      <c r="F188" s="711"/>
      <c r="G188" s="711">
        <v>1</v>
      </c>
      <c r="H188" s="711"/>
      <c r="I188" s="711"/>
      <c r="J188" s="711">
        <v>1</v>
      </c>
      <c r="K188" s="711"/>
      <c r="L188" s="711"/>
      <c r="M188" s="711">
        <v>1</v>
      </c>
      <c r="N188" s="711"/>
      <c r="O188" s="711"/>
      <c r="P188" s="711">
        <v>1</v>
      </c>
      <c r="Q188" s="235">
        <f>SUM(Tabla2[[#This Row],[Ene]:[Dic]])</f>
        <v>4</v>
      </c>
      <c r="R188" s="255" t="s">
        <v>247</v>
      </c>
      <c r="S188" s="255" t="s">
        <v>622</v>
      </c>
      <c r="T188" s="718"/>
      <c r="U188" s="678" t="s">
        <v>188</v>
      </c>
      <c r="V188" s="251"/>
      <c r="W188" s="251"/>
      <c r="X188" s="251"/>
      <c r="Y188" s="251"/>
      <c r="Z188" s="251"/>
      <c r="AA188" s="251"/>
      <c r="AB188" s="251"/>
      <c r="AC188" s="251"/>
      <c r="AD188" s="251"/>
      <c r="AE188" s="251"/>
      <c r="AF188" s="251"/>
      <c r="AG188" s="251"/>
      <c r="AH188" s="251"/>
      <c r="AI188" s="251"/>
      <c r="AJ188" s="251"/>
      <c r="AK188" s="251"/>
      <c r="AL188" s="251"/>
      <c r="AM188" s="251"/>
      <c r="AN188" s="251"/>
      <c r="AO188" s="251"/>
      <c r="AP188" s="251"/>
      <c r="AQ188" s="251"/>
      <c r="AR188" s="251"/>
      <c r="AS188" s="251"/>
      <c r="AT188" s="251"/>
      <c r="AU188" s="251"/>
    </row>
    <row r="189" spans="2:47" s="237" customFormat="1" ht="89.25">
      <c r="B189" s="229" t="s">
        <v>187</v>
      </c>
      <c r="C189" s="226" t="s">
        <v>669</v>
      </c>
      <c r="D189" s="710" t="s">
        <v>670</v>
      </c>
      <c r="E189" s="711"/>
      <c r="F189" s="711"/>
      <c r="G189" s="711"/>
      <c r="H189" s="711"/>
      <c r="I189" s="711">
        <v>1</v>
      </c>
      <c r="J189" s="711"/>
      <c r="K189" s="711"/>
      <c r="L189" s="711"/>
      <c r="M189" s="711">
        <v>1</v>
      </c>
      <c r="N189" s="711"/>
      <c r="O189" s="711"/>
      <c r="P189" s="711"/>
      <c r="Q189" s="235">
        <f>SUM(Tabla2[[#This Row],[Ene]:[Dic]])</f>
        <v>2</v>
      </c>
      <c r="R189" s="255" t="s">
        <v>247</v>
      </c>
      <c r="S189" s="255"/>
      <c r="T189" s="718"/>
      <c r="U189" s="678" t="s">
        <v>188</v>
      </c>
      <c r="V189" s="251"/>
      <c r="W189" s="251"/>
      <c r="X189" s="251"/>
      <c r="Y189" s="251"/>
      <c r="Z189" s="251"/>
      <c r="AA189" s="251"/>
      <c r="AB189" s="251"/>
      <c r="AC189" s="251"/>
      <c r="AD189" s="251"/>
      <c r="AE189" s="251"/>
      <c r="AF189" s="251"/>
      <c r="AG189" s="251"/>
      <c r="AH189" s="251"/>
      <c r="AI189" s="251"/>
      <c r="AJ189" s="251"/>
      <c r="AK189" s="251"/>
      <c r="AL189" s="251"/>
      <c r="AM189" s="251"/>
      <c r="AN189" s="251"/>
      <c r="AO189" s="251"/>
      <c r="AP189" s="251"/>
      <c r="AQ189" s="251"/>
      <c r="AR189" s="251"/>
      <c r="AS189" s="251"/>
      <c r="AT189" s="251"/>
      <c r="AU189" s="251"/>
    </row>
    <row r="190" spans="2:47" s="237" customFormat="1" ht="102">
      <c r="B190" s="229" t="s">
        <v>189</v>
      </c>
      <c r="C190" s="226" t="s">
        <v>671</v>
      </c>
      <c r="D190" s="710" t="s">
        <v>672</v>
      </c>
      <c r="E190" s="711"/>
      <c r="F190" s="711"/>
      <c r="G190" s="711">
        <v>1</v>
      </c>
      <c r="H190" s="711"/>
      <c r="I190" s="711"/>
      <c r="J190" s="711">
        <v>1</v>
      </c>
      <c r="K190" s="711"/>
      <c r="L190" s="711"/>
      <c r="M190" s="711">
        <v>1</v>
      </c>
      <c r="N190" s="711"/>
      <c r="O190" s="711"/>
      <c r="P190" s="711">
        <v>1</v>
      </c>
      <c r="Q190" s="235">
        <f>SUM(Tabla2[[#This Row],[Ene]:[Dic]])</f>
        <v>4</v>
      </c>
      <c r="R190" s="255" t="s">
        <v>260</v>
      </c>
      <c r="S190" s="255" t="s">
        <v>246</v>
      </c>
      <c r="T190" s="718"/>
      <c r="U190" s="678" t="s">
        <v>188</v>
      </c>
      <c r="V190" s="251"/>
      <c r="W190" s="251"/>
      <c r="X190" s="251"/>
      <c r="Y190" s="251"/>
      <c r="Z190" s="251"/>
      <c r="AA190" s="251"/>
      <c r="AB190" s="251"/>
      <c r="AC190" s="251"/>
      <c r="AD190" s="251"/>
      <c r="AE190" s="251"/>
      <c r="AF190" s="251"/>
      <c r="AG190" s="251"/>
      <c r="AH190" s="251"/>
      <c r="AI190" s="251"/>
      <c r="AJ190" s="251"/>
      <c r="AK190" s="251"/>
      <c r="AL190" s="251"/>
      <c r="AM190" s="251"/>
      <c r="AN190" s="251"/>
      <c r="AO190" s="251"/>
      <c r="AP190" s="251"/>
      <c r="AQ190" s="251"/>
      <c r="AR190" s="251"/>
      <c r="AS190" s="251"/>
      <c r="AT190" s="251"/>
      <c r="AU190" s="251"/>
    </row>
    <row r="191" spans="2:47" s="237" customFormat="1" ht="102">
      <c r="B191" s="229" t="s">
        <v>189</v>
      </c>
      <c r="C191" s="226" t="s">
        <v>673</v>
      </c>
      <c r="D191" s="710" t="s">
        <v>674</v>
      </c>
      <c r="E191" s="711"/>
      <c r="F191" s="711"/>
      <c r="G191" s="711"/>
      <c r="H191" s="711"/>
      <c r="I191" s="711"/>
      <c r="J191" s="711">
        <v>1</v>
      </c>
      <c r="K191" s="711"/>
      <c r="L191" s="711"/>
      <c r="M191" s="711"/>
      <c r="N191" s="711">
        <v>1</v>
      </c>
      <c r="O191" s="711"/>
      <c r="P191" s="711"/>
      <c r="Q191" s="235">
        <f>SUM(Tabla2[[#This Row],[Ene]:[Dic]])</f>
        <v>2</v>
      </c>
      <c r="R191" s="255" t="s">
        <v>256</v>
      </c>
      <c r="S191" s="255" t="s">
        <v>247</v>
      </c>
      <c r="T191" s="718"/>
      <c r="U191" s="678" t="s">
        <v>188</v>
      </c>
      <c r="V191" s="251"/>
      <c r="W191" s="251"/>
      <c r="X191" s="251"/>
      <c r="Y191" s="251"/>
      <c r="Z191" s="251"/>
      <c r="AA191" s="251"/>
      <c r="AB191" s="251"/>
      <c r="AC191" s="251"/>
      <c r="AD191" s="251"/>
      <c r="AE191" s="251"/>
      <c r="AF191" s="251"/>
      <c r="AG191" s="251"/>
      <c r="AH191" s="251"/>
      <c r="AI191" s="251"/>
      <c r="AJ191" s="251"/>
      <c r="AK191" s="251"/>
      <c r="AL191" s="251"/>
      <c r="AM191" s="251"/>
      <c r="AN191" s="251"/>
      <c r="AO191" s="251"/>
      <c r="AP191" s="251"/>
      <c r="AQ191" s="251"/>
      <c r="AR191" s="251"/>
      <c r="AS191" s="251"/>
      <c r="AT191" s="251"/>
      <c r="AU191" s="251"/>
    </row>
    <row r="192" spans="2:47" s="237" customFormat="1" ht="51">
      <c r="B192" s="229" t="s">
        <v>219</v>
      </c>
      <c r="C192" s="226" t="s">
        <v>675</v>
      </c>
      <c r="D192" s="710" t="s">
        <v>676</v>
      </c>
      <c r="E192" s="711"/>
      <c r="F192" s="711"/>
      <c r="G192" s="711"/>
      <c r="H192" s="711"/>
      <c r="I192" s="711">
        <v>1</v>
      </c>
      <c r="J192" s="711"/>
      <c r="K192" s="711"/>
      <c r="L192" s="711"/>
      <c r="M192" s="711"/>
      <c r="N192" s="711">
        <v>1</v>
      </c>
      <c r="O192" s="711"/>
      <c r="P192" s="711"/>
      <c r="Q192" s="235">
        <f>SUM(Tabla2[[#This Row],[Ene]:[Dic]])</f>
        <v>2</v>
      </c>
      <c r="R192" s="255" t="s">
        <v>260</v>
      </c>
      <c r="S192" s="255" t="s">
        <v>266</v>
      </c>
      <c r="T192" s="718"/>
      <c r="U192" s="678" t="s">
        <v>121</v>
      </c>
      <c r="V192" s="251"/>
      <c r="W192" s="251"/>
      <c r="X192" s="251"/>
      <c r="Y192" s="251"/>
      <c r="Z192" s="251"/>
      <c r="AA192" s="251"/>
      <c r="AB192" s="251"/>
      <c r="AC192" s="251"/>
      <c r="AD192" s="251"/>
      <c r="AE192" s="251"/>
      <c r="AF192" s="251"/>
      <c r="AG192" s="251"/>
      <c r="AH192" s="251"/>
      <c r="AI192" s="251"/>
      <c r="AJ192" s="251"/>
      <c r="AK192" s="251"/>
      <c r="AL192" s="251"/>
      <c r="AM192" s="251"/>
      <c r="AN192" s="251"/>
      <c r="AO192" s="251"/>
      <c r="AP192" s="251"/>
      <c r="AQ192" s="251"/>
      <c r="AR192" s="251"/>
      <c r="AS192" s="251"/>
      <c r="AT192" s="251"/>
      <c r="AU192" s="251"/>
    </row>
    <row r="193" spans="2:47" s="237" customFormat="1" ht="63.75">
      <c r="B193" s="229" t="s">
        <v>219</v>
      </c>
      <c r="C193" s="226" t="s">
        <v>677</v>
      </c>
      <c r="D193" s="710" t="s">
        <v>2768</v>
      </c>
      <c r="E193" s="711"/>
      <c r="F193" s="711"/>
      <c r="G193" s="711">
        <v>1</v>
      </c>
      <c r="H193" s="711"/>
      <c r="I193" s="711"/>
      <c r="J193" s="711">
        <v>1</v>
      </c>
      <c r="K193" s="711"/>
      <c r="L193" s="711"/>
      <c r="M193" s="711">
        <v>1</v>
      </c>
      <c r="N193" s="711"/>
      <c r="O193" s="711"/>
      <c r="P193" s="711">
        <v>1</v>
      </c>
      <c r="Q193" s="235">
        <f>SUM(Tabla2[[#This Row],[Ene]:[Dic]])</f>
        <v>4</v>
      </c>
      <c r="R193" s="255" t="s">
        <v>247</v>
      </c>
      <c r="S193" s="255" t="s">
        <v>256</v>
      </c>
      <c r="T193" s="718"/>
      <c r="U193" s="678" t="s">
        <v>121</v>
      </c>
      <c r="V193" s="251"/>
      <c r="W193" s="251"/>
      <c r="X193" s="251"/>
      <c r="Y193" s="251"/>
      <c r="Z193" s="251"/>
      <c r="AA193" s="251"/>
      <c r="AB193" s="251"/>
      <c r="AC193" s="251"/>
      <c r="AD193" s="251"/>
      <c r="AE193" s="251"/>
      <c r="AF193" s="251"/>
      <c r="AG193" s="251"/>
      <c r="AH193" s="251"/>
      <c r="AI193" s="251"/>
      <c r="AJ193" s="251"/>
      <c r="AK193" s="251"/>
      <c r="AL193" s="251"/>
      <c r="AM193" s="251"/>
      <c r="AN193" s="251"/>
      <c r="AO193" s="251"/>
      <c r="AP193" s="251"/>
      <c r="AQ193" s="251"/>
      <c r="AR193" s="251"/>
      <c r="AS193" s="251"/>
      <c r="AT193" s="251"/>
      <c r="AU193" s="251"/>
    </row>
    <row r="194" spans="2:47" s="237" customFormat="1" ht="38.25">
      <c r="B194" s="229" t="s">
        <v>219</v>
      </c>
      <c r="C194" s="226" t="s">
        <v>678</v>
      </c>
      <c r="D194" s="710" t="s">
        <v>679</v>
      </c>
      <c r="E194" s="711">
        <v>1</v>
      </c>
      <c r="F194" s="711">
        <v>1</v>
      </c>
      <c r="G194" s="711">
        <v>1</v>
      </c>
      <c r="H194" s="711">
        <v>1</v>
      </c>
      <c r="I194" s="711">
        <v>1</v>
      </c>
      <c r="J194" s="711">
        <v>1</v>
      </c>
      <c r="K194" s="711">
        <v>1</v>
      </c>
      <c r="L194" s="711">
        <v>1</v>
      </c>
      <c r="M194" s="711">
        <v>1</v>
      </c>
      <c r="N194" s="711">
        <v>1</v>
      </c>
      <c r="O194" s="711">
        <v>1</v>
      </c>
      <c r="P194" s="711">
        <v>1</v>
      </c>
      <c r="Q194" s="235">
        <f>SUM(Tabla2[[#This Row],[Ene]:[Dic]])</f>
        <v>12</v>
      </c>
      <c r="R194" s="255" t="s">
        <v>246</v>
      </c>
      <c r="S194" s="255"/>
      <c r="T194" s="718" t="s">
        <v>680</v>
      </c>
      <c r="U194" s="678" t="s">
        <v>167</v>
      </c>
      <c r="V194" s="251"/>
      <c r="W194" s="251"/>
      <c r="X194" s="251"/>
      <c r="Y194" s="251"/>
      <c r="Z194" s="251"/>
      <c r="AA194" s="251"/>
      <c r="AB194" s="251"/>
      <c r="AC194" s="251"/>
      <c r="AD194" s="251"/>
      <c r="AE194" s="251"/>
      <c r="AF194" s="251"/>
      <c r="AG194" s="251"/>
      <c r="AH194" s="251"/>
      <c r="AI194" s="251"/>
      <c r="AJ194" s="251"/>
      <c r="AK194" s="251"/>
      <c r="AL194" s="251"/>
      <c r="AM194" s="251"/>
      <c r="AN194" s="251"/>
      <c r="AO194" s="251"/>
      <c r="AP194" s="251"/>
      <c r="AQ194" s="251"/>
      <c r="AR194" s="251"/>
      <c r="AS194" s="251"/>
      <c r="AT194" s="251"/>
      <c r="AU194" s="251"/>
    </row>
    <row r="195" spans="2:47" s="237" customFormat="1" ht="38.25">
      <c r="B195" s="229" t="s">
        <v>219</v>
      </c>
      <c r="C195" s="226" t="s">
        <v>681</v>
      </c>
      <c r="D195" s="710" t="s">
        <v>682</v>
      </c>
      <c r="E195" s="711">
        <v>1</v>
      </c>
      <c r="F195" s="711"/>
      <c r="G195" s="711"/>
      <c r="H195" s="711"/>
      <c r="I195" s="711"/>
      <c r="J195" s="711"/>
      <c r="K195" s="711"/>
      <c r="L195" s="711"/>
      <c r="M195" s="711"/>
      <c r="N195" s="711"/>
      <c r="O195" s="711"/>
      <c r="P195" s="711"/>
      <c r="Q195" s="235">
        <f>SUM(Tabla2[[#This Row],[Ene]:[Dic]])</f>
        <v>1</v>
      </c>
      <c r="R195" s="255" t="s">
        <v>683</v>
      </c>
      <c r="S195" s="255"/>
      <c r="T195" s="718"/>
      <c r="U195" s="678" t="s">
        <v>167</v>
      </c>
      <c r="V195" s="251"/>
      <c r="W195" s="251"/>
      <c r="X195" s="251"/>
      <c r="Y195" s="251"/>
      <c r="Z195" s="251"/>
      <c r="AA195" s="251"/>
      <c r="AB195" s="251"/>
      <c r="AC195" s="251"/>
      <c r="AD195" s="251"/>
      <c r="AE195" s="251"/>
      <c r="AF195" s="251"/>
      <c r="AG195" s="251"/>
      <c r="AH195" s="251"/>
      <c r="AI195" s="251"/>
      <c r="AJ195" s="251"/>
      <c r="AK195" s="251"/>
      <c r="AL195" s="251"/>
      <c r="AM195" s="251"/>
      <c r="AN195" s="251"/>
      <c r="AO195" s="251"/>
      <c r="AP195" s="251"/>
      <c r="AQ195" s="251"/>
      <c r="AR195" s="251"/>
      <c r="AS195" s="251"/>
      <c r="AT195" s="251"/>
      <c r="AU195" s="251"/>
    </row>
    <row r="196" spans="2:47" s="237" customFormat="1" ht="38.25">
      <c r="B196" s="229" t="s">
        <v>219</v>
      </c>
      <c r="C196" s="226" t="s">
        <v>684</v>
      </c>
      <c r="D196" s="710" t="s">
        <v>685</v>
      </c>
      <c r="E196" s="711"/>
      <c r="F196" s="711">
        <v>1</v>
      </c>
      <c r="G196" s="711">
        <v>1</v>
      </c>
      <c r="H196" s="711">
        <v>1</v>
      </c>
      <c r="I196" s="711">
        <v>1</v>
      </c>
      <c r="J196" s="711">
        <v>1</v>
      </c>
      <c r="K196" s="711">
        <v>1</v>
      </c>
      <c r="L196" s="711">
        <v>1</v>
      </c>
      <c r="M196" s="711">
        <v>1</v>
      </c>
      <c r="N196" s="711">
        <v>1</v>
      </c>
      <c r="O196" s="711">
        <v>1</v>
      </c>
      <c r="P196" s="711"/>
      <c r="Q196" s="235">
        <f>SUM(Tabla2[[#This Row],[Ene]:[Dic]])</f>
        <v>10</v>
      </c>
      <c r="R196" s="255" t="s">
        <v>686</v>
      </c>
      <c r="S196" s="255"/>
      <c r="T196" s="718" t="s">
        <v>687</v>
      </c>
      <c r="U196" s="678" t="s">
        <v>167</v>
      </c>
      <c r="V196" s="251"/>
      <c r="W196" s="251"/>
      <c r="X196" s="251"/>
      <c r="Y196" s="251"/>
      <c r="Z196" s="251"/>
      <c r="AA196" s="251"/>
      <c r="AB196" s="251"/>
      <c r="AC196" s="251"/>
      <c r="AD196" s="251"/>
      <c r="AE196" s="251"/>
      <c r="AF196" s="251"/>
      <c r="AG196" s="251"/>
      <c r="AH196" s="251"/>
      <c r="AI196" s="251"/>
      <c r="AJ196" s="251"/>
      <c r="AK196" s="251"/>
      <c r="AL196" s="251"/>
      <c r="AM196" s="251"/>
      <c r="AN196" s="251"/>
      <c r="AO196" s="251"/>
      <c r="AP196" s="251"/>
      <c r="AQ196" s="251"/>
      <c r="AR196" s="251"/>
      <c r="AS196" s="251"/>
      <c r="AT196" s="251"/>
      <c r="AU196" s="251"/>
    </row>
    <row r="197" spans="2:47" s="237" customFormat="1" ht="38.25">
      <c r="B197" s="229" t="s">
        <v>219</v>
      </c>
      <c r="C197" s="226" t="s">
        <v>688</v>
      </c>
      <c r="D197" s="710" t="s">
        <v>689</v>
      </c>
      <c r="E197" s="711">
        <v>1</v>
      </c>
      <c r="F197" s="711">
        <v>1</v>
      </c>
      <c r="G197" s="711">
        <v>1</v>
      </c>
      <c r="H197" s="711">
        <v>1</v>
      </c>
      <c r="I197" s="711">
        <v>1</v>
      </c>
      <c r="J197" s="711">
        <v>1</v>
      </c>
      <c r="K197" s="711">
        <v>1</v>
      </c>
      <c r="L197" s="711">
        <v>1</v>
      </c>
      <c r="M197" s="711">
        <v>1</v>
      </c>
      <c r="N197" s="711">
        <v>1</v>
      </c>
      <c r="O197" s="711">
        <v>1</v>
      </c>
      <c r="P197" s="711">
        <v>1</v>
      </c>
      <c r="Q197" s="235">
        <f>SUM(Tabla2[[#This Row],[Ene]:[Dic]])</f>
        <v>12</v>
      </c>
      <c r="R197" s="255" t="s">
        <v>246</v>
      </c>
      <c r="S197" s="255"/>
      <c r="T197" s="718"/>
      <c r="U197" s="678" t="s">
        <v>167</v>
      </c>
      <c r="V197" s="251"/>
      <c r="W197" s="251"/>
      <c r="X197" s="251"/>
      <c r="Y197" s="251"/>
      <c r="Z197" s="251"/>
      <c r="AA197" s="251"/>
      <c r="AB197" s="251"/>
      <c r="AC197" s="251"/>
      <c r="AD197" s="251"/>
      <c r="AE197" s="251"/>
      <c r="AF197" s="251"/>
      <c r="AG197" s="251"/>
      <c r="AH197" s="251"/>
      <c r="AI197" s="251"/>
      <c r="AJ197" s="251"/>
      <c r="AK197" s="251"/>
      <c r="AL197" s="251"/>
      <c r="AM197" s="251"/>
      <c r="AN197" s="251"/>
      <c r="AO197" s="251"/>
      <c r="AP197" s="251"/>
      <c r="AQ197" s="251"/>
      <c r="AR197" s="251"/>
      <c r="AS197" s="251"/>
      <c r="AT197" s="251"/>
      <c r="AU197" s="251"/>
    </row>
    <row r="198" spans="2:47" s="237" customFormat="1" ht="38.25">
      <c r="B198" s="229" t="s">
        <v>219</v>
      </c>
      <c r="C198" s="226" t="s">
        <v>690</v>
      </c>
      <c r="D198" s="710" t="s">
        <v>691</v>
      </c>
      <c r="E198" s="711"/>
      <c r="F198" s="711"/>
      <c r="G198" s="711"/>
      <c r="H198" s="711">
        <v>1</v>
      </c>
      <c r="I198" s="711"/>
      <c r="J198" s="711"/>
      <c r="K198" s="711"/>
      <c r="L198" s="711">
        <v>1</v>
      </c>
      <c r="M198" s="711"/>
      <c r="N198" s="711"/>
      <c r="O198" s="711"/>
      <c r="P198" s="711">
        <v>1</v>
      </c>
      <c r="Q198" s="235">
        <f>SUM(Tabla2[[#This Row],[Ene]:[Dic]])</f>
        <v>3</v>
      </c>
      <c r="R198" s="255" t="s">
        <v>246</v>
      </c>
      <c r="S198" s="255"/>
      <c r="T198" s="718" t="s">
        <v>692</v>
      </c>
      <c r="U198" s="678" t="s">
        <v>167</v>
      </c>
      <c r="V198" s="251"/>
      <c r="W198" s="251"/>
      <c r="X198" s="251"/>
      <c r="Y198" s="251"/>
      <c r="Z198" s="251"/>
      <c r="AA198" s="251"/>
      <c r="AB198" s="251"/>
      <c r="AC198" s="251"/>
      <c r="AD198" s="251"/>
      <c r="AE198" s="251"/>
      <c r="AF198" s="251"/>
      <c r="AG198" s="251"/>
      <c r="AH198" s="251"/>
      <c r="AI198" s="251"/>
      <c r="AJ198" s="251"/>
      <c r="AK198" s="251"/>
      <c r="AL198" s="251"/>
      <c r="AM198" s="251"/>
      <c r="AN198" s="251"/>
      <c r="AO198" s="251"/>
      <c r="AP198" s="251"/>
      <c r="AQ198" s="251"/>
      <c r="AR198" s="251"/>
      <c r="AS198" s="251"/>
      <c r="AT198" s="251"/>
      <c r="AU198" s="251"/>
    </row>
    <row r="199" spans="2:47" s="237" customFormat="1" ht="38.25">
      <c r="B199" s="229" t="s">
        <v>219</v>
      </c>
      <c r="C199" s="226" t="s">
        <v>693</v>
      </c>
      <c r="D199" s="710" t="s">
        <v>694</v>
      </c>
      <c r="E199" s="711"/>
      <c r="F199" s="711"/>
      <c r="G199" s="711">
        <v>1</v>
      </c>
      <c r="H199" s="711"/>
      <c r="I199" s="711"/>
      <c r="J199" s="711">
        <v>1</v>
      </c>
      <c r="K199" s="711"/>
      <c r="L199" s="711"/>
      <c r="M199" s="711">
        <v>1</v>
      </c>
      <c r="N199" s="711"/>
      <c r="O199" s="711"/>
      <c r="P199" s="711">
        <v>1</v>
      </c>
      <c r="Q199" s="235">
        <f>SUM(Tabla2[[#This Row],[Ene]:[Dic]])</f>
        <v>4</v>
      </c>
      <c r="R199" s="255" t="s">
        <v>246</v>
      </c>
      <c r="S199" s="255"/>
      <c r="T199" s="718"/>
      <c r="U199" s="678" t="s">
        <v>167</v>
      </c>
    </row>
    <row r="200" spans="2:47" s="237" customFormat="1" ht="38.25">
      <c r="B200" s="229" t="s">
        <v>219</v>
      </c>
      <c r="C200" s="226" t="s">
        <v>695</v>
      </c>
      <c r="D200" s="710" t="s">
        <v>696</v>
      </c>
      <c r="E200" s="711"/>
      <c r="F200" s="711"/>
      <c r="G200" s="711">
        <v>1</v>
      </c>
      <c r="H200" s="711"/>
      <c r="I200" s="711"/>
      <c r="J200" s="711">
        <v>1</v>
      </c>
      <c r="K200" s="711"/>
      <c r="L200" s="711"/>
      <c r="M200" s="711">
        <v>1</v>
      </c>
      <c r="N200" s="711"/>
      <c r="O200" s="711"/>
      <c r="P200" s="711">
        <v>1</v>
      </c>
      <c r="Q200" s="235">
        <f>SUM(Tabla2[[#This Row],[Ene]:[Dic]])</f>
        <v>4</v>
      </c>
      <c r="R200" s="255" t="s">
        <v>246</v>
      </c>
      <c r="S200" s="255"/>
      <c r="T200" s="718" t="s">
        <v>697</v>
      </c>
      <c r="U200" s="678" t="s">
        <v>167</v>
      </c>
    </row>
    <row r="201" spans="2:47" s="237" customFormat="1" ht="63.75">
      <c r="B201" s="229" t="s">
        <v>191</v>
      </c>
      <c r="C201" s="226" t="s">
        <v>698</v>
      </c>
      <c r="D201" s="710" t="s">
        <v>699</v>
      </c>
      <c r="E201" s="711"/>
      <c r="F201" s="711"/>
      <c r="G201" s="711"/>
      <c r="H201" s="711"/>
      <c r="I201" s="711"/>
      <c r="J201" s="711"/>
      <c r="K201" s="711">
        <v>1</v>
      </c>
      <c r="L201" s="711"/>
      <c r="M201" s="711"/>
      <c r="N201" s="711"/>
      <c r="O201" s="711"/>
      <c r="P201" s="711">
        <v>1</v>
      </c>
      <c r="Q201" s="235">
        <f>SUM(Tabla2[[#This Row],[Ene]:[Dic]])</f>
        <v>2</v>
      </c>
      <c r="R201" s="255" t="s">
        <v>260</v>
      </c>
      <c r="S201" s="255" t="s">
        <v>247</v>
      </c>
      <c r="T201" s="718" t="s">
        <v>256</v>
      </c>
      <c r="U201" s="678" t="s">
        <v>192</v>
      </c>
    </row>
    <row r="202" spans="2:47" s="237" customFormat="1" ht="63.75">
      <c r="B202" s="229" t="s">
        <v>191</v>
      </c>
      <c r="C202" s="226" t="s">
        <v>700</v>
      </c>
      <c r="D202" s="710" t="s">
        <v>701</v>
      </c>
      <c r="E202" s="711"/>
      <c r="F202" s="711"/>
      <c r="G202" s="711"/>
      <c r="H202" s="711"/>
      <c r="I202" s="711"/>
      <c r="J202" s="711"/>
      <c r="K202" s="711"/>
      <c r="L202" s="711"/>
      <c r="M202" s="711">
        <v>1</v>
      </c>
      <c r="N202" s="711"/>
      <c r="O202" s="711"/>
      <c r="P202" s="711"/>
      <c r="Q202" s="235">
        <f>SUM(Tabla2[[#This Row],[Ene]:[Dic]])</f>
        <v>1</v>
      </c>
      <c r="R202" s="255" t="s">
        <v>260</v>
      </c>
      <c r="S202" s="255" t="s">
        <v>463</v>
      </c>
      <c r="T202" s="718" t="s">
        <v>609</v>
      </c>
      <c r="U202" s="678" t="s">
        <v>192</v>
      </c>
    </row>
    <row r="203" spans="2:47" s="237" customFormat="1" ht="63.75">
      <c r="B203" s="229" t="s">
        <v>191</v>
      </c>
      <c r="C203" s="226" t="s">
        <v>702</v>
      </c>
      <c r="D203" s="710" t="s">
        <v>703</v>
      </c>
      <c r="E203" s="711"/>
      <c r="F203" s="711"/>
      <c r="G203" s="711">
        <v>1</v>
      </c>
      <c r="H203" s="711"/>
      <c r="I203" s="711"/>
      <c r="J203" s="711">
        <v>1</v>
      </c>
      <c r="K203" s="711"/>
      <c r="L203" s="711"/>
      <c r="M203" s="711">
        <v>1</v>
      </c>
      <c r="N203" s="711"/>
      <c r="O203" s="711">
        <v>1</v>
      </c>
      <c r="P203" s="711"/>
      <c r="Q203" s="235">
        <f>SUM(Tabla2[[#This Row],[Ene]:[Dic]])</f>
        <v>4</v>
      </c>
      <c r="R203" s="255" t="s">
        <v>260</v>
      </c>
      <c r="S203" s="255" t="s">
        <v>247</v>
      </c>
      <c r="T203" s="718"/>
      <c r="U203" s="678" t="s">
        <v>192</v>
      </c>
    </row>
    <row r="204" spans="2:47" s="237" customFormat="1" ht="63.75">
      <c r="B204" s="229" t="s">
        <v>191</v>
      </c>
      <c r="C204" s="226" t="s">
        <v>704</v>
      </c>
      <c r="D204" s="710" t="s">
        <v>705</v>
      </c>
      <c r="E204" s="711"/>
      <c r="F204" s="711">
        <v>1</v>
      </c>
      <c r="G204" s="711"/>
      <c r="H204" s="711">
        <v>1</v>
      </c>
      <c r="I204" s="711"/>
      <c r="J204" s="711">
        <v>1</v>
      </c>
      <c r="K204" s="711"/>
      <c r="L204" s="711">
        <v>1</v>
      </c>
      <c r="M204" s="711"/>
      <c r="N204" s="711">
        <v>1</v>
      </c>
      <c r="O204" s="711"/>
      <c r="P204" s="711"/>
      <c r="Q204" s="235">
        <f>SUM(Tabla2[[#This Row],[Ene]:[Dic]])</f>
        <v>5</v>
      </c>
      <c r="R204" s="255" t="s">
        <v>260</v>
      </c>
      <c r="S204" s="255" t="s">
        <v>266</v>
      </c>
      <c r="T204" s="718"/>
      <c r="U204" s="678" t="s">
        <v>192</v>
      </c>
    </row>
    <row r="205" spans="2:47" s="237" customFormat="1" ht="102">
      <c r="B205" s="229" t="s">
        <v>193</v>
      </c>
      <c r="C205" s="226" t="s">
        <v>706</v>
      </c>
      <c r="D205" s="717" t="s">
        <v>707</v>
      </c>
      <c r="E205" s="711"/>
      <c r="F205" s="711"/>
      <c r="G205" s="711"/>
      <c r="H205" s="711">
        <v>1</v>
      </c>
      <c r="I205" s="711"/>
      <c r="J205" s="711"/>
      <c r="K205" s="711"/>
      <c r="L205" s="711"/>
      <c r="M205" s="711">
        <v>1</v>
      </c>
      <c r="N205" s="711"/>
      <c r="O205" s="711"/>
      <c r="P205" s="711"/>
      <c r="Q205" s="235">
        <f>SUM(Tabla2[[#This Row],[Ene]:[Dic]])</f>
        <v>2</v>
      </c>
      <c r="R205" s="255" t="s">
        <v>247</v>
      </c>
      <c r="S205" s="255"/>
      <c r="T205" s="718" t="s">
        <v>708</v>
      </c>
      <c r="U205" s="678" t="s">
        <v>709</v>
      </c>
    </row>
    <row r="206" spans="2:47" s="237" customFormat="1" ht="102">
      <c r="B206" s="229" t="s">
        <v>193</v>
      </c>
      <c r="C206" s="226" t="s">
        <v>710</v>
      </c>
      <c r="D206" s="717" t="s">
        <v>2769</v>
      </c>
      <c r="E206" s="711"/>
      <c r="F206" s="711"/>
      <c r="G206" s="711">
        <v>1</v>
      </c>
      <c r="H206" s="711"/>
      <c r="I206" s="711"/>
      <c r="J206" s="711"/>
      <c r="K206" s="711"/>
      <c r="L206" s="711"/>
      <c r="M206" s="711"/>
      <c r="N206" s="711">
        <v>1</v>
      </c>
      <c r="O206" s="711"/>
      <c r="P206" s="711"/>
      <c r="Q206" s="235">
        <f>SUM(Tabla2[[#This Row],[Ene]:[Dic]])</f>
        <v>2</v>
      </c>
      <c r="R206" s="255" t="s">
        <v>247</v>
      </c>
      <c r="S206" s="255" t="s">
        <v>260</v>
      </c>
      <c r="T206" s="718" t="s">
        <v>708</v>
      </c>
      <c r="U206" s="678" t="s">
        <v>709</v>
      </c>
    </row>
    <row r="207" spans="2:47" s="237" customFormat="1" ht="102">
      <c r="B207" s="229" t="s">
        <v>193</v>
      </c>
      <c r="C207" s="226" t="s">
        <v>711</v>
      </c>
      <c r="D207" s="717" t="s">
        <v>712</v>
      </c>
      <c r="E207" s="711"/>
      <c r="F207" s="711"/>
      <c r="G207" s="711"/>
      <c r="H207" s="711"/>
      <c r="I207" s="711">
        <v>1</v>
      </c>
      <c r="J207" s="711"/>
      <c r="K207" s="711"/>
      <c r="L207" s="711"/>
      <c r="M207" s="711"/>
      <c r="N207" s="711"/>
      <c r="O207" s="711">
        <v>1</v>
      </c>
      <c r="P207" s="711"/>
      <c r="Q207" s="235">
        <f>SUM(Tabla2[[#This Row],[Ene]:[Dic]])</f>
        <v>2</v>
      </c>
      <c r="R207" s="255" t="s">
        <v>247</v>
      </c>
      <c r="S207" s="255"/>
      <c r="T207" s="718" t="s">
        <v>708</v>
      </c>
      <c r="U207" s="678" t="s">
        <v>709</v>
      </c>
    </row>
    <row r="208" spans="2:47" s="237" customFormat="1" ht="102">
      <c r="B208" s="229" t="s">
        <v>193</v>
      </c>
      <c r="C208" s="226" t="s">
        <v>713</v>
      </c>
      <c r="D208" s="717" t="s">
        <v>714</v>
      </c>
      <c r="E208" s="711"/>
      <c r="F208" s="711"/>
      <c r="G208" s="711"/>
      <c r="H208" s="711"/>
      <c r="I208" s="711"/>
      <c r="J208" s="711">
        <v>1</v>
      </c>
      <c r="K208" s="711"/>
      <c r="L208" s="711"/>
      <c r="M208" s="711"/>
      <c r="N208" s="711"/>
      <c r="O208" s="711">
        <v>1</v>
      </c>
      <c r="P208" s="711"/>
      <c r="Q208" s="235">
        <f>SUM(Tabla2[[#This Row],[Ene]:[Dic]])</f>
        <v>2</v>
      </c>
      <c r="R208" s="255" t="s">
        <v>247</v>
      </c>
      <c r="S208" s="255"/>
      <c r="T208" s="718" t="s">
        <v>715</v>
      </c>
      <c r="U208" s="678" t="s">
        <v>709</v>
      </c>
    </row>
    <row r="209" spans="2:21" s="237" customFormat="1" ht="102">
      <c r="B209" s="229" t="s">
        <v>193</v>
      </c>
      <c r="C209" s="226" t="s">
        <v>716</v>
      </c>
      <c r="D209" s="717" t="s">
        <v>717</v>
      </c>
      <c r="E209" s="711"/>
      <c r="F209" s="711"/>
      <c r="G209" s="711"/>
      <c r="H209" s="711"/>
      <c r="I209" s="711">
        <v>1</v>
      </c>
      <c r="J209" s="711"/>
      <c r="K209" s="711"/>
      <c r="L209" s="711"/>
      <c r="M209" s="711"/>
      <c r="N209" s="711">
        <v>1</v>
      </c>
      <c r="O209" s="711"/>
      <c r="P209" s="711"/>
      <c r="Q209" s="235">
        <f>SUM(Tabla2[[#This Row],[Ene]:[Dic]])</f>
        <v>2</v>
      </c>
      <c r="R209" s="255" t="s">
        <v>247</v>
      </c>
      <c r="S209" s="255" t="s">
        <v>260</v>
      </c>
      <c r="T209" s="718" t="s">
        <v>708</v>
      </c>
      <c r="U209" s="678" t="s">
        <v>709</v>
      </c>
    </row>
    <row r="210" spans="2:21" s="237" customFormat="1" ht="102">
      <c r="B210" s="229" t="s">
        <v>193</v>
      </c>
      <c r="C210" s="226" t="s">
        <v>718</v>
      </c>
      <c r="D210" s="717" t="s">
        <v>719</v>
      </c>
      <c r="E210" s="711"/>
      <c r="F210" s="711"/>
      <c r="G210" s="711">
        <v>1</v>
      </c>
      <c r="H210" s="711"/>
      <c r="I210" s="711"/>
      <c r="J210" s="711"/>
      <c r="K210" s="711"/>
      <c r="L210" s="711">
        <v>1</v>
      </c>
      <c r="M210" s="711"/>
      <c r="N210" s="711"/>
      <c r="O210" s="711"/>
      <c r="P210" s="711"/>
      <c r="Q210" s="235">
        <f>SUM(Tabla2[[#This Row],[Ene]:[Dic]])</f>
        <v>2</v>
      </c>
      <c r="R210" s="255" t="s">
        <v>246</v>
      </c>
      <c r="S210" s="255"/>
      <c r="T210" s="718" t="s">
        <v>720</v>
      </c>
      <c r="U210" s="678" t="s">
        <v>709</v>
      </c>
    </row>
    <row r="211" spans="2:21" s="237" customFormat="1" ht="102">
      <c r="B211" s="229" t="s">
        <v>193</v>
      </c>
      <c r="C211" s="226" t="s">
        <v>721</v>
      </c>
      <c r="D211" s="717" t="s">
        <v>722</v>
      </c>
      <c r="E211" s="711"/>
      <c r="F211" s="711"/>
      <c r="G211" s="711">
        <v>1</v>
      </c>
      <c r="H211" s="711"/>
      <c r="I211" s="711">
        <v>1</v>
      </c>
      <c r="J211" s="711"/>
      <c r="K211" s="711">
        <v>1</v>
      </c>
      <c r="L211" s="711"/>
      <c r="M211" s="711">
        <v>1</v>
      </c>
      <c r="N211" s="711"/>
      <c r="O211" s="711"/>
      <c r="P211" s="711"/>
      <c r="Q211" s="235">
        <f>SUM(Tabla2[[#This Row],[Ene]:[Dic]])</f>
        <v>4</v>
      </c>
      <c r="R211" s="255" t="s">
        <v>247</v>
      </c>
      <c r="S211" s="255" t="s">
        <v>260</v>
      </c>
      <c r="T211" s="718"/>
      <c r="U211" s="678" t="s">
        <v>709</v>
      </c>
    </row>
    <row r="212" spans="2:21" s="237" customFormat="1" ht="102">
      <c r="B212" s="229" t="s">
        <v>193</v>
      </c>
      <c r="C212" s="226" t="s">
        <v>723</v>
      </c>
      <c r="D212" s="717" t="s">
        <v>724</v>
      </c>
      <c r="E212" s="711"/>
      <c r="F212" s="711"/>
      <c r="G212" s="711"/>
      <c r="H212" s="711">
        <v>1</v>
      </c>
      <c r="I212" s="711"/>
      <c r="J212" s="711"/>
      <c r="K212" s="711"/>
      <c r="L212" s="711"/>
      <c r="M212" s="711"/>
      <c r="N212" s="711">
        <v>1</v>
      </c>
      <c r="O212" s="711"/>
      <c r="P212" s="711"/>
      <c r="Q212" s="235">
        <f>SUM(Tabla2[[#This Row],[Ene]:[Dic]])</f>
        <v>2</v>
      </c>
      <c r="R212" s="255" t="s">
        <v>463</v>
      </c>
      <c r="S212" s="255" t="s">
        <v>260</v>
      </c>
      <c r="T212" s="718"/>
      <c r="U212" s="678" t="s">
        <v>709</v>
      </c>
    </row>
    <row r="213" spans="2:21" s="237" customFormat="1" ht="102">
      <c r="B213" s="229" t="s">
        <v>193</v>
      </c>
      <c r="C213" s="226" t="s">
        <v>725</v>
      </c>
      <c r="D213" s="717" t="s">
        <v>726</v>
      </c>
      <c r="E213" s="711"/>
      <c r="F213" s="711"/>
      <c r="G213" s="711"/>
      <c r="H213" s="711">
        <v>1</v>
      </c>
      <c r="I213" s="711"/>
      <c r="J213" s="711"/>
      <c r="K213" s="711"/>
      <c r="L213" s="711"/>
      <c r="M213" s="711">
        <v>1</v>
      </c>
      <c r="N213" s="711"/>
      <c r="O213" s="711"/>
      <c r="P213" s="711"/>
      <c r="Q213" s="235">
        <f>SUM(Tabla2[[#This Row],[Ene]:[Dic]])</f>
        <v>2</v>
      </c>
      <c r="R213" s="255" t="s">
        <v>247</v>
      </c>
      <c r="S213" s="255"/>
      <c r="T213" s="718" t="s">
        <v>708</v>
      </c>
      <c r="U213" s="678" t="s">
        <v>709</v>
      </c>
    </row>
    <row r="214" spans="2:21" s="237" customFormat="1" ht="102">
      <c r="B214" s="229" t="s">
        <v>193</v>
      </c>
      <c r="C214" s="226" t="s">
        <v>727</v>
      </c>
      <c r="D214" s="717" t="s">
        <v>728</v>
      </c>
      <c r="E214" s="711"/>
      <c r="F214" s="711"/>
      <c r="G214" s="711">
        <v>1</v>
      </c>
      <c r="H214" s="711"/>
      <c r="I214" s="711"/>
      <c r="J214" s="711">
        <v>1</v>
      </c>
      <c r="K214" s="711"/>
      <c r="L214" s="711"/>
      <c r="M214" s="711">
        <v>1</v>
      </c>
      <c r="N214" s="711"/>
      <c r="O214" s="711"/>
      <c r="P214" s="711"/>
      <c r="Q214" s="235">
        <f>SUM(Tabla2[[#This Row],[Ene]:[Dic]])</f>
        <v>3</v>
      </c>
      <c r="R214" s="255" t="s">
        <v>260</v>
      </c>
      <c r="S214" s="255" t="s">
        <v>729</v>
      </c>
      <c r="T214" s="718" t="s">
        <v>730</v>
      </c>
      <c r="U214" s="678" t="s">
        <v>709</v>
      </c>
    </row>
    <row r="215" spans="2:21" s="237" customFormat="1" ht="102">
      <c r="B215" s="229" t="s">
        <v>193</v>
      </c>
      <c r="C215" s="226" t="s">
        <v>731</v>
      </c>
      <c r="D215" s="717" t="s">
        <v>732</v>
      </c>
      <c r="E215" s="711"/>
      <c r="F215" s="711">
        <v>1</v>
      </c>
      <c r="G215" s="711"/>
      <c r="H215" s="711"/>
      <c r="I215" s="711"/>
      <c r="J215" s="711"/>
      <c r="K215" s="711">
        <v>1</v>
      </c>
      <c r="L215" s="711"/>
      <c r="M215" s="711"/>
      <c r="N215" s="711"/>
      <c r="O215" s="711"/>
      <c r="P215" s="711"/>
      <c r="Q215" s="235">
        <f>SUM(Tabla2[[#This Row],[Ene]:[Dic]])</f>
        <v>2</v>
      </c>
      <c r="R215" s="255" t="s">
        <v>247</v>
      </c>
      <c r="S215" s="255" t="s">
        <v>260</v>
      </c>
      <c r="T215" s="718" t="s">
        <v>708</v>
      </c>
      <c r="U215" s="678" t="s">
        <v>709</v>
      </c>
    </row>
    <row r="216" spans="2:21" s="237" customFormat="1" ht="102">
      <c r="B216" s="229" t="s">
        <v>193</v>
      </c>
      <c r="C216" s="226" t="s">
        <v>733</v>
      </c>
      <c r="D216" s="717" t="s">
        <v>734</v>
      </c>
      <c r="E216" s="711"/>
      <c r="F216" s="711">
        <v>1</v>
      </c>
      <c r="G216" s="711"/>
      <c r="H216" s="711"/>
      <c r="I216" s="711"/>
      <c r="J216" s="711"/>
      <c r="K216" s="711">
        <v>1</v>
      </c>
      <c r="L216" s="711"/>
      <c r="M216" s="711"/>
      <c r="N216" s="711"/>
      <c r="O216" s="711"/>
      <c r="P216" s="711"/>
      <c r="Q216" s="235">
        <f>SUM(Tabla2[[#This Row],[Ene]:[Dic]])</f>
        <v>2</v>
      </c>
      <c r="R216" s="255" t="s">
        <v>246</v>
      </c>
      <c r="S216" s="255"/>
      <c r="T216" s="718" t="s">
        <v>708</v>
      </c>
      <c r="U216" s="678" t="s">
        <v>709</v>
      </c>
    </row>
    <row r="217" spans="2:21" s="237" customFormat="1" ht="102">
      <c r="B217" s="229" t="s">
        <v>193</v>
      </c>
      <c r="C217" s="226" t="s">
        <v>735</v>
      </c>
      <c r="D217" s="717" t="s">
        <v>736</v>
      </c>
      <c r="E217" s="711"/>
      <c r="F217" s="711"/>
      <c r="G217" s="711"/>
      <c r="H217" s="711"/>
      <c r="I217" s="711">
        <v>1</v>
      </c>
      <c r="J217" s="711"/>
      <c r="K217" s="711"/>
      <c r="L217" s="711"/>
      <c r="M217" s="711"/>
      <c r="N217" s="711"/>
      <c r="O217" s="711"/>
      <c r="P217" s="711">
        <v>1</v>
      </c>
      <c r="Q217" s="235">
        <f>SUM(Tabla2[[#This Row],[Ene]:[Dic]])</f>
        <v>2</v>
      </c>
      <c r="R217" s="255" t="s">
        <v>247</v>
      </c>
      <c r="S217" s="255" t="s">
        <v>260</v>
      </c>
      <c r="T217" s="718" t="s">
        <v>708</v>
      </c>
      <c r="U217" s="678" t="s">
        <v>709</v>
      </c>
    </row>
    <row r="218" spans="2:21" s="237" customFormat="1" ht="102">
      <c r="B218" s="229" t="s">
        <v>193</v>
      </c>
      <c r="C218" s="226" t="s">
        <v>737</v>
      </c>
      <c r="D218" s="717" t="s">
        <v>738</v>
      </c>
      <c r="E218" s="711"/>
      <c r="F218" s="711">
        <v>1</v>
      </c>
      <c r="G218" s="711"/>
      <c r="H218" s="711"/>
      <c r="I218" s="711">
        <v>1</v>
      </c>
      <c r="J218" s="711"/>
      <c r="K218" s="711"/>
      <c r="L218" s="711">
        <v>1</v>
      </c>
      <c r="M218" s="711"/>
      <c r="N218" s="711">
        <v>1</v>
      </c>
      <c r="O218" s="711"/>
      <c r="P218" s="711"/>
      <c r="Q218" s="235">
        <f>SUM(Tabla2[[#This Row],[Ene]:[Dic]])</f>
        <v>4</v>
      </c>
      <c r="R218" s="255" t="s">
        <v>247</v>
      </c>
      <c r="S218" s="255" t="s">
        <v>260</v>
      </c>
      <c r="T218" s="718"/>
      <c r="U218" s="678" t="s">
        <v>709</v>
      </c>
    </row>
    <row r="219" spans="2:21" s="237" customFormat="1" ht="102">
      <c r="B219" s="229" t="s">
        <v>193</v>
      </c>
      <c r="C219" s="226" t="s">
        <v>739</v>
      </c>
      <c r="D219" s="717" t="s">
        <v>740</v>
      </c>
      <c r="E219" s="711"/>
      <c r="F219" s="711"/>
      <c r="G219" s="711">
        <v>1</v>
      </c>
      <c r="H219" s="711"/>
      <c r="I219" s="711"/>
      <c r="J219" s="711">
        <v>1</v>
      </c>
      <c r="K219" s="711"/>
      <c r="L219" s="711"/>
      <c r="M219" s="711">
        <v>1</v>
      </c>
      <c r="N219" s="711"/>
      <c r="O219" s="711"/>
      <c r="P219" s="711"/>
      <c r="Q219" s="235">
        <f>SUM(Tabla2[[#This Row],[Ene]:[Dic]])</f>
        <v>3</v>
      </c>
      <c r="R219" s="255" t="s">
        <v>247</v>
      </c>
      <c r="S219" s="255" t="s">
        <v>260</v>
      </c>
      <c r="T219" s="718"/>
      <c r="U219" s="678" t="s">
        <v>709</v>
      </c>
    </row>
    <row r="220" spans="2:21" s="237" customFormat="1" ht="102">
      <c r="B220" s="229" t="s">
        <v>193</v>
      </c>
      <c r="C220" s="226" t="s">
        <v>741</v>
      </c>
      <c r="D220" s="710" t="s">
        <v>742</v>
      </c>
      <c r="E220" s="711"/>
      <c r="F220" s="711">
        <v>1</v>
      </c>
      <c r="G220" s="711"/>
      <c r="H220" s="711"/>
      <c r="I220" s="711">
        <v>1</v>
      </c>
      <c r="J220" s="711"/>
      <c r="K220" s="711"/>
      <c r="L220" s="711">
        <v>1</v>
      </c>
      <c r="M220" s="711"/>
      <c r="N220" s="711">
        <v>1</v>
      </c>
      <c r="O220" s="711"/>
      <c r="P220" s="711"/>
      <c r="Q220" s="235">
        <f>SUM(Tabla2[[#This Row],[Ene]:[Dic]])</f>
        <v>4</v>
      </c>
      <c r="R220" s="255" t="s">
        <v>247</v>
      </c>
      <c r="S220" s="255" t="s">
        <v>260</v>
      </c>
      <c r="T220" s="718"/>
      <c r="U220" s="678" t="s">
        <v>709</v>
      </c>
    </row>
    <row r="221" spans="2:21" s="237" customFormat="1" ht="102">
      <c r="B221" s="229" t="s">
        <v>193</v>
      </c>
      <c r="C221" s="226" t="s">
        <v>743</v>
      </c>
      <c r="D221" s="710" t="s">
        <v>744</v>
      </c>
      <c r="E221" s="711">
        <v>1</v>
      </c>
      <c r="F221" s="711">
        <v>1</v>
      </c>
      <c r="G221" s="711">
        <v>1</v>
      </c>
      <c r="H221" s="711">
        <v>1</v>
      </c>
      <c r="I221" s="711">
        <v>1</v>
      </c>
      <c r="J221" s="711">
        <v>1</v>
      </c>
      <c r="K221" s="711">
        <v>1</v>
      </c>
      <c r="L221" s="711">
        <v>1</v>
      </c>
      <c r="M221" s="711">
        <v>1</v>
      </c>
      <c r="N221" s="711">
        <v>1</v>
      </c>
      <c r="O221" s="711">
        <v>1</v>
      </c>
      <c r="P221" s="711">
        <v>1</v>
      </c>
      <c r="Q221" s="235">
        <f>SUM(Tabla2[[#This Row],[Ene]:[Dic]])</f>
        <v>12</v>
      </c>
      <c r="R221" s="255" t="s">
        <v>2767</v>
      </c>
      <c r="S221" s="255"/>
      <c r="T221" s="718" t="s">
        <v>745</v>
      </c>
      <c r="U221" s="678" t="s">
        <v>709</v>
      </c>
    </row>
    <row r="222" spans="2:21" s="237" customFormat="1" ht="318.75">
      <c r="B222" s="229" t="s">
        <v>193</v>
      </c>
      <c r="C222" s="226" t="s">
        <v>746</v>
      </c>
      <c r="D222" s="710" t="s">
        <v>747</v>
      </c>
      <c r="E222" s="711"/>
      <c r="F222" s="711"/>
      <c r="G222" s="711"/>
      <c r="H222" s="711">
        <v>1</v>
      </c>
      <c r="I222" s="711"/>
      <c r="J222" s="711"/>
      <c r="K222" s="711"/>
      <c r="L222" s="711">
        <v>1</v>
      </c>
      <c r="M222" s="711"/>
      <c r="N222" s="711"/>
      <c r="O222" s="711">
        <v>1</v>
      </c>
      <c r="P222" s="711"/>
      <c r="Q222" s="235">
        <f>SUM(Tabla2[[#This Row],[Ene]:[Dic]])</f>
        <v>3</v>
      </c>
      <c r="R222" s="255" t="s">
        <v>266</v>
      </c>
      <c r="S222" s="255" t="s">
        <v>260</v>
      </c>
      <c r="T222" s="718" t="s">
        <v>708</v>
      </c>
      <c r="U222" s="678" t="s">
        <v>709</v>
      </c>
    </row>
    <row r="223" spans="2:21" s="237" customFormat="1" ht="102">
      <c r="B223" s="229" t="s">
        <v>193</v>
      </c>
      <c r="C223" s="226" t="s">
        <v>748</v>
      </c>
      <c r="D223" s="710" t="s">
        <v>749</v>
      </c>
      <c r="E223" s="711"/>
      <c r="F223" s="711">
        <v>1</v>
      </c>
      <c r="G223" s="711"/>
      <c r="H223" s="711"/>
      <c r="I223" s="711">
        <v>1</v>
      </c>
      <c r="J223" s="711"/>
      <c r="K223" s="711"/>
      <c r="L223" s="711"/>
      <c r="M223" s="711">
        <v>1</v>
      </c>
      <c r="N223" s="711"/>
      <c r="O223" s="711"/>
      <c r="P223" s="711"/>
      <c r="Q223" s="235">
        <f>SUM(Tabla2[[#This Row],[Ene]:[Dic]])</f>
        <v>3</v>
      </c>
      <c r="R223" s="255" t="s">
        <v>247</v>
      </c>
      <c r="S223" s="255" t="s">
        <v>260</v>
      </c>
      <c r="T223" s="718"/>
      <c r="U223" s="678" t="s">
        <v>709</v>
      </c>
    </row>
    <row r="224" spans="2:21" s="237" customFormat="1" ht="102">
      <c r="B224" s="229" t="s">
        <v>193</v>
      </c>
      <c r="C224" s="226" t="s">
        <v>750</v>
      </c>
      <c r="D224" s="710" t="s">
        <v>751</v>
      </c>
      <c r="E224" s="711"/>
      <c r="F224" s="711"/>
      <c r="G224" s="711"/>
      <c r="H224" s="711">
        <v>1</v>
      </c>
      <c r="I224" s="711"/>
      <c r="J224" s="711"/>
      <c r="K224" s="711"/>
      <c r="L224" s="711"/>
      <c r="M224" s="711">
        <v>1</v>
      </c>
      <c r="N224" s="711"/>
      <c r="O224" s="711"/>
      <c r="P224" s="711"/>
      <c r="Q224" s="235">
        <f>SUM(Tabla2[[#This Row],[Ene]:[Dic]])</f>
        <v>2</v>
      </c>
      <c r="R224" s="255" t="s">
        <v>247</v>
      </c>
      <c r="S224" s="255" t="s">
        <v>260</v>
      </c>
      <c r="T224" s="718" t="s">
        <v>708</v>
      </c>
      <c r="U224" s="678" t="s">
        <v>709</v>
      </c>
    </row>
    <row r="225" spans="2:21" s="237" customFormat="1" ht="102">
      <c r="B225" s="229" t="s">
        <v>193</v>
      </c>
      <c r="C225" s="226" t="s">
        <v>752</v>
      </c>
      <c r="D225" s="710" t="s">
        <v>753</v>
      </c>
      <c r="E225" s="711"/>
      <c r="F225" s="711">
        <v>1</v>
      </c>
      <c r="G225" s="711"/>
      <c r="H225" s="711"/>
      <c r="I225" s="711"/>
      <c r="J225" s="711">
        <v>1</v>
      </c>
      <c r="K225" s="711"/>
      <c r="L225" s="711"/>
      <c r="M225" s="711">
        <v>1</v>
      </c>
      <c r="N225" s="711"/>
      <c r="O225" s="711"/>
      <c r="P225" s="711"/>
      <c r="Q225" s="235">
        <f>SUM(Tabla2[[#This Row],[Ene]:[Dic]])</f>
        <v>3</v>
      </c>
      <c r="R225" s="255" t="s">
        <v>247</v>
      </c>
      <c r="S225" s="255" t="s">
        <v>260</v>
      </c>
      <c r="T225" s="718"/>
      <c r="U225" s="678" t="s">
        <v>709</v>
      </c>
    </row>
    <row r="226" spans="2:21" s="237" customFormat="1" ht="102">
      <c r="B226" s="229" t="s">
        <v>193</v>
      </c>
      <c r="C226" s="226" t="s">
        <v>754</v>
      </c>
      <c r="D226" s="710" t="s">
        <v>755</v>
      </c>
      <c r="E226" s="711"/>
      <c r="F226" s="711"/>
      <c r="G226" s="711">
        <v>1</v>
      </c>
      <c r="H226" s="711"/>
      <c r="I226" s="711"/>
      <c r="J226" s="711">
        <v>1</v>
      </c>
      <c r="K226" s="711"/>
      <c r="L226" s="711"/>
      <c r="M226" s="711">
        <v>1</v>
      </c>
      <c r="N226" s="711"/>
      <c r="O226" s="711"/>
      <c r="P226" s="711"/>
      <c r="Q226" s="235">
        <f>SUM(Tabla2[[#This Row],[Ene]:[Dic]])</f>
        <v>3</v>
      </c>
      <c r="R226" s="255" t="s">
        <v>260</v>
      </c>
      <c r="S226" s="255"/>
      <c r="T226" s="718"/>
      <c r="U226" s="678" t="s">
        <v>709</v>
      </c>
    </row>
    <row r="227" spans="2:21" s="237" customFormat="1" ht="140.25">
      <c r="B227" s="229" t="s">
        <v>193</v>
      </c>
      <c r="C227" s="226" t="s">
        <v>756</v>
      </c>
      <c r="D227" s="712" t="s">
        <v>757</v>
      </c>
      <c r="E227" s="711"/>
      <c r="F227" s="711"/>
      <c r="G227" s="711"/>
      <c r="H227" s="711">
        <v>1</v>
      </c>
      <c r="I227" s="711"/>
      <c r="J227" s="711"/>
      <c r="K227" s="711" t="s">
        <v>758</v>
      </c>
      <c r="L227" s="711" t="s">
        <v>758</v>
      </c>
      <c r="M227" s="711" t="s">
        <v>758</v>
      </c>
      <c r="N227" s="711" t="s">
        <v>758</v>
      </c>
      <c r="O227" s="711" t="s">
        <v>758</v>
      </c>
      <c r="P227" s="711" t="s">
        <v>758</v>
      </c>
      <c r="Q227" s="235">
        <f>SUM(Tabla2[[#This Row],[Ene]:[Dic]])</f>
        <v>1</v>
      </c>
      <c r="R227" s="255" t="s">
        <v>759</v>
      </c>
      <c r="S227" s="255"/>
      <c r="T227" s="721" t="s">
        <v>760</v>
      </c>
      <c r="U227" s="678" t="s">
        <v>196</v>
      </c>
    </row>
    <row r="228" spans="2:21" s="237" customFormat="1" ht="102">
      <c r="B228" s="229" t="s">
        <v>193</v>
      </c>
      <c r="C228" s="226" t="s">
        <v>761</v>
      </c>
      <c r="D228" s="712" t="s">
        <v>762</v>
      </c>
      <c r="E228" s="711">
        <v>1</v>
      </c>
      <c r="F228" s="711"/>
      <c r="G228" s="711"/>
      <c r="H228" s="711">
        <v>1</v>
      </c>
      <c r="I228" s="711"/>
      <c r="J228" s="711"/>
      <c r="K228" s="711">
        <v>1</v>
      </c>
      <c r="L228" s="711" t="s">
        <v>758</v>
      </c>
      <c r="M228" s="711" t="s">
        <v>758</v>
      </c>
      <c r="N228" s="711">
        <v>1</v>
      </c>
      <c r="O228" s="711" t="s">
        <v>758</v>
      </c>
      <c r="P228" s="711" t="s">
        <v>758</v>
      </c>
      <c r="Q228" s="235">
        <f>SUM(Tabla2[[#This Row],[Ene]:[Dic]])</f>
        <v>4</v>
      </c>
      <c r="R228" s="255" t="s">
        <v>683</v>
      </c>
      <c r="S228" s="255"/>
      <c r="T228" s="721" t="s">
        <v>763</v>
      </c>
      <c r="U228" s="678" t="s">
        <v>196</v>
      </c>
    </row>
    <row r="229" spans="2:21" s="237" customFormat="1" ht="102">
      <c r="B229" s="229" t="s">
        <v>193</v>
      </c>
      <c r="C229" s="226" t="s">
        <v>764</v>
      </c>
      <c r="D229" s="710" t="s">
        <v>765</v>
      </c>
      <c r="E229" s="711"/>
      <c r="F229" s="711"/>
      <c r="G229" s="711"/>
      <c r="H229" s="711">
        <v>1</v>
      </c>
      <c r="I229" s="711"/>
      <c r="J229" s="711"/>
      <c r="K229" s="711">
        <v>1</v>
      </c>
      <c r="L229" s="711" t="s">
        <v>758</v>
      </c>
      <c r="M229" s="711" t="s">
        <v>758</v>
      </c>
      <c r="N229" s="711">
        <v>1</v>
      </c>
      <c r="O229" s="711" t="s">
        <v>758</v>
      </c>
      <c r="P229" s="711" t="s">
        <v>758</v>
      </c>
      <c r="Q229" s="235">
        <f>SUM(Tabla2[[#This Row],[Ene]:[Dic]])</f>
        <v>3</v>
      </c>
      <c r="R229" s="255" t="s">
        <v>766</v>
      </c>
      <c r="S229" s="255"/>
      <c r="T229" s="721" t="s">
        <v>767</v>
      </c>
      <c r="U229" s="678" t="s">
        <v>196</v>
      </c>
    </row>
    <row r="230" spans="2:21" s="237" customFormat="1" ht="102">
      <c r="B230" s="229" t="s">
        <v>193</v>
      </c>
      <c r="C230" s="226" t="s">
        <v>768</v>
      </c>
      <c r="D230" s="710" t="s">
        <v>769</v>
      </c>
      <c r="E230" s="711"/>
      <c r="F230" s="711"/>
      <c r="G230" s="711"/>
      <c r="H230" s="711"/>
      <c r="I230" s="711"/>
      <c r="J230" s="711">
        <v>1</v>
      </c>
      <c r="K230" s="711" t="s">
        <v>758</v>
      </c>
      <c r="L230" s="711" t="s">
        <v>758</v>
      </c>
      <c r="M230" s="711" t="s">
        <v>758</v>
      </c>
      <c r="N230" s="711" t="s">
        <v>758</v>
      </c>
      <c r="O230" s="711" t="s">
        <v>758</v>
      </c>
      <c r="P230" s="711">
        <v>1</v>
      </c>
      <c r="Q230" s="235">
        <f>SUM(Tabla2[[#This Row],[Ene]:[Dic]])</f>
        <v>2</v>
      </c>
      <c r="R230" s="255" t="s">
        <v>770</v>
      </c>
      <c r="S230" s="254"/>
      <c r="T230" s="721" t="s">
        <v>771</v>
      </c>
      <c r="U230" s="678" t="s">
        <v>196</v>
      </c>
    </row>
    <row r="231" spans="2:21" s="237" customFormat="1" ht="102">
      <c r="B231" s="229" t="s">
        <v>193</v>
      </c>
      <c r="C231" s="226" t="s">
        <v>772</v>
      </c>
      <c r="D231" s="710" t="s">
        <v>773</v>
      </c>
      <c r="E231" s="711"/>
      <c r="F231" s="711"/>
      <c r="G231" s="711"/>
      <c r="H231" s="711">
        <v>1</v>
      </c>
      <c r="I231" s="711"/>
      <c r="J231" s="711"/>
      <c r="K231" s="711" t="s">
        <v>758</v>
      </c>
      <c r="L231" s="711">
        <v>1</v>
      </c>
      <c r="M231" s="711" t="s">
        <v>758</v>
      </c>
      <c r="N231" s="711" t="s">
        <v>758</v>
      </c>
      <c r="O231" s="711" t="s">
        <v>758</v>
      </c>
      <c r="P231" s="711">
        <v>1</v>
      </c>
      <c r="Q231" s="235">
        <f>SUM(Tabla2[[#This Row],[Ene]:[Dic]])</f>
        <v>3</v>
      </c>
      <c r="R231" s="255" t="s">
        <v>774</v>
      </c>
      <c r="S231" s="255"/>
      <c r="T231" s="721" t="s">
        <v>775</v>
      </c>
      <c r="U231" s="678" t="s">
        <v>196</v>
      </c>
    </row>
    <row r="232" spans="2:21" s="237" customFormat="1" ht="127.5">
      <c r="B232" s="229" t="s">
        <v>193</v>
      </c>
      <c r="C232" s="226" t="s">
        <v>776</v>
      </c>
      <c r="D232" s="710" t="s">
        <v>777</v>
      </c>
      <c r="E232" s="711"/>
      <c r="F232" s="711"/>
      <c r="G232" s="711"/>
      <c r="H232" s="711">
        <v>1</v>
      </c>
      <c r="I232" s="711"/>
      <c r="J232" s="711"/>
      <c r="K232" s="711"/>
      <c r="L232" s="711"/>
      <c r="M232" s="711"/>
      <c r="N232" s="711"/>
      <c r="O232" s="711"/>
      <c r="P232" s="711"/>
      <c r="Q232" s="235">
        <f>SUM(Tabla2[[#This Row],[Ene]:[Dic]])</f>
        <v>1</v>
      </c>
      <c r="R232" s="255" t="s">
        <v>759</v>
      </c>
      <c r="S232" s="255"/>
      <c r="T232" s="721" t="s">
        <v>778</v>
      </c>
      <c r="U232" s="678" t="s">
        <v>196</v>
      </c>
    </row>
    <row r="233" spans="2:21" s="237" customFormat="1" ht="102">
      <c r="B233" s="229" t="s">
        <v>193</v>
      </c>
      <c r="C233" s="226" t="s">
        <v>779</v>
      </c>
      <c r="D233" s="710" t="s">
        <v>780</v>
      </c>
      <c r="E233" s="711"/>
      <c r="F233" s="711"/>
      <c r="G233" s="711"/>
      <c r="H233" s="711">
        <v>1</v>
      </c>
      <c r="I233" s="711"/>
      <c r="J233" s="711"/>
      <c r="K233" s="711"/>
      <c r="L233" s="711"/>
      <c r="M233" s="711"/>
      <c r="N233" s="711"/>
      <c r="O233" s="711"/>
      <c r="P233" s="711"/>
      <c r="Q233" s="235">
        <f>SUM(Tabla2[[#This Row],[Ene]:[Dic]])</f>
        <v>1</v>
      </c>
      <c r="R233" s="255" t="s">
        <v>770</v>
      </c>
      <c r="S233" s="255"/>
      <c r="T233" s="721" t="s">
        <v>771</v>
      </c>
      <c r="U233" s="678" t="s">
        <v>196</v>
      </c>
    </row>
    <row r="234" spans="2:21" s="237" customFormat="1" ht="102">
      <c r="B234" s="229" t="s">
        <v>193</v>
      </c>
      <c r="C234" s="226" t="s">
        <v>781</v>
      </c>
      <c r="D234" s="710" t="s">
        <v>782</v>
      </c>
      <c r="E234" s="711"/>
      <c r="F234" s="711"/>
      <c r="G234" s="711"/>
      <c r="H234" s="711"/>
      <c r="I234" s="711"/>
      <c r="J234" s="711"/>
      <c r="K234" s="711"/>
      <c r="L234" s="711"/>
      <c r="M234" s="711"/>
      <c r="N234" s="711"/>
      <c r="O234" s="711"/>
      <c r="P234" s="711">
        <v>1</v>
      </c>
      <c r="Q234" s="235">
        <f>SUM(Tabla2[[#This Row],[Ene]:[Dic]])</f>
        <v>1</v>
      </c>
      <c r="R234" s="255" t="s">
        <v>637</v>
      </c>
      <c r="S234" s="255"/>
      <c r="T234" s="722" t="s">
        <v>783</v>
      </c>
      <c r="U234" s="678" t="s">
        <v>196</v>
      </c>
    </row>
    <row r="235" spans="2:21" s="237" customFormat="1" ht="102">
      <c r="B235" s="229" t="s">
        <v>193</v>
      </c>
      <c r="C235" s="226" t="s">
        <v>784</v>
      </c>
      <c r="D235" s="710" t="s">
        <v>785</v>
      </c>
      <c r="E235" s="711"/>
      <c r="F235" s="711"/>
      <c r="G235" s="711"/>
      <c r="H235" s="711"/>
      <c r="I235" s="711"/>
      <c r="J235" s="711"/>
      <c r="K235" s="711"/>
      <c r="L235" s="711"/>
      <c r="M235" s="711"/>
      <c r="N235" s="711"/>
      <c r="O235" s="711"/>
      <c r="P235" s="711">
        <v>1</v>
      </c>
      <c r="Q235" s="235">
        <f>SUM(Tabla2[[#This Row],[Ene]:[Dic]])</f>
        <v>1</v>
      </c>
      <c r="R235" s="255" t="s">
        <v>770</v>
      </c>
      <c r="S235" s="255"/>
      <c r="T235" s="722" t="s">
        <v>786</v>
      </c>
      <c r="U235" s="678" t="s">
        <v>196</v>
      </c>
    </row>
    <row r="236" spans="2:21" s="237" customFormat="1" ht="51">
      <c r="B236" s="229" t="s">
        <v>195</v>
      </c>
      <c r="C236" s="226" t="s">
        <v>787</v>
      </c>
      <c r="D236" s="710" t="s">
        <v>788</v>
      </c>
      <c r="E236" s="711"/>
      <c r="F236" s="711"/>
      <c r="G236" s="711">
        <v>1</v>
      </c>
      <c r="H236" s="711"/>
      <c r="I236" s="711"/>
      <c r="J236" s="711"/>
      <c r="K236" s="711"/>
      <c r="L236" s="711"/>
      <c r="M236" s="711"/>
      <c r="N236" s="711"/>
      <c r="O236" s="711"/>
      <c r="P236" s="711"/>
      <c r="Q236" s="235">
        <f>SUM(Tabla2[[#This Row],[Ene]:[Dic]])</f>
        <v>1</v>
      </c>
      <c r="R236" s="255" t="s">
        <v>247</v>
      </c>
      <c r="S236" s="255"/>
      <c r="T236" s="723" t="s">
        <v>789</v>
      </c>
      <c r="U236" s="678" t="s">
        <v>196</v>
      </c>
    </row>
    <row r="237" spans="2:21" s="237" customFormat="1" ht="102">
      <c r="B237" s="229" t="s">
        <v>195</v>
      </c>
      <c r="C237" s="226" t="s">
        <v>790</v>
      </c>
      <c r="D237" s="710" t="s">
        <v>791</v>
      </c>
      <c r="E237" s="711"/>
      <c r="F237" s="711"/>
      <c r="G237" s="711"/>
      <c r="H237" s="711">
        <v>1</v>
      </c>
      <c r="I237" s="711"/>
      <c r="J237" s="711"/>
      <c r="K237" s="711"/>
      <c r="L237" s="711"/>
      <c r="M237" s="711"/>
      <c r="N237" s="711"/>
      <c r="O237" s="711"/>
      <c r="P237" s="711"/>
      <c r="Q237" s="235">
        <f>SUM(Tabla2[[#This Row],[Ene]:[Dic]])</f>
        <v>1</v>
      </c>
      <c r="R237" s="255" t="s">
        <v>247</v>
      </c>
      <c r="S237" s="255"/>
      <c r="T237" s="718" t="s">
        <v>792</v>
      </c>
      <c r="U237" s="678" t="s">
        <v>196</v>
      </c>
    </row>
    <row r="238" spans="2:21" s="237" customFormat="1" ht="51">
      <c r="B238" s="229" t="s">
        <v>195</v>
      </c>
      <c r="C238" s="226" t="s">
        <v>793</v>
      </c>
      <c r="D238" s="710" t="s">
        <v>794</v>
      </c>
      <c r="E238" s="711"/>
      <c r="F238" s="711"/>
      <c r="G238" s="711"/>
      <c r="H238" s="711"/>
      <c r="I238" s="711"/>
      <c r="J238" s="711"/>
      <c r="K238" s="711"/>
      <c r="L238" s="711"/>
      <c r="M238" s="711"/>
      <c r="N238" s="711">
        <v>1</v>
      </c>
      <c r="O238" s="711"/>
      <c r="P238" s="711"/>
      <c r="Q238" s="235">
        <f>SUM(Tabla2[[#This Row],[Ene]:[Dic]])</f>
        <v>1</v>
      </c>
      <c r="R238" s="255" t="s">
        <v>247</v>
      </c>
      <c r="S238" s="255"/>
      <c r="T238" s="723" t="s">
        <v>795</v>
      </c>
      <c r="U238" s="678" t="s">
        <v>196</v>
      </c>
    </row>
    <row r="239" spans="2:21" s="237" customFormat="1" ht="140.25">
      <c r="B239" s="229" t="s">
        <v>195</v>
      </c>
      <c r="C239" s="226" t="s">
        <v>796</v>
      </c>
      <c r="D239" s="710" t="s">
        <v>797</v>
      </c>
      <c r="E239" s="711"/>
      <c r="F239" s="711"/>
      <c r="G239" s="711"/>
      <c r="H239" s="711"/>
      <c r="I239" s="711"/>
      <c r="J239" s="711">
        <v>1</v>
      </c>
      <c r="K239" s="711"/>
      <c r="L239" s="711"/>
      <c r="M239" s="711"/>
      <c r="N239" s="711"/>
      <c r="O239" s="711"/>
      <c r="P239" s="711"/>
      <c r="Q239" s="235">
        <f>SUM(Tabla2[[#This Row],[Ene]:[Dic]])</f>
        <v>1</v>
      </c>
      <c r="R239" s="255" t="s">
        <v>2767</v>
      </c>
      <c r="S239" s="255"/>
      <c r="T239" s="718" t="s">
        <v>798</v>
      </c>
      <c r="U239" s="678" t="s">
        <v>196</v>
      </c>
    </row>
    <row r="240" spans="2:21" s="237" customFormat="1" ht="63.75">
      <c r="B240" s="229" t="s">
        <v>198</v>
      </c>
      <c r="C240" s="226" t="s">
        <v>799</v>
      </c>
      <c r="D240" s="710" t="s">
        <v>800</v>
      </c>
      <c r="E240" s="711">
        <v>1</v>
      </c>
      <c r="F240" s="711">
        <v>1</v>
      </c>
      <c r="G240" s="711">
        <v>1</v>
      </c>
      <c r="H240" s="711">
        <v>1</v>
      </c>
      <c r="I240" s="711">
        <v>1</v>
      </c>
      <c r="J240" s="711">
        <v>1</v>
      </c>
      <c r="K240" s="711">
        <v>1</v>
      </c>
      <c r="L240" s="711">
        <v>1</v>
      </c>
      <c r="M240" s="711">
        <v>1</v>
      </c>
      <c r="N240" s="711">
        <v>1</v>
      </c>
      <c r="O240" s="711">
        <v>1</v>
      </c>
      <c r="P240" s="711">
        <v>1</v>
      </c>
      <c r="Q240" s="235">
        <f>SUM(Tabla2[[#This Row],[Ene]:[Dic]])</f>
        <v>12</v>
      </c>
      <c r="R240" s="255" t="s">
        <v>247</v>
      </c>
      <c r="S240" s="255" t="s">
        <v>260</v>
      </c>
      <c r="T240" s="718" t="s">
        <v>801</v>
      </c>
      <c r="U240" s="678" t="s">
        <v>199</v>
      </c>
    </row>
    <row r="241" spans="2:21" s="237" customFormat="1" ht="63.75">
      <c r="B241" s="229" t="s">
        <v>198</v>
      </c>
      <c r="C241" s="226" t="s">
        <v>802</v>
      </c>
      <c r="D241" s="710" t="s">
        <v>803</v>
      </c>
      <c r="E241" s="711"/>
      <c r="F241" s="711"/>
      <c r="G241" s="711">
        <v>1</v>
      </c>
      <c r="H241" s="711"/>
      <c r="I241" s="711"/>
      <c r="J241" s="711">
        <v>1</v>
      </c>
      <c r="K241" s="711"/>
      <c r="L241" s="711"/>
      <c r="M241" s="711">
        <v>1</v>
      </c>
      <c r="N241" s="711"/>
      <c r="O241" s="711"/>
      <c r="P241" s="711">
        <v>1</v>
      </c>
      <c r="Q241" s="235">
        <f>SUM(Tabla2[[#This Row],[Ene]:[Dic]])</f>
        <v>4</v>
      </c>
      <c r="R241" s="255" t="s">
        <v>260</v>
      </c>
      <c r="S241" s="255" t="s">
        <v>253</v>
      </c>
      <c r="T241" s="718"/>
      <c r="U241" s="678" t="s">
        <v>199</v>
      </c>
    </row>
    <row r="242" spans="2:21" s="237" customFormat="1" ht="76.5">
      <c r="B242" s="229" t="s">
        <v>202</v>
      </c>
      <c r="C242" s="226" t="s">
        <v>804</v>
      </c>
      <c r="D242" s="710" t="s">
        <v>805</v>
      </c>
      <c r="E242" s="711">
        <v>1</v>
      </c>
      <c r="F242" s="711">
        <v>1</v>
      </c>
      <c r="G242" s="711">
        <v>1</v>
      </c>
      <c r="H242" s="711">
        <v>1</v>
      </c>
      <c r="I242" s="711">
        <v>1</v>
      </c>
      <c r="J242" s="711">
        <v>1</v>
      </c>
      <c r="K242" s="711">
        <v>1</v>
      </c>
      <c r="L242" s="711">
        <v>1</v>
      </c>
      <c r="M242" s="711">
        <v>1</v>
      </c>
      <c r="N242" s="711">
        <v>1</v>
      </c>
      <c r="O242" s="711">
        <v>1</v>
      </c>
      <c r="P242" s="711">
        <v>1</v>
      </c>
      <c r="Q242" s="235">
        <f>SUM(Tabla2[[#This Row],[Ene]:[Dic]])</f>
        <v>12</v>
      </c>
      <c r="R242" s="255" t="s">
        <v>246</v>
      </c>
      <c r="S242" s="255"/>
      <c r="T242" s="718" t="s">
        <v>806</v>
      </c>
      <c r="U242" s="678" t="s">
        <v>807</v>
      </c>
    </row>
    <row r="243" spans="2:21" s="237" customFormat="1" ht="102">
      <c r="B243" s="229" t="s">
        <v>202</v>
      </c>
      <c r="C243" s="226" t="s">
        <v>808</v>
      </c>
      <c r="D243" s="710" t="s">
        <v>809</v>
      </c>
      <c r="E243" s="711">
        <v>1</v>
      </c>
      <c r="F243" s="711">
        <v>1</v>
      </c>
      <c r="G243" s="711">
        <v>1</v>
      </c>
      <c r="H243" s="711">
        <v>1</v>
      </c>
      <c r="I243" s="711">
        <v>1</v>
      </c>
      <c r="J243" s="711">
        <v>1</v>
      </c>
      <c r="K243" s="711">
        <v>1</v>
      </c>
      <c r="L243" s="711">
        <v>1</v>
      </c>
      <c r="M243" s="711">
        <v>1</v>
      </c>
      <c r="N243" s="711">
        <v>1</v>
      </c>
      <c r="O243" s="711">
        <v>1</v>
      </c>
      <c r="P243" s="711">
        <v>1</v>
      </c>
      <c r="Q243" s="235">
        <f>SUM(Tabla2[[#This Row],[Ene]:[Dic]])</f>
        <v>12</v>
      </c>
      <c r="R243" s="255" t="s">
        <v>246</v>
      </c>
      <c r="S243" s="255"/>
      <c r="T243" s="718" t="s">
        <v>810</v>
      </c>
      <c r="U243" s="678" t="s">
        <v>807</v>
      </c>
    </row>
    <row r="244" spans="2:21" s="237" customFormat="1" ht="76.5">
      <c r="B244" s="229" t="s">
        <v>202</v>
      </c>
      <c r="C244" s="226" t="s">
        <v>811</v>
      </c>
      <c r="D244" s="710" t="s">
        <v>812</v>
      </c>
      <c r="E244" s="711"/>
      <c r="F244" s="711">
        <v>1</v>
      </c>
      <c r="G244" s="711"/>
      <c r="H244" s="711"/>
      <c r="I244" s="711"/>
      <c r="J244" s="711"/>
      <c r="K244" s="711"/>
      <c r="L244" s="711">
        <v>1</v>
      </c>
      <c r="M244" s="711"/>
      <c r="N244" s="711"/>
      <c r="O244" s="711"/>
      <c r="P244" s="711"/>
      <c r="Q244" s="235">
        <f>SUM(Tabla2[[#This Row],[Ene]:[Dic]])</f>
        <v>2</v>
      </c>
      <c r="R244" s="255" t="s">
        <v>246</v>
      </c>
      <c r="S244" s="255"/>
      <c r="T244" s="718" t="s">
        <v>813</v>
      </c>
      <c r="U244" s="678" t="s">
        <v>807</v>
      </c>
    </row>
    <row r="245" spans="2:21" s="237" customFormat="1" ht="76.5">
      <c r="B245" s="229" t="s">
        <v>202</v>
      </c>
      <c r="C245" s="226" t="s">
        <v>814</v>
      </c>
      <c r="D245" s="710" t="s">
        <v>815</v>
      </c>
      <c r="E245" s="711"/>
      <c r="F245" s="711"/>
      <c r="G245" s="711">
        <v>1</v>
      </c>
      <c r="H245" s="711"/>
      <c r="I245" s="711"/>
      <c r="J245" s="711"/>
      <c r="K245" s="711"/>
      <c r="L245" s="711"/>
      <c r="M245" s="711">
        <v>1</v>
      </c>
      <c r="N245" s="711"/>
      <c r="O245" s="711"/>
      <c r="P245" s="711"/>
      <c r="Q245" s="235">
        <f>SUM(Tabla2[[#This Row],[Ene]:[Dic]])</f>
        <v>2</v>
      </c>
      <c r="R245" s="255" t="s">
        <v>246</v>
      </c>
      <c r="S245" s="255"/>
      <c r="T245" s="718" t="s">
        <v>816</v>
      </c>
      <c r="U245" s="678" t="s">
        <v>807</v>
      </c>
    </row>
    <row r="246" spans="2:21" s="237" customFormat="1" ht="153">
      <c r="B246" s="229" t="s">
        <v>202</v>
      </c>
      <c r="C246" s="226" t="s">
        <v>817</v>
      </c>
      <c r="D246" s="710" t="s">
        <v>818</v>
      </c>
      <c r="E246" s="711"/>
      <c r="F246" s="711"/>
      <c r="G246" s="711"/>
      <c r="H246" s="711"/>
      <c r="I246" s="711">
        <v>1</v>
      </c>
      <c r="J246" s="711"/>
      <c r="K246" s="711"/>
      <c r="L246" s="711"/>
      <c r="M246" s="711"/>
      <c r="N246" s="711"/>
      <c r="O246" s="711"/>
      <c r="P246" s="711"/>
      <c r="Q246" s="235">
        <f>SUM(Tabla2[[#This Row],[Ene]:[Dic]])</f>
        <v>1</v>
      </c>
      <c r="R246" s="255" t="s">
        <v>260</v>
      </c>
      <c r="S246" s="255" t="s">
        <v>266</v>
      </c>
      <c r="T246" s="718" t="s">
        <v>819</v>
      </c>
      <c r="U246" s="678" t="s">
        <v>807</v>
      </c>
    </row>
    <row r="247" spans="2:21" s="237" customFormat="1" ht="102">
      <c r="B247" s="229" t="s">
        <v>202</v>
      </c>
      <c r="C247" s="226" t="s">
        <v>820</v>
      </c>
      <c r="D247" s="710" t="s">
        <v>821</v>
      </c>
      <c r="E247" s="711"/>
      <c r="F247" s="711"/>
      <c r="G247" s="711"/>
      <c r="H247" s="711"/>
      <c r="I247" s="711"/>
      <c r="J247" s="711"/>
      <c r="K247" s="711">
        <v>1</v>
      </c>
      <c r="L247" s="711"/>
      <c r="M247" s="711"/>
      <c r="N247" s="711"/>
      <c r="O247" s="711"/>
      <c r="P247" s="711"/>
      <c r="Q247" s="235">
        <f>SUM(Tabla2[[#This Row],[Ene]:[Dic]])</f>
        <v>1</v>
      </c>
      <c r="R247" s="255" t="s">
        <v>260</v>
      </c>
      <c r="S247" s="255" t="s">
        <v>266</v>
      </c>
      <c r="T247" s="718" t="s">
        <v>822</v>
      </c>
      <c r="U247" s="678" t="s">
        <v>807</v>
      </c>
    </row>
    <row r="248" spans="2:21" s="237" customFormat="1" ht="102">
      <c r="B248" s="229" t="s">
        <v>202</v>
      </c>
      <c r="C248" s="226" t="s">
        <v>823</v>
      </c>
      <c r="D248" s="710" t="s">
        <v>824</v>
      </c>
      <c r="E248" s="711"/>
      <c r="F248" s="711"/>
      <c r="G248" s="711"/>
      <c r="H248" s="711"/>
      <c r="I248" s="711"/>
      <c r="J248" s="711"/>
      <c r="K248" s="711"/>
      <c r="L248" s="711"/>
      <c r="M248" s="711"/>
      <c r="N248" s="711"/>
      <c r="O248" s="711">
        <v>1</v>
      </c>
      <c r="P248" s="711"/>
      <c r="Q248" s="235">
        <f>SUM(Tabla2[[#This Row],[Ene]:[Dic]])</f>
        <v>1</v>
      </c>
      <c r="R248" s="255" t="s">
        <v>260</v>
      </c>
      <c r="S248" s="255" t="s">
        <v>266</v>
      </c>
      <c r="T248" s="718" t="s">
        <v>825</v>
      </c>
      <c r="U248" s="678" t="s">
        <v>807</v>
      </c>
    </row>
    <row r="249" spans="2:21" s="237" customFormat="1" ht="76.5">
      <c r="B249" s="229" t="s">
        <v>202</v>
      </c>
      <c r="C249" s="226" t="s">
        <v>826</v>
      </c>
      <c r="D249" s="710" t="s">
        <v>827</v>
      </c>
      <c r="E249" s="711"/>
      <c r="F249" s="711"/>
      <c r="G249" s="711"/>
      <c r="H249" s="711"/>
      <c r="I249" s="711"/>
      <c r="J249" s="711">
        <v>1</v>
      </c>
      <c r="K249" s="711"/>
      <c r="L249" s="711"/>
      <c r="M249" s="711"/>
      <c r="N249" s="711"/>
      <c r="O249" s="711"/>
      <c r="P249" s="711"/>
      <c r="Q249" s="235">
        <f>SUM(Tabla2[[#This Row],[Ene]:[Dic]])</f>
        <v>1</v>
      </c>
      <c r="R249" s="255" t="s">
        <v>260</v>
      </c>
      <c r="S249" s="255" t="s">
        <v>266</v>
      </c>
      <c r="T249" s="718" t="s">
        <v>828</v>
      </c>
      <c r="U249" s="678" t="s">
        <v>807</v>
      </c>
    </row>
    <row r="250" spans="2:21" s="237" customFormat="1" ht="216.75">
      <c r="B250" s="229" t="s">
        <v>202</v>
      </c>
      <c r="C250" s="226" t="s">
        <v>829</v>
      </c>
      <c r="D250" s="710" t="s">
        <v>830</v>
      </c>
      <c r="E250" s="711"/>
      <c r="F250" s="711"/>
      <c r="G250" s="711"/>
      <c r="H250" s="711">
        <v>1</v>
      </c>
      <c r="I250" s="711"/>
      <c r="J250" s="711"/>
      <c r="K250" s="711"/>
      <c r="L250" s="711"/>
      <c r="M250" s="711"/>
      <c r="N250" s="711"/>
      <c r="O250" s="711"/>
      <c r="P250" s="711"/>
      <c r="Q250" s="235">
        <f>SUM(Tabla2[[#This Row],[Ene]:[Dic]])</f>
        <v>1</v>
      </c>
      <c r="R250" s="255" t="s">
        <v>637</v>
      </c>
      <c r="S250" s="255"/>
      <c r="T250" s="718" t="s">
        <v>831</v>
      </c>
      <c r="U250" s="678" t="s">
        <v>807</v>
      </c>
    </row>
    <row r="251" spans="2:21" s="237" customFormat="1" ht="76.5">
      <c r="B251" s="229" t="s">
        <v>202</v>
      </c>
      <c r="C251" s="226" t="s">
        <v>832</v>
      </c>
      <c r="D251" s="710" t="s">
        <v>833</v>
      </c>
      <c r="E251" s="711">
        <v>1</v>
      </c>
      <c r="F251" s="711"/>
      <c r="G251" s="711"/>
      <c r="H251" s="711"/>
      <c r="I251" s="711"/>
      <c r="J251" s="711"/>
      <c r="K251" s="711"/>
      <c r="L251" s="711"/>
      <c r="M251" s="711"/>
      <c r="N251" s="711"/>
      <c r="O251" s="711"/>
      <c r="P251" s="711"/>
      <c r="Q251" s="235">
        <f>SUM(Tabla2[[#This Row],[Ene]:[Dic]])</f>
        <v>1</v>
      </c>
      <c r="R251" s="255" t="s">
        <v>834</v>
      </c>
      <c r="S251" s="255"/>
      <c r="T251" s="718" t="s">
        <v>835</v>
      </c>
      <c r="U251" s="678" t="s">
        <v>807</v>
      </c>
    </row>
    <row r="252" spans="2:21" s="237" customFormat="1" ht="76.5">
      <c r="B252" s="229" t="s">
        <v>205</v>
      </c>
      <c r="C252" s="226" t="s">
        <v>836</v>
      </c>
      <c r="D252" s="710" t="s">
        <v>837</v>
      </c>
      <c r="E252" s="711"/>
      <c r="F252" s="711"/>
      <c r="G252" s="711"/>
      <c r="H252" s="711"/>
      <c r="I252" s="711"/>
      <c r="J252" s="711"/>
      <c r="K252" s="711"/>
      <c r="L252" s="711"/>
      <c r="M252" s="711">
        <v>1</v>
      </c>
      <c r="N252" s="711"/>
      <c r="O252" s="711"/>
      <c r="P252" s="711"/>
      <c r="Q252" s="235">
        <f>SUM(Tabla2[[#This Row],[Ene]:[Dic]])</f>
        <v>1</v>
      </c>
      <c r="R252" s="255" t="s">
        <v>246</v>
      </c>
      <c r="S252" s="255"/>
      <c r="T252" s="721" t="s">
        <v>838</v>
      </c>
      <c r="U252" s="678" t="s">
        <v>206</v>
      </c>
    </row>
    <row r="253" spans="2:21" s="237" customFormat="1" ht="76.5">
      <c r="B253" s="229" t="s">
        <v>205</v>
      </c>
      <c r="C253" s="226" t="s">
        <v>839</v>
      </c>
      <c r="D253" s="710" t="s">
        <v>840</v>
      </c>
      <c r="E253" s="711"/>
      <c r="F253" s="711"/>
      <c r="G253" s="711"/>
      <c r="H253" s="711"/>
      <c r="I253" s="711"/>
      <c r="J253" s="711"/>
      <c r="K253" s="711"/>
      <c r="L253" s="711"/>
      <c r="M253" s="711">
        <v>1</v>
      </c>
      <c r="N253" s="711"/>
      <c r="O253" s="711"/>
      <c r="P253" s="711"/>
      <c r="Q253" s="235">
        <f>SUM(Tabla2[[#This Row],[Ene]:[Dic]])</f>
        <v>1</v>
      </c>
      <c r="R253" s="255" t="s">
        <v>246</v>
      </c>
      <c r="S253" s="255"/>
      <c r="T253" s="718" t="s">
        <v>841</v>
      </c>
      <c r="U253" s="678" t="s">
        <v>206</v>
      </c>
    </row>
    <row r="254" spans="2:21" s="237" customFormat="1" ht="76.5">
      <c r="B254" s="229" t="s">
        <v>205</v>
      </c>
      <c r="C254" s="226" t="s">
        <v>842</v>
      </c>
      <c r="D254" s="710" t="s">
        <v>843</v>
      </c>
      <c r="E254" s="711"/>
      <c r="F254" s="711"/>
      <c r="G254" s="711">
        <v>1</v>
      </c>
      <c r="H254" s="711"/>
      <c r="I254" s="711"/>
      <c r="J254" s="711">
        <v>1</v>
      </c>
      <c r="K254" s="711"/>
      <c r="L254" s="711"/>
      <c r="M254" s="711">
        <v>1</v>
      </c>
      <c r="N254" s="711"/>
      <c r="O254" s="711"/>
      <c r="P254" s="711">
        <v>1</v>
      </c>
      <c r="Q254" s="235">
        <f>SUM(Tabla2[[#This Row],[Ene]:[Dic]])</f>
        <v>4</v>
      </c>
      <c r="R254" s="255" t="s">
        <v>247</v>
      </c>
      <c r="S254" s="255"/>
      <c r="T254" s="718" t="s">
        <v>844</v>
      </c>
      <c r="U254" s="678" t="s">
        <v>188</v>
      </c>
    </row>
    <row r="255" spans="2:21" s="237" customFormat="1" ht="36" customHeight="1">
      <c r="B255" s="229" t="s">
        <v>208</v>
      </c>
      <c r="C255" s="226" t="s">
        <v>845</v>
      </c>
      <c r="D255" s="710" t="s">
        <v>846</v>
      </c>
      <c r="E255" s="711">
        <v>1</v>
      </c>
      <c r="F255" s="711"/>
      <c r="G255" s="711"/>
      <c r="H255" s="711">
        <v>1</v>
      </c>
      <c r="I255" s="711"/>
      <c r="J255" s="711"/>
      <c r="K255" s="711"/>
      <c r="L255" s="711">
        <v>1</v>
      </c>
      <c r="M255" s="711"/>
      <c r="N255" s="711"/>
      <c r="O255" s="711"/>
      <c r="P255" s="711">
        <v>1</v>
      </c>
      <c r="Q255" s="235">
        <f>SUM(Tabla2[[#This Row],[Ene]:[Dic]])</f>
        <v>4</v>
      </c>
      <c r="R255" s="255" t="s">
        <v>260</v>
      </c>
      <c r="S255" s="255" t="s">
        <v>253</v>
      </c>
      <c r="T255" s="718"/>
      <c r="U255" s="678" t="s">
        <v>209</v>
      </c>
    </row>
    <row r="256" spans="2:21" s="237" customFormat="1" ht="102">
      <c r="B256" s="229" t="s">
        <v>208</v>
      </c>
      <c r="C256" s="226" t="s">
        <v>847</v>
      </c>
      <c r="D256" s="710" t="s">
        <v>848</v>
      </c>
      <c r="E256" s="711">
        <v>1</v>
      </c>
      <c r="F256" s="711">
        <v>1</v>
      </c>
      <c r="G256" s="711">
        <v>1</v>
      </c>
      <c r="H256" s="711">
        <v>1</v>
      </c>
      <c r="I256" s="711">
        <v>1</v>
      </c>
      <c r="J256" s="711">
        <v>1</v>
      </c>
      <c r="K256" s="711">
        <v>1</v>
      </c>
      <c r="L256" s="711">
        <v>1</v>
      </c>
      <c r="M256" s="711">
        <v>1</v>
      </c>
      <c r="N256" s="711">
        <v>1</v>
      </c>
      <c r="O256" s="711">
        <v>1</v>
      </c>
      <c r="P256" s="711">
        <v>1</v>
      </c>
      <c r="Q256" s="235">
        <f>SUM(Tabla2[[#This Row],[Ene]:[Dic]])</f>
        <v>12</v>
      </c>
      <c r="R256" s="255" t="s">
        <v>2767</v>
      </c>
      <c r="S256" s="255"/>
      <c r="T256" s="718" t="s">
        <v>849</v>
      </c>
      <c r="U256" s="678" t="s">
        <v>209</v>
      </c>
    </row>
    <row r="257" spans="2:47" s="237" customFormat="1" ht="102">
      <c r="B257" s="229" t="s">
        <v>208</v>
      </c>
      <c r="C257" s="226" t="s">
        <v>850</v>
      </c>
      <c r="D257" s="710" t="s">
        <v>851</v>
      </c>
      <c r="E257" s="711">
        <v>1</v>
      </c>
      <c r="F257" s="711"/>
      <c r="G257" s="711"/>
      <c r="H257" s="711">
        <v>1</v>
      </c>
      <c r="I257" s="711"/>
      <c r="J257" s="711"/>
      <c r="K257" s="711"/>
      <c r="L257" s="711">
        <v>1</v>
      </c>
      <c r="M257" s="711"/>
      <c r="N257" s="711"/>
      <c r="O257" s="711"/>
      <c r="P257" s="711">
        <v>1</v>
      </c>
      <c r="Q257" s="235">
        <f>SUM(Tabla2[[#This Row],[Ene]:[Dic]])</f>
        <v>4</v>
      </c>
      <c r="R257" s="255" t="s">
        <v>260</v>
      </c>
      <c r="S257" s="255" t="s">
        <v>253</v>
      </c>
      <c r="T257" s="718" t="s">
        <v>852</v>
      </c>
      <c r="U257" s="678" t="s">
        <v>209</v>
      </c>
    </row>
    <row r="258" spans="2:47" s="237" customFormat="1" ht="102">
      <c r="B258" s="229" t="s">
        <v>208</v>
      </c>
      <c r="C258" s="226" t="s">
        <v>853</v>
      </c>
      <c r="D258" s="710" t="s">
        <v>855</v>
      </c>
      <c r="E258" s="711">
        <v>1</v>
      </c>
      <c r="F258" s="711">
        <v>1</v>
      </c>
      <c r="G258" s="711">
        <v>1</v>
      </c>
      <c r="H258" s="711">
        <v>1</v>
      </c>
      <c r="I258" s="711">
        <v>1</v>
      </c>
      <c r="J258" s="711">
        <v>1</v>
      </c>
      <c r="K258" s="711">
        <v>1</v>
      </c>
      <c r="L258" s="711">
        <v>1</v>
      </c>
      <c r="M258" s="711">
        <v>1</v>
      </c>
      <c r="N258" s="711">
        <v>1</v>
      </c>
      <c r="O258" s="711">
        <v>1</v>
      </c>
      <c r="P258" s="711">
        <v>1</v>
      </c>
      <c r="Q258" s="235">
        <f>SUM(Tabla2[[#This Row],[Ene]:[Dic]])</f>
        <v>12</v>
      </c>
      <c r="R258" s="255" t="s">
        <v>246</v>
      </c>
      <c r="S258" s="255"/>
      <c r="T258" s="718"/>
      <c r="U258" s="678" t="s">
        <v>209</v>
      </c>
    </row>
    <row r="259" spans="2:47" s="237" customFormat="1" ht="102">
      <c r="B259" s="229" t="s">
        <v>208</v>
      </c>
      <c r="C259" s="226" t="s">
        <v>854</v>
      </c>
      <c r="D259" s="710" t="s">
        <v>857</v>
      </c>
      <c r="E259" s="711"/>
      <c r="F259" s="711"/>
      <c r="G259" s="711">
        <v>1</v>
      </c>
      <c r="H259" s="711">
        <v>1</v>
      </c>
      <c r="I259" s="711">
        <v>1</v>
      </c>
      <c r="J259" s="711">
        <v>1</v>
      </c>
      <c r="K259" s="711">
        <v>1</v>
      </c>
      <c r="L259" s="711">
        <v>1</v>
      </c>
      <c r="M259" s="711">
        <v>1</v>
      </c>
      <c r="N259" s="711">
        <v>1</v>
      </c>
      <c r="O259" s="711">
        <v>1</v>
      </c>
      <c r="P259" s="711">
        <v>1</v>
      </c>
      <c r="Q259" s="235">
        <f>SUM(Tabla2[[#This Row],[Ene]:[Dic]])</f>
        <v>10</v>
      </c>
      <c r="R259" s="255" t="s">
        <v>246</v>
      </c>
      <c r="S259" s="255"/>
      <c r="T259" s="718"/>
      <c r="U259" s="678" t="s">
        <v>209</v>
      </c>
    </row>
    <row r="260" spans="2:47" s="237" customFormat="1" ht="102">
      <c r="B260" s="229" t="s">
        <v>208</v>
      </c>
      <c r="C260" s="226" t="s">
        <v>856</v>
      </c>
      <c r="D260" s="710" t="s">
        <v>858</v>
      </c>
      <c r="E260" s="711">
        <v>1</v>
      </c>
      <c r="F260" s="711">
        <v>1</v>
      </c>
      <c r="G260" s="711">
        <v>1</v>
      </c>
      <c r="H260" s="711">
        <v>1</v>
      </c>
      <c r="I260" s="711">
        <v>1</v>
      </c>
      <c r="J260" s="711">
        <v>1</v>
      </c>
      <c r="K260" s="711">
        <v>1</v>
      </c>
      <c r="L260" s="711">
        <v>1</v>
      </c>
      <c r="M260" s="711">
        <v>1</v>
      </c>
      <c r="N260" s="711">
        <v>1</v>
      </c>
      <c r="O260" s="711">
        <v>1</v>
      </c>
      <c r="P260" s="711">
        <v>1</v>
      </c>
      <c r="Q260" s="235">
        <f>SUM(Tabla2[[#This Row],[Ene]:[Dic]])</f>
        <v>12</v>
      </c>
      <c r="R260" s="255" t="s">
        <v>246</v>
      </c>
      <c r="S260" s="255"/>
      <c r="T260" s="718" t="s">
        <v>859</v>
      </c>
      <c r="U260" s="678" t="s">
        <v>209</v>
      </c>
    </row>
    <row r="261" spans="2:47" s="237" customFormat="1" ht="76.5">
      <c r="B261" s="229" t="s">
        <v>212</v>
      </c>
      <c r="C261" s="226" t="s">
        <v>860</v>
      </c>
      <c r="D261" s="710" t="s">
        <v>861</v>
      </c>
      <c r="E261" s="711"/>
      <c r="F261" s="711"/>
      <c r="G261" s="711">
        <v>1</v>
      </c>
      <c r="H261" s="711"/>
      <c r="I261" s="711"/>
      <c r="J261" s="711">
        <v>1</v>
      </c>
      <c r="K261" s="711"/>
      <c r="L261" s="711"/>
      <c r="M261" s="711">
        <v>1</v>
      </c>
      <c r="N261" s="711"/>
      <c r="O261" s="711"/>
      <c r="P261" s="711">
        <v>1</v>
      </c>
      <c r="Q261" s="235">
        <f>SUM(Tabla2[[#This Row],[Ene]:[Dic]])</f>
        <v>4</v>
      </c>
      <c r="R261" s="255" t="s">
        <v>246</v>
      </c>
      <c r="S261" s="255"/>
      <c r="T261" s="718"/>
      <c r="U261" s="678" t="s">
        <v>213</v>
      </c>
    </row>
    <row r="262" spans="2:47" s="237" customFormat="1" ht="76.5">
      <c r="B262" s="229" t="s">
        <v>212</v>
      </c>
      <c r="C262" s="226" t="s">
        <v>862</v>
      </c>
      <c r="D262" s="710" t="s">
        <v>863</v>
      </c>
      <c r="E262" s="711"/>
      <c r="F262" s="711"/>
      <c r="G262" s="711">
        <v>1</v>
      </c>
      <c r="H262" s="711"/>
      <c r="I262" s="711"/>
      <c r="J262" s="711">
        <v>1</v>
      </c>
      <c r="K262" s="711"/>
      <c r="L262" s="711"/>
      <c r="M262" s="711">
        <v>1</v>
      </c>
      <c r="N262" s="711"/>
      <c r="O262" s="711"/>
      <c r="P262" s="711">
        <v>1</v>
      </c>
      <c r="Q262" s="235">
        <f>SUM(Tabla2[[#This Row],[Ene]:[Dic]])</f>
        <v>4</v>
      </c>
      <c r="R262" s="255" t="s">
        <v>246</v>
      </c>
      <c r="S262" s="255"/>
      <c r="T262" s="718"/>
      <c r="U262" s="678" t="s">
        <v>213</v>
      </c>
    </row>
    <row r="263" spans="2:47" s="237" customFormat="1" ht="76.5">
      <c r="B263" s="229" t="s">
        <v>212</v>
      </c>
      <c r="C263" s="226" t="s">
        <v>864</v>
      </c>
      <c r="D263" s="710" t="s">
        <v>865</v>
      </c>
      <c r="E263" s="711"/>
      <c r="F263" s="711"/>
      <c r="G263" s="711">
        <v>1</v>
      </c>
      <c r="H263" s="711"/>
      <c r="I263" s="711"/>
      <c r="J263" s="711">
        <v>1</v>
      </c>
      <c r="K263" s="711"/>
      <c r="L263" s="711"/>
      <c r="M263" s="711">
        <v>1</v>
      </c>
      <c r="N263" s="711"/>
      <c r="O263" s="711"/>
      <c r="P263" s="711">
        <v>1</v>
      </c>
      <c r="Q263" s="235">
        <f>SUM(Tabla2[[#This Row],[Ene]:[Dic]])</f>
        <v>4</v>
      </c>
      <c r="R263" s="255" t="s">
        <v>246</v>
      </c>
      <c r="S263" s="255"/>
      <c r="T263" s="718"/>
      <c r="U263" s="678" t="s">
        <v>213</v>
      </c>
    </row>
    <row r="264" spans="2:47" s="237" customFormat="1" ht="63.75">
      <c r="B264" s="229" t="s">
        <v>214</v>
      </c>
      <c r="C264" s="226" t="s">
        <v>866</v>
      </c>
      <c r="D264" s="710" t="s">
        <v>867</v>
      </c>
      <c r="E264" s="711">
        <v>1</v>
      </c>
      <c r="F264" s="711"/>
      <c r="G264" s="711"/>
      <c r="H264" s="711"/>
      <c r="I264" s="711"/>
      <c r="J264" s="711"/>
      <c r="K264" s="711"/>
      <c r="L264" s="711"/>
      <c r="M264" s="711"/>
      <c r="N264" s="711"/>
      <c r="O264" s="711"/>
      <c r="P264" s="711"/>
      <c r="Q264" s="235">
        <f>SUM(Tabla2[[#This Row],[Ene]:[Dic]])</f>
        <v>1</v>
      </c>
      <c r="R264" s="255" t="s">
        <v>256</v>
      </c>
      <c r="S264" s="255" t="s">
        <v>246</v>
      </c>
      <c r="T264" s="718"/>
      <c r="U264" s="678" t="s">
        <v>213</v>
      </c>
    </row>
    <row r="265" spans="2:47" s="237" customFormat="1" ht="63.75">
      <c r="B265" s="229" t="s">
        <v>214</v>
      </c>
      <c r="C265" s="226" t="s">
        <v>868</v>
      </c>
      <c r="D265" s="710" t="s">
        <v>869</v>
      </c>
      <c r="E265" s="711"/>
      <c r="F265" s="711"/>
      <c r="G265" s="711">
        <v>1</v>
      </c>
      <c r="H265" s="711"/>
      <c r="I265" s="711"/>
      <c r="J265" s="711">
        <v>1</v>
      </c>
      <c r="K265" s="711"/>
      <c r="L265" s="711"/>
      <c r="M265" s="711">
        <v>1</v>
      </c>
      <c r="N265" s="711"/>
      <c r="O265" s="711"/>
      <c r="P265" s="711">
        <v>1</v>
      </c>
      <c r="Q265" s="235">
        <f>SUM(Tabla2[[#This Row],[Ene]:[Dic]])</f>
        <v>4</v>
      </c>
      <c r="R265" s="255" t="s">
        <v>247</v>
      </c>
      <c r="S265" s="255"/>
      <c r="T265" s="718"/>
      <c r="U265" s="678" t="s">
        <v>213</v>
      </c>
    </row>
    <row r="266" spans="2:47" s="237" customFormat="1" ht="38.25">
      <c r="B266" s="229" t="s">
        <v>216</v>
      </c>
      <c r="C266" s="226" t="s">
        <v>870</v>
      </c>
      <c r="D266" s="710" t="s">
        <v>871</v>
      </c>
      <c r="E266" s="711"/>
      <c r="F266" s="711">
        <v>1</v>
      </c>
      <c r="G266" s="711"/>
      <c r="H266" s="711"/>
      <c r="I266" s="711">
        <v>1</v>
      </c>
      <c r="J266" s="711"/>
      <c r="K266" s="711"/>
      <c r="L266" s="711">
        <v>1</v>
      </c>
      <c r="M266" s="711"/>
      <c r="N266" s="711"/>
      <c r="O266" s="711">
        <v>1</v>
      </c>
      <c r="P266" s="711"/>
      <c r="Q266" s="235">
        <f>SUM(Tabla2[[#This Row],[Ene]:[Dic]])</f>
        <v>4</v>
      </c>
      <c r="R266" s="255" t="s">
        <v>246</v>
      </c>
      <c r="S266" s="255"/>
      <c r="T266" s="723"/>
      <c r="U266" s="678" t="s">
        <v>196</v>
      </c>
    </row>
    <row r="267" spans="2:47" s="237" customFormat="1" ht="38.25">
      <c r="B267" s="229" t="s">
        <v>216</v>
      </c>
      <c r="C267" s="226" t="s">
        <v>872</v>
      </c>
      <c r="D267" s="710" t="s">
        <v>873</v>
      </c>
      <c r="E267" s="711"/>
      <c r="F267" s="711"/>
      <c r="G267" s="711"/>
      <c r="H267" s="711"/>
      <c r="I267" s="711">
        <v>2</v>
      </c>
      <c r="J267" s="711"/>
      <c r="K267" s="711"/>
      <c r="L267" s="711"/>
      <c r="M267" s="711"/>
      <c r="N267" s="711"/>
      <c r="O267" s="711"/>
      <c r="P267" s="711"/>
      <c r="Q267" s="235">
        <f>SUM(Tabla2[[#This Row],[Ene]:[Dic]])</f>
        <v>2</v>
      </c>
      <c r="R267" s="255" t="s">
        <v>247</v>
      </c>
      <c r="S267" s="255"/>
      <c r="T267" s="718" t="s">
        <v>874</v>
      </c>
      <c r="U267" s="678" t="s">
        <v>196</v>
      </c>
    </row>
    <row r="268" spans="2:47" s="237" customFormat="1" ht="38.25">
      <c r="B268" s="229" t="s">
        <v>216</v>
      </c>
      <c r="C268" s="226" t="s">
        <v>875</v>
      </c>
      <c r="D268" s="710" t="s">
        <v>876</v>
      </c>
      <c r="E268" s="711"/>
      <c r="F268" s="711"/>
      <c r="G268" s="711"/>
      <c r="H268" s="711"/>
      <c r="I268" s="711"/>
      <c r="J268" s="711"/>
      <c r="K268" s="711">
        <v>1</v>
      </c>
      <c r="L268" s="711"/>
      <c r="M268" s="711"/>
      <c r="N268" s="711"/>
      <c r="O268" s="711"/>
      <c r="P268" s="711">
        <v>1</v>
      </c>
      <c r="Q268" s="235">
        <f>SUM(Tabla2[[#This Row],[Ene]:[Dic]])</f>
        <v>2</v>
      </c>
      <c r="R268" s="255" t="s">
        <v>246</v>
      </c>
      <c r="S268" s="255"/>
      <c r="T268" s="723"/>
      <c r="U268" s="678" t="s">
        <v>196</v>
      </c>
    </row>
    <row r="269" spans="2:47" s="237" customFormat="1">
      <c r="B269" s="226"/>
      <c r="C269" s="226"/>
      <c r="D269" s="710"/>
      <c r="E269" s="711"/>
      <c r="F269" s="711"/>
      <c r="G269" s="711"/>
      <c r="H269" s="711"/>
      <c r="I269" s="711"/>
      <c r="J269" s="711"/>
      <c r="K269" s="711"/>
      <c r="L269" s="711"/>
      <c r="M269" s="711"/>
      <c r="N269" s="711"/>
      <c r="O269" s="711"/>
      <c r="P269" s="711"/>
      <c r="Q269" s="235">
        <f>SUM(Tabla2[[#This Row],[Ene]:[Dic]])</f>
        <v>0</v>
      </c>
      <c r="R269" s="255"/>
      <c r="S269" s="255"/>
      <c r="T269" s="718"/>
      <c r="U269" s="678"/>
    </row>
    <row r="270" spans="2:47" s="237" customFormat="1">
      <c r="B270" s="226"/>
      <c r="C270" s="226"/>
      <c r="D270" s="710"/>
      <c r="E270" s="711"/>
      <c r="F270" s="711"/>
      <c r="G270" s="711"/>
      <c r="H270" s="711"/>
      <c r="I270" s="711"/>
      <c r="J270" s="711"/>
      <c r="K270" s="711"/>
      <c r="L270" s="711"/>
      <c r="M270" s="711"/>
      <c r="N270" s="711"/>
      <c r="O270" s="711"/>
      <c r="P270" s="711"/>
      <c r="Q270" s="235">
        <f>SUM(Tabla2[[#This Row],[Ene]:[Dic]])</f>
        <v>0</v>
      </c>
      <c r="R270" s="255"/>
      <c r="S270" s="255"/>
      <c r="T270" s="718"/>
      <c r="U270" s="678"/>
    </row>
    <row r="271" spans="2:47">
      <c r="C271" s="236"/>
      <c r="E271" s="708">
        <f>SUBTOTAL(109,Tabla2[Ene])</f>
        <v>50</v>
      </c>
      <c r="F271" s="708">
        <f>SUBTOTAL(109,Tabla2[Feb])</f>
        <v>63</v>
      </c>
      <c r="G271" s="708">
        <f>SUBTOTAL(109,Tabla2[Mar])</f>
        <v>135</v>
      </c>
      <c r="H271" s="708">
        <f>SUBTOTAL(109,Tabla2[Abr])</f>
        <v>90</v>
      </c>
      <c r="I271" s="708">
        <f>SUBTOTAL(109,Tabla2[May])</f>
        <v>79</v>
      </c>
      <c r="J271" s="708">
        <f>SUBTOTAL(109,Tabla2[Jun])</f>
        <v>146</v>
      </c>
      <c r="K271" s="708">
        <f>SUBTOTAL(109,Tabla2[Jul])</f>
        <v>83</v>
      </c>
      <c r="L271" s="708">
        <f>SUBTOTAL(109,Tabla2[Ago])</f>
        <v>72</v>
      </c>
      <c r="M271" s="708">
        <f>SUBTOTAL(109,Tabla2[Sep])</f>
        <v>142</v>
      </c>
      <c r="N271" s="708">
        <f>SUBTOTAL(109,Tabla2[Oct])</f>
        <v>89</v>
      </c>
      <c r="O271" s="708">
        <f>SUBTOTAL(109,Tabla2[Nov])</f>
        <v>72</v>
      </c>
      <c r="P271" s="708">
        <f>SUBTOTAL(109,Tabla2[Dic])</f>
        <v>115</v>
      </c>
      <c r="Q271" s="253">
        <f>SUBTOTAL(109,Tabla2[[Total de Acciones ]])</f>
        <v>1136</v>
      </c>
      <c r="T271" s="263"/>
      <c r="U271" s="359"/>
      <c r="AU271" s="250"/>
    </row>
    <row r="273" spans="3:3">
      <c r="C273" s="260"/>
    </row>
  </sheetData>
  <protectedRanges>
    <protectedRange sqref="D35" name="Rango1_1_3"/>
    <protectedRange sqref="D13:D16" name="Rango1_2"/>
    <protectedRange sqref="D80" name="Rango1_6"/>
    <protectedRange sqref="D81:D83" name="Rango1_8"/>
  </protectedRanges>
  <phoneticPr fontId="6" type="noConversion"/>
  <dataValidations count="3">
    <dataValidation type="whole" allowBlank="1" showInputMessage="1" showErrorMessage="1" sqref="F205:J210 H201 K205:P209 I196:I201 L210:P210 H196:H199 J196:J200 E196:G201 K196:P201 E203:E210 F203:P204 E244:P244 G251:P251 E253:P253 E155:I156 G239:P242 J243:P243 E9:P52 E157:P195 E211:P238 E53:E55 G53:P55 E56:P154 E255:P270">
      <formula1>0</formula1>
      <formula2>100</formula2>
    </dataValidation>
    <dataValidation type="list" allowBlank="1" showInputMessage="1" showErrorMessage="1" sqref="T243 R9:S270">
      <formula1>Ls_Medio_Verificacion</formula1>
    </dataValidation>
    <dataValidation type="list" allowBlank="1" showInputMessage="1" showErrorMessage="1" sqref="D140:D141 D145:D146 D148 D154:D156 D151:D152 B9:B270">
      <formula1>Productos</formula1>
    </dataValidation>
  </dataValidations>
  <pageMargins left="0.19685039370078741" right="0" top="0.35433070866141736" bottom="0.31496062992125984" header="0.31496062992125984" footer="0.31496062992125984"/>
  <pageSetup scale="90" orientation="landscape" r:id="rId1"/>
  <drawing r:id="rId2"/>
  <legacyDrawing r:id="rId3"/>
  <controls>
    <mc:AlternateContent xmlns:mc="http://schemas.openxmlformats.org/markup-compatibility/2006">
      <mc:Choice Requires="x14">
        <control shapeId="41219" r:id="rId4" name="CommandButton1">
          <controlPr defaultSize="0" autoLine="0" autoPict="0" r:id="rId5">
            <anchor moveWithCells="1">
              <from>
                <xdr:col>1</xdr:col>
                <xdr:colOff>95250</xdr:colOff>
                <xdr:row>5</xdr:row>
                <xdr:rowOff>57150</xdr:rowOff>
              </from>
              <to>
                <xdr:col>1</xdr:col>
                <xdr:colOff>1552575</xdr:colOff>
                <xdr:row>7</xdr:row>
                <xdr:rowOff>19050</xdr:rowOff>
              </to>
            </anchor>
          </controlPr>
        </control>
      </mc:Choice>
      <mc:Fallback>
        <control shapeId="41219" r:id="rId4" name="CommandButton1"/>
      </mc:Fallback>
    </mc:AlternateContent>
  </controls>
  <tableParts count="1">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1:AT1816"/>
  <sheetViews>
    <sheetView showGridLines="0" topLeftCell="I4" zoomScaleNormal="100" zoomScaleSheetLayoutView="100" workbookViewId="0">
      <selection activeCell="K20" sqref="K20"/>
    </sheetView>
  </sheetViews>
  <sheetFormatPr baseColWidth="10" defaultColWidth="9.140625" defaultRowHeight="12.75"/>
  <cols>
    <col min="1" max="1" width="2.5703125" style="261" customWidth="1"/>
    <col min="2" max="6" width="4.28515625" style="261" hidden="1" customWidth="1"/>
    <col min="7" max="7" width="22.140625" style="265" customWidth="1"/>
    <col min="8" max="8" width="45.28515625" style="263" customWidth="1"/>
    <col min="9" max="9" width="15.85546875" style="263" customWidth="1"/>
    <col min="10" max="10" width="40.7109375" style="263" customWidth="1"/>
    <col min="11" max="11" width="36.7109375" style="263" customWidth="1"/>
    <col min="12" max="12" width="12.28515625" style="263" customWidth="1"/>
    <col min="13" max="13" width="11.7109375" style="263" customWidth="1"/>
    <col min="14" max="14" width="14" style="268" customWidth="1"/>
    <col min="15" max="15" width="15.42578125" style="263" customWidth="1"/>
    <col min="16" max="16" width="13.7109375" style="263" customWidth="1"/>
    <col min="17" max="17" width="22.42578125" style="263" customWidth="1"/>
    <col min="18" max="18" width="9.140625" style="267" hidden="1" customWidth="1"/>
    <col min="19" max="46" width="9.140625" style="267" customWidth="1"/>
    <col min="47" max="16384" width="9.140625" style="261"/>
  </cols>
  <sheetData>
    <row r="1" spans="2:46">
      <c r="G1" s="688"/>
      <c r="H1" s="232"/>
      <c r="I1" s="232"/>
      <c r="J1" s="232"/>
      <c r="K1" s="232"/>
      <c r="L1" s="232"/>
      <c r="M1" s="232"/>
      <c r="N1" s="233"/>
      <c r="O1" s="232"/>
      <c r="P1" s="232"/>
      <c r="Q1" s="232"/>
      <c r="R1" s="262" t="s">
        <v>877</v>
      </c>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row>
    <row r="2" spans="2:46">
      <c r="G2" s="689"/>
      <c r="I2" s="230" t="str">
        <f>'Formulario PPGR1'!I2</f>
        <v>Servicio Nacional de Salud</v>
      </c>
      <c r="N2" s="263"/>
      <c r="R2" s="263"/>
      <c r="S2" s="263"/>
      <c r="T2" s="264"/>
      <c r="U2" s="265"/>
      <c r="V2" s="265"/>
      <c r="W2" s="265"/>
      <c r="X2" s="266"/>
      <c r="Y2" s="261"/>
      <c r="Z2" s="261"/>
      <c r="AA2" s="261"/>
      <c r="AB2" s="261"/>
      <c r="AC2" s="261"/>
      <c r="AD2" s="261"/>
      <c r="AE2" s="261"/>
      <c r="AF2" s="261"/>
      <c r="AG2" s="261"/>
      <c r="AH2" s="261"/>
      <c r="AI2" s="261"/>
      <c r="AJ2" s="261"/>
      <c r="AK2" s="261"/>
      <c r="AL2" s="261"/>
      <c r="AM2" s="261"/>
      <c r="AN2" s="261"/>
      <c r="AO2" s="261"/>
      <c r="AP2" s="261"/>
      <c r="AQ2" s="261"/>
      <c r="AR2" s="261"/>
      <c r="AS2" s="261"/>
      <c r="AT2" s="261"/>
    </row>
    <row r="3" spans="2:46">
      <c r="G3" s="689"/>
      <c r="I3" s="230" t="str">
        <f>'Formulario PPGR1'!I3</f>
        <v>Dirección de Planificación y Desarrollo</v>
      </c>
      <c r="N3" s="263"/>
      <c r="R3" s="263"/>
      <c r="S3" s="263"/>
      <c r="T3" s="264"/>
      <c r="U3" s="265"/>
      <c r="V3" s="265"/>
      <c r="W3" s="265"/>
      <c r="X3" s="266"/>
      <c r="Y3" s="261"/>
      <c r="Z3" s="261"/>
      <c r="AA3" s="261"/>
      <c r="AB3" s="261"/>
      <c r="AC3" s="261"/>
      <c r="AD3" s="261"/>
      <c r="AE3" s="261"/>
      <c r="AF3" s="261"/>
      <c r="AG3" s="261"/>
      <c r="AH3" s="261"/>
      <c r="AI3" s="261"/>
      <c r="AJ3" s="261"/>
      <c r="AK3" s="261"/>
      <c r="AL3" s="261"/>
      <c r="AM3" s="261"/>
      <c r="AN3" s="261"/>
      <c r="AO3" s="261"/>
      <c r="AP3" s="261"/>
      <c r="AQ3" s="261"/>
      <c r="AR3" s="261"/>
      <c r="AS3" s="261"/>
      <c r="AT3" s="261"/>
    </row>
    <row r="4" spans="2:46">
      <c r="G4" s="689"/>
      <c r="I4" s="230" t="str">
        <f>'Formulario PPGR1'!I4</f>
        <v xml:space="preserve">Plan Operativo Anual </v>
      </c>
      <c r="N4" s="263"/>
      <c r="R4" s="263"/>
      <c r="S4" s="263"/>
      <c r="T4" s="264"/>
      <c r="U4" s="265"/>
      <c r="V4" s="265"/>
      <c r="W4" s="265"/>
      <c r="X4" s="266"/>
      <c r="Y4" s="261"/>
      <c r="Z4" s="261"/>
      <c r="AA4" s="261"/>
      <c r="AB4" s="261"/>
      <c r="AC4" s="261"/>
      <c r="AD4" s="261"/>
      <c r="AE4" s="261"/>
      <c r="AF4" s="261"/>
      <c r="AG4" s="261"/>
      <c r="AH4" s="261"/>
      <c r="AI4" s="261"/>
      <c r="AJ4" s="261"/>
      <c r="AK4" s="261"/>
      <c r="AL4" s="261"/>
      <c r="AM4" s="261"/>
      <c r="AN4" s="261"/>
      <c r="AO4" s="261"/>
      <c r="AP4" s="261"/>
      <c r="AQ4" s="261"/>
      <c r="AR4" s="261"/>
      <c r="AS4" s="261"/>
      <c r="AT4" s="261"/>
    </row>
    <row r="5" spans="2:46">
      <c r="G5" s="689"/>
      <c r="I5" s="230" t="s">
        <v>878</v>
      </c>
      <c r="N5" s="263"/>
      <c r="R5" s="263"/>
      <c r="S5" s="263"/>
      <c r="T5" s="264"/>
      <c r="U5" s="265"/>
      <c r="V5" s="265"/>
      <c r="W5" s="265"/>
      <c r="X5" s="266"/>
      <c r="Y5" s="261"/>
      <c r="Z5" s="261"/>
      <c r="AA5" s="261"/>
      <c r="AB5" s="261"/>
      <c r="AC5" s="261"/>
      <c r="AD5" s="261"/>
      <c r="AE5" s="261"/>
      <c r="AF5" s="261"/>
      <c r="AG5" s="261"/>
      <c r="AH5" s="261"/>
      <c r="AI5" s="261"/>
      <c r="AJ5" s="261"/>
      <c r="AK5" s="261"/>
      <c r="AL5" s="261"/>
      <c r="AM5" s="261"/>
      <c r="AN5" s="261"/>
      <c r="AO5" s="261"/>
      <c r="AP5" s="261"/>
      <c r="AQ5" s="261"/>
      <c r="AR5" s="261"/>
      <c r="AS5" s="261"/>
      <c r="AT5" s="261"/>
    </row>
    <row r="6" spans="2:46">
      <c r="G6" s="688"/>
      <c r="H6" s="232"/>
      <c r="I6" s="231" t="str">
        <f>'Formulario PPGR1'!$L$3</f>
        <v>R6 - SRS Enriquillo</v>
      </c>
      <c r="J6" s="232"/>
      <c r="K6" s="232"/>
      <c r="L6" s="232"/>
      <c r="M6" s="232"/>
      <c r="N6" s="233"/>
      <c r="O6" s="232"/>
      <c r="P6" s="232"/>
      <c r="Q6" s="232"/>
      <c r="R6" s="262"/>
      <c r="S6" s="261"/>
      <c r="T6" s="261"/>
      <c r="U6" s="261"/>
      <c r="V6" s="261"/>
      <c r="W6" s="261"/>
      <c r="X6" s="261"/>
      <c r="Y6" s="261"/>
      <c r="Z6" s="261"/>
      <c r="AA6" s="261"/>
      <c r="AB6" s="261"/>
      <c r="AC6" s="261"/>
      <c r="AD6" s="261"/>
      <c r="AE6" s="261"/>
      <c r="AF6" s="261"/>
      <c r="AG6" s="261"/>
      <c r="AH6" s="261"/>
      <c r="AI6" s="261"/>
      <c r="AJ6" s="261"/>
      <c r="AK6" s="261"/>
      <c r="AL6" s="261"/>
      <c r="AM6" s="261"/>
      <c r="AN6" s="261"/>
      <c r="AO6" s="261"/>
      <c r="AP6" s="261"/>
      <c r="AQ6" s="261"/>
      <c r="AR6" s="261"/>
      <c r="AS6" s="261"/>
      <c r="AT6" s="261"/>
    </row>
    <row r="7" spans="2:46">
      <c r="G7" s="688"/>
      <c r="H7" s="232"/>
      <c r="I7" s="232"/>
      <c r="J7" s="232"/>
      <c r="K7" s="232"/>
      <c r="L7" s="232"/>
      <c r="M7" s="232"/>
      <c r="N7" s="233"/>
      <c r="O7" s="232"/>
      <c r="P7" s="232"/>
      <c r="Q7" s="232"/>
      <c r="R7" s="262"/>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row>
    <row r="8" spans="2:46" s="354" customFormat="1" ht="33" customHeight="1">
      <c r="B8" s="349" t="s">
        <v>95</v>
      </c>
      <c r="C8" s="350" t="s">
        <v>96</v>
      </c>
      <c r="D8" s="350" t="s">
        <v>97</v>
      </c>
      <c r="E8" s="350" t="s">
        <v>98</v>
      </c>
      <c r="F8" s="351" t="s">
        <v>879</v>
      </c>
      <c r="G8" s="148" t="s">
        <v>880</v>
      </c>
      <c r="H8" s="148" t="s">
        <v>881</v>
      </c>
      <c r="I8" s="148" t="s">
        <v>882</v>
      </c>
      <c r="J8" s="187" t="s">
        <v>883</v>
      </c>
      <c r="K8" s="187" t="s">
        <v>884</v>
      </c>
      <c r="L8" s="187" t="s">
        <v>885</v>
      </c>
      <c r="M8" s="187" t="s">
        <v>886</v>
      </c>
      <c r="N8" s="352" t="s">
        <v>887</v>
      </c>
      <c r="O8" s="187" t="s">
        <v>888</v>
      </c>
      <c r="P8" s="187" t="s">
        <v>889</v>
      </c>
      <c r="Q8" s="187" t="s">
        <v>890</v>
      </c>
      <c r="R8" s="538" t="s">
        <v>891</v>
      </c>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row>
    <row r="9" spans="2:46" ht="22.5" customHeight="1">
      <c r="B9" s="188" t="e">
        <f>IF('Formulario PPGR3'!$G9="","",CONCATENATE('Formulario PPGR3'!$C9,".",'Formulario PPGR3'!$D9,".",'Formulario PPGR3'!$E9,".",'Formulario PPGR3'!$F9))</f>
        <v>#REF!</v>
      </c>
      <c r="C9" s="188" t="e">
        <f>IF('Formulario PPGR3'!$G9="","",'Formulario PPGR1'!#REF!)</f>
        <v>#REF!</v>
      </c>
      <c r="D9" s="188" t="e">
        <f>IF('Formulario PPGR3'!$G9="","",'Formulario PPGR1'!#REF!)</f>
        <v>#REF!</v>
      </c>
      <c r="E9" s="188" t="e">
        <f>IF('Formulario PPGR3'!$G9="","",'Formulario PPGR1'!#REF!)</f>
        <v>#REF!</v>
      </c>
      <c r="F9" s="188" t="e">
        <f>IF('Formulario PPGR3'!$G9="","",'Formulario PPGR1'!#REF!)</f>
        <v>#REF!</v>
      </c>
      <c r="G9" s="234" t="s">
        <v>455</v>
      </c>
      <c r="H9" s="188" t="str" cm="1">
        <f t="array" ref="H9">IF(Tabla1[[#This Row],[Código_Actividad]]="","",_xlfn.XLOOKUP(Tabla1[[#This Row],[Código_Actividad]],CodigoActividad,Tabla2[Actividades Programables Presupuestables],"",0))</f>
        <v>Coordinacion para la gestion de la red de emergencias medicas de su demarcación.</v>
      </c>
      <c r="I9" s="520">
        <f>IFERROR(VLOOKUP('Formulario PPGR3'!$G9,'Formulario PPGR2'!$C$9:$Q$270,15,FALSE),"")</f>
        <v>1</v>
      </c>
      <c r="J9" s="523" t="s">
        <v>892</v>
      </c>
      <c r="K9" s="524" t="s">
        <v>893</v>
      </c>
      <c r="L9" s="521" t="str">
        <f>IF(Tabla1[[#This Row],[Descripción]]="","",_xlfn.XLOOKUP(Tabla1[[#This Row],[Descripción]],Tabla10[Descripción],Tabla10[Unidad de Medida],"",0))</f>
        <v>unidad</v>
      </c>
      <c r="M9" s="312">
        <v>1</v>
      </c>
      <c r="N9" s="537">
        <f>IF(Tabla1[[#This Row],[Descripción]]="","",_xlfn.XLOOKUP(Tabla1[[#This Row],[Descripción]],Tabla10[Descripción],Tabla10[Precio Unitario],0))</f>
        <v>19706</v>
      </c>
      <c r="O9" s="537">
        <f>IF(Tabla1[[#This Row],[Cantidad de Insumos]]="","",Tabla1[[#This Row],[Precio Unitario]]*Tabla1[[#This Row],[Cantidad de Insumos]])</f>
        <v>19706</v>
      </c>
      <c r="P9" s="521" t="str">
        <f>IF(Tabla1[[#This Row],[Descripción]]="","",_xlfn.XLOOKUP(Tabla1[[#This Row],[Descripción]],Tabla10[Descripción],Tabla10[CODIGO PRESUPUESTARIO],0))</f>
        <v>2.3.1.1.01</v>
      </c>
      <c r="Q9" s="523" t="s">
        <v>894</v>
      </c>
      <c r="R9" s="523" t="str">
        <f>IF(Tabla1[[#This Row],[Insumos]]="","",_xlfn.XLOOKUP(Tabla1[[#This Row],[Insumos]],Tabla10[Insumo],Tabla10[InsumoAbrev],"",0))</f>
        <v>lsAlimentosyBebidas</v>
      </c>
    </row>
    <row r="10" spans="2:46" ht="22.5" customHeight="1">
      <c r="B10" s="188" t="e">
        <f>IF('Formulario PPGR3'!$G10="","",CONCATENATE('Formulario PPGR3'!$C10,".",'Formulario PPGR3'!$D10,".",'Formulario PPGR3'!$E10,".",'Formulario PPGR3'!$F10))</f>
        <v>#REF!</v>
      </c>
      <c r="C10" s="188" t="e">
        <f>IF('Formulario PPGR3'!$G10="","",'Formulario PPGR1'!#REF!)</f>
        <v>#REF!</v>
      </c>
      <c r="D10" s="188" t="e">
        <f>IF('Formulario PPGR3'!$G10="","",'Formulario PPGR1'!#REF!)</f>
        <v>#REF!</v>
      </c>
      <c r="E10" s="188" t="e">
        <f>IF('Formulario PPGR3'!$G10="","",'Formulario PPGR1'!#REF!)</f>
        <v>#REF!</v>
      </c>
      <c r="F10" s="188" t="e">
        <f>IF('Formulario PPGR3'!$G10="","",'Formulario PPGR1'!#REF!)</f>
        <v>#REF!</v>
      </c>
      <c r="G10" s="234" t="s">
        <v>457</v>
      </c>
      <c r="H10" s="188" t="str" cm="1">
        <f t="array" ref="H10">IF(Tabla1[[#This Row],[Código_Actividad]]="","",_xlfn.XLOOKUP(Tabla1[[#This Row],[Código_Actividad]],CodigoActividad,Tabla2[Actividades Programables Presupuestables],"",0))</f>
        <v>Coordinación de la Implementación del Modelo Integrado de Atención de Emergencias y Urgencias.</v>
      </c>
      <c r="I10" s="520">
        <f>IFERROR(VLOOKUP('Formulario PPGR3'!$G10,'Formulario PPGR2'!$C$9:$Q$270,15,FALSE),"")</f>
        <v>1</v>
      </c>
      <c r="J10" s="525" t="s">
        <v>892</v>
      </c>
      <c r="K10" s="524" t="s">
        <v>893</v>
      </c>
      <c r="L10" s="521" t="str">
        <f>IF(Tabla1[[#This Row],[Descripción]]="","",_xlfn.XLOOKUP(Tabla1[[#This Row],[Descripción]],Tabla10[Descripción],Tabla10[Unidad de Medida],"",0))</f>
        <v>unidad</v>
      </c>
      <c r="M10" s="312">
        <v>1</v>
      </c>
      <c r="N10" s="537">
        <f>IF(Tabla1[[#This Row],[Descripción]]="","",_xlfn.XLOOKUP(Tabla1[[#This Row],[Descripción]],Tabla10[Descripción],Tabla10[Precio Unitario],0))</f>
        <v>19706</v>
      </c>
      <c r="O10" s="537">
        <f>IF(Tabla1[[#This Row],[Cantidad de Insumos]]="","",Tabla1[[#This Row],[Precio Unitario]]*Tabla1[[#This Row],[Cantidad de Insumos]])</f>
        <v>19706</v>
      </c>
      <c r="P10" s="522" t="str">
        <f>IF(Tabla1[[#This Row],[Descripción]]="","",_xlfn.XLOOKUP(Tabla1[[#This Row],[Descripción]],Tabla10[Descripción],Tabla10[CODIGO PRESUPUESTARIO],0))</f>
        <v>2.3.1.1.01</v>
      </c>
      <c r="Q10" s="523" t="s">
        <v>894</v>
      </c>
      <c r="R10" s="523" t="str">
        <f>IF(Tabla1[[#This Row],[Insumos]]="","",_xlfn.XLOOKUP(Tabla1[[#This Row],[Insumos]],Tabla10[Insumo],Tabla10[InsumoAbrev],"",0))</f>
        <v>lsAlimentosyBebidas</v>
      </c>
    </row>
    <row r="11" spans="2:46" ht="22.5" customHeight="1">
      <c r="B11" s="188" t="e">
        <f>IF('Formulario PPGR3'!$G11="","",CONCATENATE('Formulario PPGR3'!$C11,".",'Formulario PPGR3'!$D11,".",'Formulario PPGR3'!$E11,".",'Formulario PPGR3'!$F11))</f>
        <v>#REF!</v>
      </c>
      <c r="C11" s="188" t="e">
        <f>IF('Formulario PPGR3'!$G11="","",'Formulario PPGR1'!#REF!)</f>
        <v>#REF!</v>
      </c>
      <c r="D11" s="188" t="e">
        <f>IF('Formulario PPGR3'!$G11="","",'Formulario PPGR1'!#REF!)</f>
        <v>#REF!</v>
      </c>
      <c r="E11" s="188" t="e">
        <f>IF('Formulario PPGR3'!$G11="","",'Formulario PPGR1'!#REF!)</f>
        <v>#REF!</v>
      </c>
      <c r="F11" s="188" t="e">
        <f>IF('Formulario PPGR3'!$G11="","",'Formulario PPGR1'!#REF!)</f>
        <v>#REF!</v>
      </c>
      <c r="G11" s="234" t="s">
        <v>459</v>
      </c>
      <c r="H11" s="519" t="str" cm="1">
        <f t="array" ref="H11">IF(Tabla1[[#This Row],[Código_Actividad]]="","",_xlfn.XLOOKUP(Tabla1[[#This Row],[Código_Actividad]],CodigoActividad,Tabla2[Actividades Programables Presupuestables],"",0))</f>
        <v>Supervisión de la Implementación de RAC-Triaje en Salas de Emergencias Centros Hospitalarios</v>
      </c>
      <c r="I11" s="520">
        <f>IFERROR(VLOOKUP('Formulario PPGR3'!$G11,'Formulario PPGR2'!$C$9:$Q$270,15,FALSE),"")</f>
        <v>2</v>
      </c>
      <c r="J11" s="525" t="s">
        <v>895</v>
      </c>
      <c r="K11" s="524" t="s">
        <v>896</v>
      </c>
      <c r="L11" s="521" t="str">
        <f>IF(Tabla1[[#This Row],[Descripción]]="","",_xlfn.XLOOKUP(Tabla1[[#This Row],[Descripción]],Tabla10[Descripción],Tabla10[Unidad de Medida],"",0))</f>
        <v>galon</v>
      </c>
      <c r="M11" s="312">
        <v>40</v>
      </c>
      <c r="N11" s="537">
        <f>IF(Tabla1[[#This Row],[Descripción]]="","",_xlfn.XLOOKUP(Tabla1[[#This Row],[Descripción]],Tabla10[Descripción],Tabla10[Precio Unitario],0))</f>
        <v>250</v>
      </c>
      <c r="O11" s="537">
        <f>IF(Tabla1[[#This Row],[Cantidad de Insumos]]="","",Tabla1[[#This Row],[Precio Unitario]]*Tabla1[[#This Row],[Cantidad de Insumos]])</f>
        <v>10000</v>
      </c>
      <c r="P11" s="522" t="str">
        <f>IF(Tabla1[[#This Row],[Descripción]]="","",_xlfn.XLOOKUP(Tabla1[[#This Row],[Descripción]],Tabla10[Descripción],Tabla10[CODIGO PRESUPUESTARIO],0))</f>
        <v>2.3.7.1.02</v>
      </c>
      <c r="Q11" s="523" t="s">
        <v>894</v>
      </c>
      <c r="R11" s="523" t="str">
        <f>IF(Tabla1[[#This Row],[Insumos]]="","",_xlfn.XLOOKUP(Tabla1[[#This Row],[Insumos]],Tabla10[Insumo],Tabla10[InsumoAbrev],"",0))</f>
        <v>lsGasoil</v>
      </c>
    </row>
    <row r="12" spans="2:46" ht="22.5" customHeight="1">
      <c r="B12" s="188" t="e">
        <f>IF('Formulario PPGR3'!$G12="","",CONCATENATE('Formulario PPGR3'!$C12,".",'Formulario PPGR3'!$D12,".",'Formulario PPGR3'!$E12,".",'Formulario PPGR3'!$F12))</f>
        <v>#REF!</v>
      </c>
      <c r="C12" s="188" t="e">
        <f>IF('Formulario PPGR3'!$G12="","",'Formulario PPGR1'!#REF!)</f>
        <v>#REF!</v>
      </c>
      <c r="D12" s="188" t="e">
        <f>IF('Formulario PPGR3'!$G12="","",'Formulario PPGR1'!#REF!)</f>
        <v>#REF!</v>
      </c>
      <c r="E12" s="188" t="e">
        <f>IF('Formulario PPGR3'!$G12="","",'Formulario PPGR1'!#REF!)</f>
        <v>#REF!</v>
      </c>
      <c r="F12" s="188" t="e">
        <f>IF('Formulario PPGR3'!$G12="","",'Formulario PPGR1'!#REF!)</f>
        <v>#REF!</v>
      </c>
      <c r="G12" s="234" t="s">
        <v>459</v>
      </c>
      <c r="H12" s="519" t="str" cm="1">
        <f t="array" ref="H12">IF(Tabla1[[#This Row],[Código_Actividad]]="","",_xlfn.XLOOKUP(Tabla1[[#This Row],[Código_Actividad]],CodigoActividad,Tabla2[Actividades Programables Presupuestables],"",0))</f>
        <v>Supervisión de la Implementación de RAC-Triaje en Salas de Emergencias Centros Hospitalarios</v>
      </c>
      <c r="I12" s="520">
        <f>IFERROR(VLOOKUP('Formulario PPGR3'!$G12,'Formulario PPGR2'!$C$9:$Q$270,15,FALSE),"")</f>
        <v>2</v>
      </c>
      <c r="J12" s="525" t="s">
        <v>897</v>
      </c>
      <c r="K12" s="524" t="s">
        <v>898</v>
      </c>
      <c r="L12" s="521" t="str">
        <f>IF(Tabla1[[#This Row],[Descripción]]="","",_xlfn.XLOOKUP(Tabla1[[#This Row],[Descripción]],Tabla10[Descripción],Tabla10[Unidad de Medida],"",0))</f>
        <v>Depósito</v>
      </c>
      <c r="M12" s="312">
        <v>4</v>
      </c>
      <c r="N12" s="537">
        <f>IF(Tabla1[[#This Row],[Descripción]]="","",_xlfn.XLOOKUP(Tabla1[[#This Row],[Descripción]],Tabla10[Descripción],Tabla10[Precio Unitario],0))</f>
        <v>1700</v>
      </c>
      <c r="O12" s="537">
        <f>IF(Tabla1[[#This Row],[Cantidad de Insumos]]="","",Tabla1[[#This Row],[Precio Unitario]]*Tabla1[[#This Row],[Cantidad de Insumos]])</f>
        <v>6800</v>
      </c>
      <c r="P12" s="522" t="str">
        <f>IF(Tabla1[[#This Row],[Descripción]]="","",_xlfn.XLOOKUP(Tabla1[[#This Row],[Descripción]],Tabla10[Descripción],Tabla10[CODIGO PRESUPUESTARIO],0))</f>
        <v>2.2.3.1.01</v>
      </c>
      <c r="Q12" s="523" t="s">
        <v>894</v>
      </c>
      <c r="R12" s="523" t="str">
        <f>IF(Tabla1[[#This Row],[Insumos]]="","",_xlfn.XLOOKUP(Tabla1[[#This Row],[Insumos]],Tabla10[Insumo],Tabla10[InsumoAbrev],"",0))</f>
        <v>lsViaticosDP</v>
      </c>
    </row>
    <row r="13" spans="2:46" ht="22.5" customHeight="1">
      <c r="B13" s="188" t="e">
        <f>IF('Formulario PPGR3'!$G13="","",CONCATENATE('Formulario PPGR3'!$C13,".",'Formulario PPGR3'!$D13,".",'Formulario PPGR3'!$E13,".",'Formulario PPGR3'!$F13))</f>
        <v>#REF!</v>
      </c>
      <c r="C13" s="188" t="e">
        <f>IF('Formulario PPGR3'!$G13="","",'Formulario PPGR1'!#REF!)</f>
        <v>#REF!</v>
      </c>
      <c r="D13" s="188" t="e">
        <f>IF('Formulario PPGR3'!$G13="","",'Formulario PPGR1'!#REF!)</f>
        <v>#REF!</v>
      </c>
      <c r="E13" s="188" t="e">
        <f>IF('Formulario PPGR3'!$G13="","",'Formulario PPGR1'!#REF!)</f>
        <v>#REF!</v>
      </c>
      <c r="F13" s="188" t="e">
        <f>IF('Formulario PPGR3'!$G13="","",'Formulario PPGR1'!#REF!)</f>
        <v>#REF!</v>
      </c>
      <c r="G13" s="234" t="s">
        <v>459</v>
      </c>
      <c r="H13" s="519" t="str" cm="1">
        <f t="array" ref="H13">IF(Tabla1[[#This Row],[Código_Actividad]]="","",_xlfn.XLOOKUP(Tabla1[[#This Row],[Código_Actividad]],CodigoActividad,Tabla2[Actividades Programables Presupuestables],"",0))</f>
        <v>Supervisión de la Implementación de RAC-Triaje en Salas de Emergencias Centros Hospitalarios</v>
      </c>
      <c r="I13" s="520">
        <f>IFERROR(VLOOKUP('Formulario PPGR3'!$G13,'Formulario PPGR2'!$C$9:$Q$270,15,FALSE),"")</f>
        <v>2</v>
      </c>
      <c r="J13" s="525" t="s">
        <v>897</v>
      </c>
      <c r="K13" s="524" t="s">
        <v>899</v>
      </c>
      <c r="L13" s="521" t="str">
        <f>IF(Tabla1[[#This Row],[Descripción]]="","",_xlfn.XLOOKUP(Tabla1[[#This Row],[Descripción]],Tabla10[Descripción],Tabla10[Unidad de Medida],"",0))</f>
        <v>Depósito</v>
      </c>
      <c r="M13" s="312">
        <v>4</v>
      </c>
      <c r="N13" s="537">
        <f>IF(Tabla1[[#This Row],[Descripción]]="","",_xlfn.XLOOKUP(Tabla1[[#This Row],[Descripción]],Tabla10[Descripción],Tabla10[Precio Unitario],0))</f>
        <v>2150</v>
      </c>
      <c r="O13" s="537">
        <f>IF(Tabla1[[#This Row],[Cantidad de Insumos]]="","",Tabla1[[#This Row],[Precio Unitario]]*Tabla1[[#This Row],[Cantidad de Insumos]])</f>
        <v>8600</v>
      </c>
      <c r="P13" s="522" t="str">
        <f>IF(Tabla1[[#This Row],[Descripción]]="","",_xlfn.XLOOKUP(Tabla1[[#This Row],[Descripción]],Tabla10[Descripción],Tabla10[CODIGO PRESUPUESTARIO],0))</f>
        <v>2.2.3.1.01</v>
      </c>
      <c r="Q13" s="523" t="s">
        <v>894</v>
      </c>
      <c r="R13" s="523" t="str">
        <f>IF(Tabla1[[#This Row],[Insumos]]="","",_xlfn.XLOOKUP(Tabla1[[#This Row],[Insumos]],Tabla10[Insumo],Tabla10[InsumoAbrev],"",0))</f>
        <v>lsViaticosDP</v>
      </c>
    </row>
    <row r="14" spans="2:46" ht="22.5" customHeight="1">
      <c r="B14" s="188" t="e">
        <f>IF('Formulario PPGR3'!$G14="","",CONCATENATE('Formulario PPGR3'!$C14,".",'Formulario PPGR3'!$D14,".",'Formulario PPGR3'!$E14,".",'Formulario PPGR3'!$F14))</f>
        <v>#REF!</v>
      </c>
      <c r="C14" s="188" t="e">
        <f>IF('Formulario PPGR3'!$G14="","",'Formulario PPGR1'!#REF!)</f>
        <v>#REF!</v>
      </c>
      <c r="D14" s="188" t="e">
        <f>IF('Formulario PPGR3'!$G14="","",'Formulario PPGR1'!#REF!)</f>
        <v>#REF!</v>
      </c>
      <c r="E14" s="188" t="e">
        <f>IF('Formulario PPGR3'!$G14="","",'Formulario PPGR1'!#REF!)</f>
        <v>#REF!</v>
      </c>
      <c r="F14" s="188" t="e">
        <f>IF('Formulario PPGR3'!$G14="","",'Formulario PPGR1'!#REF!)</f>
        <v>#REF!</v>
      </c>
      <c r="G14" s="234" t="s">
        <v>461</v>
      </c>
      <c r="H14" s="519" t="str" cm="1">
        <f t="array" ref="H14">IF(Tabla1[[#This Row],[Código_Actividad]]="","",_xlfn.XLOOKUP(Tabla1[[#This Row],[Código_Actividad]],CodigoActividad,Tabla2[Actividades Programables Presupuestables],"",0))</f>
        <v xml:space="preserve">Supervision al llenado de historia clinica de emergencias, registro de indicadores y registro de todos los pacientes del libro de emergencias </v>
      </c>
      <c r="I14" s="520">
        <f>IFERROR(VLOOKUP('Formulario PPGR3'!$G14,'Formulario PPGR2'!$C$9:$Q$270,15,FALSE),"")</f>
        <v>1</v>
      </c>
      <c r="J14" s="525" t="s">
        <v>895</v>
      </c>
      <c r="K14" s="524" t="s">
        <v>896</v>
      </c>
      <c r="L14" s="521" t="str">
        <f>IF(Tabla1[[#This Row],[Descripción]]="","",_xlfn.XLOOKUP(Tabla1[[#This Row],[Descripción]],Tabla10[Descripción],Tabla10[Unidad de Medida],"",0))</f>
        <v>galon</v>
      </c>
      <c r="M14" s="312">
        <v>20</v>
      </c>
      <c r="N14" s="537">
        <f>IF(Tabla1[[#This Row],[Descripción]]="","",_xlfn.XLOOKUP(Tabla1[[#This Row],[Descripción]],Tabla10[Descripción],Tabla10[Precio Unitario],0))</f>
        <v>250</v>
      </c>
      <c r="O14" s="537">
        <f>IF(Tabla1[[#This Row],[Cantidad de Insumos]]="","",Tabla1[[#This Row],[Precio Unitario]]*Tabla1[[#This Row],[Cantidad de Insumos]])</f>
        <v>5000</v>
      </c>
      <c r="P14" s="522" t="str">
        <f>IF(Tabla1[[#This Row],[Descripción]]="","",_xlfn.XLOOKUP(Tabla1[[#This Row],[Descripción]],Tabla10[Descripción],Tabla10[CODIGO PRESUPUESTARIO],0))</f>
        <v>2.3.7.1.02</v>
      </c>
      <c r="Q14" s="523" t="s">
        <v>894</v>
      </c>
      <c r="R14" s="523" t="str">
        <f>IF(Tabla1[[#This Row],[Insumos]]="","",_xlfn.XLOOKUP(Tabla1[[#This Row],[Insumos]],Tabla10[Insumo],Tabla10[InsumoAbrev],"",0))</f>
        <v>lsGasoil</v>
      </c>
    </row>
    <row r="15" spans="2:46" ht="22.5" customHeight="1">
      <c r="B15" s="188" t="e">
        <f>IF('Formulario PPGR3'!$G15="","",CONCATENATE('Formulario PPGR3'!$C15,".",'Formulario PPGR3'!$D15,".",'Formulario PPGR3'!$E15,".",'Formulario PPGR3'!$F15))</f>
        <v>#REF!</v>
      </c>
      <c r="C15" s="188" t="e">
        <f>IF('Formulario PPGR3'!$G15="","",'Formulario PPGR1'!#REF!)</f>
        <v>#REF!</v>
      </c>
      <c r="D15" s="188" t="e">
        <f>IF('Formulario PPGR3'!$G15="","",'Formulario PPGR1'!#REF!)</f>
        <v>#REF!</v>
      </c>
      <c r="E15" s="188" t="e">
        <f>IF('Formulario PPGR3'!$G15="","",'Formulario PPGR1'!#REF!)</f>
        <v>#REF!</v>
      </c>
      <c r="F15" s="188" t="e">
        <f>IF('Formulario PPGR3'!$G15="","",'Formulario PPGR1'!#REF!)</f>
        <v>#REF!</v>
      </c>
      <c r="G15" s="234" t="s">
        <v>461</v>
      </c>
      <c r="H15" s="519" t="str" cm="1">
        <f t="array" ref="H15">IF(Tabla1[[#This Row],[Código_Actividad]]="","",_xlfn.XLOOKUP(Tabla1[[#This Row],[Código_Actividad]],CodigoActividad,Tabla2[Actividades Programables Presupuestables],"",0))</f>
        <v xml:space="preserve">Supervision al llenado de historia clinica de emergencias, registro de indicadores y registro de todos los pacientes del libro de emergencias </v>
      </c>
      <c r="I15" s="520">
        <f>IFERROR(VLOOKUP('Formulario PPGR3'!$G15,'Formulario PPGR2'!$C$9:$Q$270,15,FALSE),"")</f>
        <v>1</v>
      </c>
      <c r="J15" s="525" t="s">
        <v>897</v>
      </c>
      <c r="K15" s="524" t="s">
        <v>898</v>
      </c>
      <c r="L15" s="521" t="str">
        <f>IF(Tabla1[[#This Row],[Descripción]]="","",_xlfn.XLOOKUP(Tabla1[[#This Row],[Descripción]],Tabla10[Descripción],Tabla10[Unidad de Medida],"",0))</f>
        <v>Depósito</v>
      </c>
      <c r="M15" s="312">
        <v>2</v>
      </c>
      <c r="N15" s="537">
        <f>IF(Tabla1[[#This Row],[Descripción]]="","",_xlfn.XLOOKUP(Tabla1[[#This Row],[Descripción]],Tabla10[Descripción],Tabla10[Precio Unitario],0))</f>
        <v>1700</v>
      </c>
      <c r="O15" s="537">
        <f>IF(Tabla1[[#This Row],[Cantidad de Insumos]]="","",Tabla1[[#This Row],[Precio Unitario]]*Tabla1[[#This Row],[Cantidad de Insumos]])</f>
        <v>3400</v>
      </c>
      <c r="P15" s="522" t="str">
        <f>IF(Tabla1[[#This Row],[Descripción]]="","",_xlfn.XLOOKUP(Tabla1[[#This Row],[Descripción]],Tabla10[Descripción],Tabla10[CODIGO PRESUPUESTARIO],0))</f>
        <v>2.2.3.1.01</v>
      </c>
      <c r="Q15" s="523" t="s">
        <v>894</v>
      </c>
      <c r="R15" s="523" t="str">
        <f>IF(Tabla1[[#This Row],[Insumos]]="","",_xlfn.XLOOKUP(Tabla1[[#This Row],[Insumos]],Tabla10[Insumo],Tabla10[InsumoAbrev],"",0))</f>
        <v>lsViaticosDP</v>
      </c>
    </row>
    <row r="16" spans="2:46" ht="22.5" customHeight="1">
      <c r="B16" s="188" t="e">
        <f>IF('Formulario PPGR3'!$G16="","",CONCATENATE('Formulario PPGR3'!$C16,".",'Formulario PPGR3'!$D16,".",'Formulario PPGR3'!$E16,".",'Formulario PPGR3'!$F16))</f>
        <v>#REF!</v>
      </c>
      <c r="C16" s="188" t="e">
        <f>IF('Formulario PPGR3'!$G16="","",'Formulario PPGR1'!#REF!)</f>
        <v>#REF!</v>
      </c>
      <c r="D16" s="188" t="e">
        <f>IF('Formulario PPGR3'!$G16="","",'Formulario PPGR1'!#REF!)</f>
        <v>#REF!</v>
      </c>
      <c r="E16" s="188" t="e">
        <f>IF('Formulario PPGR3'!$G16="","",'Formulario PPGR1'!#REF!)</f>
        <v>#REF!</v>
      </c>
      <c r="F16" s="188" t="e">
        <f>IF('Formulario PPGR3'!$G16="","",'Formulario PPGR1'!#REF!)</f>
        <v>#REF!</v>
      </c>
      <c r="G16" s="234" t="s">
        <v>461</v>
      </c>
      <c r="H16" s="519" t="str" cm="1">
        <f t="array" ref="H16">IF(Tabla1[[#This Row],[Código_Actividad]]="","",_xlfn.XLOOKUP(Tabla1[[#This Row],[Código_Actividad]],CodigoActividad,Tabla2[Actividades Programables Presupuestables],"",0))</f>
        <v xml:space="preserve">Supervision al llenado de historia clinica de emergencias, registro de indicadores y registro de todos los pacientes del libro de emergencias </v>
      </c>
      <c r="I16" s="520">
        <f>IFERROR(VLOOKUP('Formulario PPGR3'!$G16,'Formulario PPGR2'!$C$9:$Q$270,15,FALSE),"")</f>
        <v>1</v>
      </c>
      <c r="J16" s="525" t="s">
        <v>897</v>
      </c>
      <c r="K16" s="524" t="s">
        <v>899</v>
      </c>
      <c r="L16" s="521" t="str">
        <f>IF(Tabla1[[#This Row],[Descripción]]="","",_xlfn.XLOOKUP(Tabla1[[#This Row],[Descripción]],Tabla10[Descripción],Tabla10[Unidad de Medida],"",0))</f>
        <v>Depósito</v>
      </c>
      <c r="M16" s="312">
        <v>2</v>
      </c>
      <c r="N16" s="537">
        <f>IF(Tabla1[[#This Row],[Descripción]]="","",_xlfn.XLOOKUP(Tabla1[[#This Row],[Descripción]],Tabla10[Descripción],Tabla10[Precio Unitario],0))</f>
        <v>2150</v>
      </c>
      <c r="O16" s="537">
        <f>IF(Tabla1[[#This Row],[Cantidad de Insumos]]="","",Tabla1[[#This Row],[Precio Unitario]]*Tabla1[[#This Row],[Cantidad de Insumos]])</f>
        <v>4300</v>
      </c>
      <c r="P16" s="522" t="str">
        <f>IF(Tabla1[[#This Row],[Descripción]]="","",_xlfn.XLOOKUP(Tabla1[[#This Row],[Descripción]],Tabla10[Descripción],Tabla10[CODIGO PRESUPUESTARIO],0))</f>
        <v>2.2.3.1.01</v>
      </c>
      <c r="Q16" s="523" t="s">
        <v>894</v>
      </c>
      <c r="R16" s="523" t="str">
        <f>IF(Tabla1[[#This Row],[Insumos]]="","",_xlfn.XLOOKUP(Tabla1[[#This Row],[Insumos]],Tabla10[Insumo],Tabla10[InsumoAbrev],"",0))</f>
        <v>lsViaticosDP</v>
      </c>
    </row>
    <row r="17" spans="2:18" ht="22.5" customHeight="1">
      <c r="B17" s="188" t="e">
        <f>IF('Formulario PPGR3'!$G17="","",CONCATENATE('Formulario PPGR3'!$C17,".",'Formulario PPGR3'!$D17,".",'Formulario PPGR3'!$E17,".",'Formulario PPGR3'!$F17))</f>
        <v>#REF!</v>
      </c>
      <c r="C17" s="188" t="e">
        <f>IF('Formulario PPGR3'!$G17="","",'Formulario PPGR1'!#REF!)</f>
        <v>#REF!</v>
      </c>
      <c r="D17" s="188" t="e">
        <f>IF('Formulario PPGR3'!$G17="","",'Formulario PPGR1'!#REF!)</f>
        <v>#REF!</v>
      </c>
      <c r="E17" s="188" t="e">
        <f>IF('Formulario PPGR3'!$G17="","",'Formulario PPGR1'!#REF!)</f>
        <v>#REF!</v>
      </c>
      <c r="F17" s="188" t="e">
        <f>IF('Formulario PPGR3'!$G17="","",'Formulario PPGR1'!#REF!)</f>
        <v>#REF!</v>
      </c>
      <c r="G17" s="234" t="s">
        <v>464</v>
      </c>
      <c r="H17" s="519" t="str" cm="1">
        <f t="array" ref="H17">IF(Tabla1[[#This Row],[Código_Actividad]]="","",_xlfn.XLOOKUP(Tabla1[[#This Row],[Código_Actividad]],CodigoActividad,Tabla2[Actividades Programables Presupuestables],"",0))</f>
        <v xml:space="preserve">Supervisión procedimiento de entrega, recibo y reposicion de carro de paro en salas de emergencias </v>
      </c>
      <c r="I17" s="520">
        <f>IFERROR(VLOOKUP('Formulario PPGR3'!$G17,'Formulario PPGR2'!$C$9:$Q$270,15,FALSE),"")</f>
        <v>4</v>
      </c>
      <c r="J17" s="525" t="s">
        <v>895</v>
      </c>
      <c r="K17" s="524" t="s">
        <v>896</v>
      </c>
      <c r="L17" s="521" t="str">
        <f>IF(Tabla1[[#This Row],[Descripción]]="","",_xlfn.XLOOKUP(Tabla1[[#This Row],[Descripción]],Tabla10[Descripción],Tabla10[Unidad de Medida],"",0))</f>
        <v>galon</v>
      </c>
      <c r="M17" s="312">
        <v>160</v>
      </c>
      <c r="N17" s="537">
        <f>IF(Tabla1[[#This Row],[Descripción]]="","",_xlfn.XLOOKUP(Tabla1[[#This Row],[Descripción]],Tabla10[Descripción],Tabla10[Precio Unitario],0))</f>
        <v>250</v>
      </c>
      <c r="O17" s="537">
        <f>IF(Tabla1[[#This Row],[Cantidad de Insumos]]="","",Tabla1[[#This Row],[Precio Unitario]]*Tabla1[[#This Row],[Cantidad de Insumos]])</f>
        <v>40000</v>
      </c>
      <c r="P17" s="522" t="str">
        <f>IF(Tabla1[[#This Row],[Descripción]]="","",_xlfn.XLOOKUP(Tabla1[[#This Row],[Descripción]],Tabla10[Descripción],Tabla10[CODIGO PRESUPUESTARIO],0))</f>
        <v>2.3.7.1.02</v>
      </c>
      <c r="Q17" s="523" t="s">
        <v>900</v>
      </c>
      <c r="R17" s="523" t="str">
        <f>IF(Tabla1[[#This Row],[Insumos]]="","",_xlfn.XLOOKUP(Tabla1[[#This Row],[Insumos]],Tabla10[Insumo],Tabla10[InsumoAbrev],"",0))</f>
        <v>lsGasoil</v>
      </c>
    </row>
    <row r="18" spans="2:18" ht="22.5" customHeight="1">
      <c r="B18" s="188" t="e">
        <f>IF('Formulario PPGR3'!$G18="","",CONCATENATE('Formulario PPGR3'!$C18,".",'Formulario PPGR3'!$D18,".",'Formulario PPGR3'!$E18,".",'Formulario PPGR3'!$F18))</f>
        <v>#REF!</v>
      </c>
      <c r="C18" s="188" t="e">
        <f>IF('Formulario PPGR3'!$G18="","",'Formulario PPGR1'!#REF!)</f>
        <v>#REF!</v>
      </c>
      <c r="D18" s="188" t="e">
        <f>IF('Formulario PPGR3'!$G18="","",'Formulario PPGR1'!#REF!)</f>
        <v>#REF!</v>
      </c>
      <c r="E18" s="188" t="e">
        <f>IF('Formulario PPGR3'!$G18="","",'Formulario PPGR1'!#REF!)</f>
        <v>#REF!</v>
      </c>
      <c r="F18" s="188" t="e">
        <f>IF('Formulario PPGR3'!$G18="","",'Formulario PPGR1'!#REF!)</f>
        <v>#REF!</v>
      </c>
      <c r="G18" s="234" t="s">
        <v>464</v>
      </c>
      <c r="H18" s="519" t="str" cm="1">
        <f t="array" ref="H18">IF(Tabla1[[#This Row],[Código_Actividad]]="","",_xlfn.XLOOKUP(Tabla1[[#This Row],[Código_Actividad]],CodigoActividad,Tabla2[Actividades Programables Presupuestables],"",0))</f>
        <v xml:space="preserve">Supervisión procedimiento de entrega, recibo y reposicion de carro de paro en salas de emergencias </v>
      </c>
      <c r="I18" s="520">
        <f>IFERROR(VLOOKUP('Formulario PPGR3'!$G18,'Formulario PPGR2'!$C$9:$Q$270,15,FALSE),"")</f>
        <v>4</v>
      </c>
      <c r="J18" s="525" t="s">
        <v>897</v>
      </c>
      <c r="K18" s="524" t="s">
        <v>898</v>
      </c>
      <c r="L18" s="521" t="str">
        <f>IF(Tabla1[[#This Row],[Descripción]]="","",_xlfn.XLOOKUP(Tabla1[[#This Row],[Descripción]],Tabla10[Descripción],Tabla10[Unidad de Medida],"",0))</f>
        <v>Depósito</v>
      </c>
      <c r="M18" s="312">
        <v>8</v>
      </c>
      <c r="N18" s="537">
        <f>IF(Tabla1[[#This Row],[Descripción]]="","",_xlfn.XLOOKUP(Tabla1[[#This Row],[Descripción]],Tabla10[Descripción],Tabla10[Precio Unitario],0))</f>
        <v>1700</v>
      </c>
      <c r="O18" s="537">
        <f>IF(Tabla1[[#This Row],[Cantidad de Insumos]]="","",Tabla1[[#This Row],[Precio Unitario]]*Tabla1[[#This Row],[Cantidad de Insumos]])</f>
        <v>13600</v>
      </c>
      <c r="P18" s="522" t="str">
        <f>IF(Tabla1[[#This Row],[Descripción]]="","",_xlfn.XLOOKUP(Tabla1[[#This Row],[Descripción]],Tabla10[Descripción],Tabla10[CODIGO PRESUPUESTARIO],0))</f>
        <v>2.2.3.1.01</v>
      </c>
      <c r="Q18" s="523" t="s">
        <v>894</v>
      </c>
      <c r="R18" s="523" t="str">
        <f>IF(Tabla1[[#This Row],[Insumos]]="","",_xlfn.XLOOKUP(Tabla1[[#This Row],[Insumos]],Tabla10[Insumo],Tabla10[InsumoAbrev],"",0))</f>
        <v>lsViaticosDP</v>
      </c>
    </row>
    <row r="19" spans="2:18" ht="22.5" customHeight="1">
      <c r="B19" s="188" t="e">
        <f>IF('Formulario PPGR3'!$G19="","",CONCATENATE('Formulario PPGR3'!$C19,".",'Formulario PPGR3'!$D19,".",'Formulario PPGR3'!$E19,".",'Formulario PPGR3'!$F19))</f>
        <v>#REF!</v>
      </c>
      <c r="C19" s="188" t="e">
        <f>IF('Formulario PPGR3'!$G19="","",'Formulario PPGR1'!#REF!)</f>
        <v>#REF!</v>
      </c>
      <c r="D19" s="188" t="e">
        <f>IF('Formulario PPGR3'!$G19="","",'Formulario PPGR1'!#REF!)</f>
        <v>#REF!</v>
      </c>
      <c r="E19" s="188" t="e">
        <f>IF('Formulario PPGR3'!$G19="","",'Formulario PPGR1'!#REF!)</f>
        <v>#REF!</v>
      </c>
      <c r="F19" s="188" t="e">
        <f>IF('Formulario PPGR3'!$G19="","",'Formulario PPGR1'!#REF!)</f>
        <v>#REF!</v>
      </c>
      <c r="G19" s="234" t="s">
        <v>464</v>
      </c>
      <c r="H19" s="519" t="str" cm="1">
        <f t="array" ref="H19">IF(Tabla1[[#This Row],[Código_Actividad]]="","",_xlfn.XLOOKUP(Tabla1[[#This Row],[Código_Actividad]],CodigoActividad,Tabla2[Actividades Programables Presupuestables],"",0))</f>
        <v xml:space="preserve">Supervisión procedimiento de entrega, recibo y reposicion de carro de paro en salas de emergencias </v>
      </c>
      <c r="I19" s="520">
        <f>IFERROR(VLOOKUP('Formulario PPGR3'!$G19,'Formulario PPGR2'!$C$9:$Q$270,15,FALSE),"")</f>
        <v>4</v>
      </c>
      <c r="J19" s="525" t="s">
        <v>897</v>
      </c>
      <c r="K19" s="524" t="s">
        <v>899</v>
      </c>
      <c r="L19" s="521" t="str">
        <f>IF(Tabla1[[#This Row],[Descripción]]="","",_xlfn.XLOOKUP(Tabla1[[#This Row],[Descripción]],Tabla10[Descripción],Tabla10[Unidad de Medida],"",0))</f>
        <v>Depósito</v>
      </c>
      <c r="M19" s="312">
        <v>8</v>
      </c>
      <c r="N19" s="537">
        <f>IF(Tabla1[[#This Row],[Descripción]]="","",_xlfn.XLOOKUP(Tabla1[[#This Row],[Descripción]],Tabla10[Descripción],Tabla10[Precio Unitario],0))</f>
        <v>2150</v>
      </c>
      <c r="O19" s="537">
        <f>IF(Tabla1[[#This Row],[Cantidad de Insumos]]="","",Tabla1[[#This Row],[Precio Unitario]]*Tabla1[[#This Row],[Cantidad de Insumos]])</f>
        <v>17200</v>
      </c>
      <c r="P19" s="522" t="str">
        <f>IF(Tabla1[[#This Row],[Descripción]]="","",_xlfn.XLOOKUP(Tabla1[[#This Row],[Descripción]],Tabla10[Descripción],Tabla10[CODIGO PRESUPUESTARIO],0))</f>
        <v>2.2.3.1.01</v>
      </c>
      <c r="Q19" s="523" t="s">
        <v>894</v>
      </c>
      <c r="R19" s="523" t="str">
        <f>IF(Tabla1[[#This Row],[Insumos]]="","",_xlfn.XLOOKUP(Tabla1[[#This Row],[Insumos]],Tabla10[Insumo],Tabla10[InsumoAbrev],"",0))</f>
        <v>lsViaticosDP</v>
      </c>
    </row>
    <row r="20" spans="2:18" ht="22.5" customHeight="1">
      <c r="B20" s="188" t="e">
        <f>IF('Formulario PPGR3'!$G20="","",CONCATENATE('Formulario PPGR3'!$C20,".",'Formulario PPGR3'!$D20,".",'Formulario PPGR3'!$E20,".",'Formulario PPGR3'!$F20))</f>
        <v>#REF!</v>
      </c>
      <c r="C20" s="188" t="e">
        <f>IF('Formulario PPGR3'!$G20="","",'Formulario PPGR1'!#REF!)</f>
        <v>#REF!</v>
      </c>
      <c r="D20" s="188" t="e">
        <f>IF('Formulario PPGR3'!$G20="","",'Formulario PPGR1'!#REF!)</f>
        <v>#REF!</v>
      </c>
      <c r="E20" s="188" t="e">
        <f>IF('Formulario PPGR3'!$G20="","",'Formulario PPGR1'!#REF!)</f>
        <v>#REF!</v>
      </c>
      <c r="F20" s="188" t="e">
        <f>IF('Formulario PPGR3'!$G20="","",'Formulario PPGR1'!#REF!)</f>
        <v>#REF!</v>
      </c>
      <c r="G20" s="234" t="s">
        <v>466</v>
      </c>
      <c r="H20" s="519" t="str" cm="1">
        <f t="array" ref="H20">IF(Tabla1[[#This Row],[Código_Actividad]]="","",_xlfn.XLOOKUP(Tabla1[[#This Row],[Código_Actividad]],CodigoActividad,Tabla2[Actividades Programables Presupuestables],"",0))</f>
        <v>Monitoreo  del tablero de Indicadores de Gestión de las Salas de Emergencias de los Centros Hospitalarios.</v>
      </c>
      <c r="I20" s="520">
        <f>IFERROR(VLOOKUP('Formulario PPGR3'!$G20,'Formulario PPGR2'!$C$9:$Q$270,15,FALSE),"")</f>
        <v>4</v>
      </c>
      <c r="J20" s="528" t="s">
        <v>901</v>
      </c>
      <c r="K20" s="524" t="s">
        <v>902</v>
      </c>
      <c r="L20" s="521" t="str">
        <f>IF(Tabla1[[#This Row],[Descripción]]="","",_xlfn.XLOOKUP(Tabla1[[#This Row],[Descripción]],Tabla10[Descripción],Tabla10[Unidad de Medida],"",0))</f>
        <v>resma</v>
      </c>
      <c r="M20" s="312">
        <v>2</v>
      </c>
      <c r="N20" s="537">
        <f>IF(Tabla1[[#This Row],[Descripción]]="","",_xlfn.XLOOKUP(Tabla1[[#This Row],[Descripción]],Tabla10[Descripción],Tabla10[Precio Unitario],0))</f>
        <v>288</v>
      </c>
      <c r="O20" s="537">
        <f>IF(Tabla1[[#This Row],[Cantidad de Insumos]]="","",Tabla1[[#This Row],[Precio Unitario]]*Tabla1[[#This Row],[Cantidad de Insumos]])</f>
        <v>576</v>
      </c>
      <c r="P20" s="522" t="str">
        <f>IF(Tabla1[[#This Row],[Descripción]]="","",_xlfn.XLOOKUP(Tabla1[[#This Row],[Descripción]],Tabla10[Descripción],Tabla10[CODIGO PRESUPUESTARIO],0))</f>
        <v>2.3.3.1.01</v>
      </c>
      <c r="Q20" s="523" t="s">
        <v>894</v>
      </c>
      <c r="R20" s="523" t="str">
        <f>IF(Tabla1[[#This Row],[Insumos]]="","",_xlfn.XLOOKUP(Tabla1[[#This Row],[Insumos]],Tabla10[Insumo],Tabla10[InsumoAbrev],"",0))</f>
        <v>lsProductosdePapel</v>
      </c>
    </row>
    <row r="21" spans="2:18" ht="22.5" customHeight="1">
      <c r="B21" s="188" t="e">
        <f>IF('Formulario PPGR3'!$G21="","",CONCATENATE('Formulario PPGR3'!$C21,".",'Formulario PPGR3'!$D21,".",'Formulario PPGR3'!$E21,".",'Formulario PPGR3'!$F21))</f>
        <v>#REF!</v>
      </c>
      <c r="C21" s="188" t="e">
        <f>IF('Formulario PPGR3'!$G21="","",'Formulario PPGR1'!#REF!)</f>
        <v>#REF!</v>
      </c>
      <c r="D21" s="188" t="e">
        <f>IF('Formulario PPGR3'!$G21="","",'Formulario PPGR1'!#REF!)</f>
        <v>#REF!</v>
      </c>
      <c r="E21" s="188" t="e">
        <f>IF('Formulario PPGR3'!$G21="","",'Formulario PPGR1'!#REF!)</f>
        <v>#REF!</v>
      </c>
      <c r="F21" s="188" t="e">
        <f>IF('Formulario PPGR3'!$G21="","",'Formulario PPGR1'!#REF!)</f>
        <v>#REF!</v>
      </c>
      <c r="G21" s="234" t="s">
        <v>468</v>
      </c>
      <c r="H21" s="519" t="str" cm="1">
        <f t="array" ref="H21">IF(Tabla1[[#This Row],[Código_Actividad]]="","",_xlfn.XLOOKUP(Tabla1[[#This Row],[Código_Actividad]],CodigoActividad,Tabla2[Actividades Programables Presupuestables],"",0))</f>
        <v>Seguimiento de Plan de Mejora de los Servicios de emergencias Centros hospitalarios</v>
      </c>
      <c r="I21" s="520">
        <f>IFERROR(VLOOKUP('Formulario PPGR3'!$G21,'Formulario PPGR2'!$C$9:$Q$270,15,FALSE),"")</f>
        <v>2</v>
      </c>
      <c r="J21" s="525" t="s">
        <v>895</v>
      </c>
      <c r="K21" s="524" t="s">
        <v>896</v>
      </c>
      <c r="L21" s="521" t="str">
        <f>IF(Tabla1[[#This Row],[Descripción]]="","",_xlfn.XLOOKUP(Tabla1[[#This Row],[Descripción]],Tabla10[Descripción],Tabla10[Unidad de Medida],"",0))</f>
        <v>galon</v>
      </c>
      <c r="M21" s="312">
        <v>40</v>
      </c>
      <c r="N21" s="537">
        <f>IF(Tabla1[[#This Row],[Descripción]]="","",_xlfn.XLOOKUP(Tabla1[[#This Row],[Descripción]],Tabla10[Descripción],Tabla10[Precio Unitario],0))</f>
        <v>250</v>
      </c>
      <c r="O21" s="537">
        <f>IF(Tabla1[[#This Row],[Cantidad de Insumos]]="","",Tabla1[[#This Row],[Precio Unitario]]*Tabla1[[#This Row],[Cantidad de Insumos]])</f>
        <v>10000</v>
      </c>
      <c r="P21" s="522" t="str">
        <f>IF(Tabla1[[#This Row],[Descripción]]="","",_xlfn.XLOOKUP(Tabla1[[#This Row],[Descripción]],Tabla10[Descripción],Tabla10[CODIGO PRESUPUESTARIO],0))</f>
        <v>2.3.7.1.02</v>
      </c>
      <c r="Q21" s="523" t="s">
        <v>894</v>
      </c>
      <c r="R21" s="523" t="str">
        <f>IF(Tabla1[[#This Row],[Insumos]]="","",_xlfn.XLOOKUP(Tabla1[[#This Row],[Insumos]],Tabla10[Insumo],Tabla10[InsumoAbrev],"",0))</f>
        <v>lsGasoil</v>
      </c>
    </row>
    <row r="22" spans="2:18" ht="22.5" customHeight="1">
      <c r="B22" s="188" t="e">
        <f>IF('Formulario PPGR3'!$G22="","",CONCATENATE('Formulario PPGR3'!$C22,".",'Formulario PPGR3'!$D22,".",'Formulario PPGR3'!$E22,".",'Formulario PPGR3'!$F22))</f>
        <v>#REF!</v>
      </c>
      <c r="C22" s="188" t="e">
        <f>IF('Formulario PPGR3'!$G22="","",'Formulario PPGR1'!#REF!)</f>
        <v>#REF!</v>
      </c>
      <c r="D22" s="188" t="e">
        <f>IF('Formulario PPGR3'!$G22="","",'Formulario PPGR1'!#REF!)</f>
        <v>#REF!</v>
      </c>
      <c r="E22" s="188" t="e">
        <f>IF('Formulario PPGR3'!$G22="","",'Formulario PPGR1'!#REF!)</f>
        <v>#REF!</v>
      </c>
      <c r="F22" s="188" t="e">
        <f>IF('Formulario PPGR3'!$G22="","",'Formulario PPGR1'!#REF!)</f>
        <v>#REF!</v>
      </c>
      <c r="G22" s="234" t="s">
        <v>468</v>
      </c>
      <c r="H22" s="519" t="str" cm="1">
        <f t="array" ref="H22">IF(Tabla1[[#This Row],[Código_Actividad]]="","",_xlfn.XLOOKUP(Tabla1[[#This Row],[Código_Actividad]],CodigoActividad,Tabla2[Actividades Programables Presupuestables],"",0))</f>
        <v>Seguimiento de Plan de Mejora de los Servicios de emergencias Centros hospitalarios</v>
      </c>
      <c r="I22" s="520">
        <f>IFERROR(VLOOKUP('Formulario PPGR3'!$G22,'Formulario PPGR2'!$C$9:$Q$270,15,FALSE),"")</f>
        <v>2</v>
      </c>
      <c r="J22" s="525" t="s">
        <v>897</v>
      </c>
      <c r="K22" s="524" t="s">
        <v>898</v>
      </c>
      <c r="L22" s="521" t="str">
        <f>IF(Tabla1[[#This Row],[Descripción]]="","",_xlfn.XLOOKUP(Tabla1[[#This Row],[Descripción]],Tabla10[Descripción],Tabla10[Unidad de Medida],"",0))</f>
        <v>Depósito</v>
      </c>
      <c r="M22" s="312">
        <v>4</v>
      </c>
      <c r="N22" s="537">
        <f>IF(Tabla1[[#This Row],[Descripción]]="","",_xlfn.XLOOKUP(Tabla1[[#This Row],[Descripción]],Tabla10[Descripción],Tabla10[Precio Unitario],0))</f>
        <v>1700</v>
      </c>
      <c r="O22" s="537">
        <f>IF(Tabla1[[#This Row],[Cantidad de Insumos]]="","",Tabla1[[#This Row],[Precio Unitario]]*Tabla1[[#This Row],[Cantidad de Insumos]])</f>
        <v>6800</v>
      </c>
      <c r="P22" s="522" t="str">
        <f>IF(Tabla1[[#This Row],[Descripción]]="","",_xlfn.XLOOKUP(Tabla1[[#This Row],[Descripción]],Tabla10[Descripción],Tabla10[CODIGO PRESUPUESTARIO],0))</f>
        <v>2.2.3.1.01</v>
      </c>
      <c r="Q22" s="523" t="s">
        <v>894</v>
      </c>
      <c r="R22" s="523" t="str">
        <f>IF(Tabla1[[#This Row],[Insumos]]="","",_xlfn.XLOOKUP(Tabla1[[#This Row],[Insumos]],Tabla10[Insumo],Tabla10[InsumoAbrev],"",0))</f>
        <v>lsViaticosDP</v>
      </c>
    </row>
    <row r="23" spans="2:18" ht="22.5" customHeight="1">
      <c r="B23" s="188" t="e">
        <f>IF('Formulario PPGR3'!$G23="","",CONCATENATE('Formulario PPGR3'!$C23,".",'Formulario PPGR3'!$D23,".",'Formulario PPGR3'!$E23,".",'Formulario PPGR3'!$F23))</f>
        <v>#REF!</v>
      </c>
      <c r="C23" s="188" t="e">
        <f>IF('Formulario PPGR3'!$G23="","",'Formulario PPGR1'!#REF!)</f>
        <v>#REF!</v>
      </c>
      <c r="D23" s="188" t="e">
        <f>IF('Formulario PPGR3'!$G23="","",'Formulario PPGR1'!#REF!)</f>
        <v>#REF!</v>
      </c>
      <c r="E23" s="188" t="e">
        <f>IF('Formulario PPGR3'!$G23="","",'Formulario PPGR1'!#REF!)</f>
        <v>#REF!</v>
      </c>
      <c r="F23" s="188" t="e">
        <f>IF('Formulario PPGR3'!$G23="","",'Formulario PPGR1'!#REF!)</f>
        <v>#REF!</v>
      </c>
      <c r="G23" s="234" t="s">
        <v>468</v>
      </c>
      <c r="H23" s="519" t="str" cm="1">
        <f t="array" ref="H23">IF(Tabla1[[#This Row],[Código_Actividad]]="","",_xlfn.XLOOKUP(Tabla1[[#This Row],[Código_Actividad]],CodigoActividad,Tabla2[Actividades Programables Presupuestables],"",0))</f>
        <v>Seguimiento de Plan de Mejora de los Servicios de emergencias Centros hospitalarios</v>
      </c>
      <c r="I23" s="520">
        <f>IFERROR(VLOOKUP('Formulario PPGR3'!$G23,'Formulario PPGR2'!$C$9:$Q$270,15,FALSE),"")</f>
        <v>2</v>
      </c>
      <c r="J23" s="525" t="s">
        <v>897</v>
      </c>
      <c r="K23" s="524" t="s">
        <v>899</v>
      </c>
      <c r="L23" s="521" t="str">
        <f>IF(Tabla1[[#This Row],[Descripción]]="","",_xlfn.XLOOKUP(Tabla1[[#This Row],[Descripción]],Tabla10[Descripción],Tabla10[Unidad de Medida],"",0))</f>
        <v>Depósito</v>
      </c>
      <c r="M23" s="312">
        <v>4</v>
      </c>
      <c r="N23" s="537">
        <f>IF(Tabla1[[#This Row],[Descripción]]="","",_xlfn.XLOOKUP(Tabla1[[#This Row],[Descripción]],Tabla10[Descripción],Tabla10[Precio Unitario],0))</f>
        <v>2150</v>
      </c>
      <c r="O23" s="537">
        <f>IF(Tabla1[[#This Row],[Cantidad de Insumos]]="","",Tabla1[[#This Row],[Precio Unitario]]*Tabla1[[#This Row],[Cantidad de Insumos]])</f>
        <v>8600</v>
      </c>
      <c r="P23" s="522" t="str">
        <f>IF(Tabla1[[#This Row],[Descripción]]="","",_xlfn.XLOOKUP(Tabla1[[#This Row],[Descripción]],Tabla10[Descripción],Tabla10[CODIGO PRESUPUESTARIO],0))</f>
        <v>2.2.3.1.01</v>
      </c>
      <c r="Q23" s="523" t="s">
        <v>894</v>
      </c>
      <c r="R23" s="523" t="str">
        <f>IF(Tabla1[[#This Row],[Insumos]]="","",_xlfn.XLOOKUP(Tabla1[[#This Row],[Insumos]],Tabla10[Insumo],Tabla10[InsumoAbrev],"",0))</f>
        <v>lsViaticosDP</v>
      </c>
    </row>
    <row r="24" spans="2:18" ht="22.5" customHeight="1">
      <c r="B24" s="188" t="e">
        <f>IF('Formulario PPGR3'!$G24="","",CONCATENATE('Formulario PPGR3'!$C24,".",'Formulario PPGR3'!$D24,".",'Formulario PPGR3'!$E24,".",'Formulario PPGR3'!$F24))</f>
        <v>#REF!</v>
      </c>
      <c r="C24" s="188" t="e">
        <f>IF('Formulario PPGR3'!$G24="","",'Formulario PPGR1'!#REF!)</f>
        <v>#REF!</v>
      </c>
      <c r="D24" s="188" t="e">
        <f>IF('Formulario PPGR3'!$G24="","",'Formulario PPGR1'!#REF!)</f>
        <v>#REF!</v>
      </c>
      <c r="E24" s="188" t="e">
        <f>IF('Formulario PPGR3'!$G24="","",'Formulario PPGR1'!#REF!)</f>
        <v>#REF!</v>
      </c>
      <c r="F24" s="188" t="e">
        <f>IF('Formulario PPGR3'!$G24="","",'Formulario PPGR1'!#REF!)</f>
        <v>#REF!</v>
      </c>
      <c r="G24" s="234" t="s">
        <v>470</v>
      </c>
      <c r="H24" s="188" t="str" cm="1">
        <f t="array" ref="H24">IF(Tabla1[[#This Row],[Código_Actividad]]="","",_xlfn.XLOOKUP(Tabla1[[#This Row],[Código_Actividad]],CodigoActividad,Tabla2[Actividades Programables Presupuestables],"",0))</f>
        <v>Socialización de los procedimientos de traslado de pacientes</v>
      </c>
      <c r="I24" s="520">
        <f>IFERROR(VLOOKUP('Formulario PPGR3'!$G24,'Formulario PPGR2'!$C$9:$Q$270,15,FALSE),"")</f>
        <v>1</v>
      </c>
      <c r="J24" s="525" t="s">
        <v>892</v>
      </c>
      <c r="K24" s="524" t="s">
        <v>893</v>
      </c>
      <c r="L24" s="521" t="str">
        <f>IF(Tabla1[[#This Row],[Descripción]]="","",_xlfn.XLOOKUP(Tabla1[[#This Row],[Descripción]],Tabla10[Descripción],Tabla10[Unidad de Medida],"",0))</f>
        <v>unidad</v>
      </c>
      <c r="M24" s="312">
        <v>1</v>
      </c>
      <c r="N24" s="537">
        <f>IF(Tabla1[[#This Row],[Descripción]]="","",_xlfn.XLOOKUP(Tabla1[[#This Row],[Descripción]],Tabla10[Descripción],Tabla10[Precio Unitario],0))</f>
        <v>19706</v>
      </c>
      <c r="O24" s="537">
        <f>IF(Tabla1[[#This Row],[Cantidad de Insumos]]="","",Tabla1[[#This Row],[Precio Unitario]]*Tabla1[[#This Row],[Cantidad de Insumos]])</f>
        <v>19706</v>
      </c>
      <c r="P24" s="522" t="str">
        <f>IF(Tabla1[[#This Row],[Descripción]]="","",_xlfn.XLOOKUP(Tabla1[[#This Row],[Descripción]],Tabla10[Descripción],Tabla10[CODIGO PRESUPUESTARIO],0))</f>
        <v>2.3.1.1.01</v>
      </c>
      <c r="Q24" s="523" t="s">
        <v>894</v>
      </c>
      <c r="R24" s="523" t="str">
        <f>IF(Tabla1[[#This Row],[Insumos]]="","",_xlfn.XLOOKUP(Tabla1[[#This Row],[Insumos]],Tabla10[Insumo],Tabla10[InsumoAbrev],"",0))</f>
        <v>lsAlimentosyBebidas</v>
      </c>
    </row>
    <row r="25" spans="2:18" ht="22.5" customHeight="1">
      <c r="B25" s="188" t="e">
        <f>IF('Formulario PPGR3'!$G25="","",CONCATENATE('Formulario PPGR3'!$C25,".",'Formulario PPGR3'!$D25,".",'Formulario PPGR3'!$E25,".",'Formulario PPGR3'!$F25))</f>
        <v>#REF!</v>
      </c>
      <c r="C25" s="188" t="e">
        <f>IF('Formulario PPGR3'!$G25="","",'Formulario PPGR1'!#REF!)</f>
        <v>#REF!</v>
      </c>
      <c r="D25" s="188" t="e">
        <f>IF('Formulario PPGR3'!$G25="","",'Formulario PPGR1'!#REF!)</f>
        <v>#REF!</v>
      </c>
      <c r="E25" s="188" t="e">
        <f>IF('Formulario PPGR3'!$G25="","",'Formulario PPGR1'!#REF!)</f>
        <v>#REF!</v>
      </c>
      <c r="F25" s="188" t="e">
        <f>IF('Formulario PPGR3'!$G25="","",'Formulario PPGR1'!#REF!)</f>
        <v>#REF!</v>
      </c>
      <c r="G25" s="234" t="s">
        <v>472</v>
      </c>
      <c r="H25" s="519" t="str" cm="1">
        <f t="array" ref="H25">IF(Tabla1[[#This Row],[Código_Actividad]]="","",_xlfn.XLOOKUP(Tabla1[[#This Row],[Código_Actividad]],CodigoActividad,Tabla2[Actividades Programables Presupuestables],"",0))</f>
        <v>Seguimiento a la elaboración y/o actualización de los Planes de Emergencias de salud y Desastres Naturales SRS y CEAS</v>
      </c>
      <c r="I25" s="520">
        <f>IFERROR(VLOOKUP('Formulario PPGR3'!$G25,'Formulario PPGR2'!$C$9:$Q$270,15,FALSE),"")</f>
        <v>1</v>
      </c>
      <c r="J25" s="528" t="s">
        <v>901</v>
      </c>
      <c r="K25" s="524" t="s">
        <v>902</v>
      </c>
      <c r="L25" s="521" t="str">
        <f>IF(Tabla1[[#This Row],[Descripción]]="","",_xlfn.XLOOKUP(Tabla1[[#This Row],[Descripción]],Tabla10[Descripción],Tabla10[Unidad de Medida],"",0))</f>
        <v>resma</v>
      </c>
      <c r="M25" s="312">
        <v>1</v>
      </c>
      <c r="N25" s="537">
        <f>IF(Tabla1[[#This Row],[Descripción]]="","",_xlfn.XLOOKUP(Tabla1[[#This Row],[Descripción]],Tabla10[Descripción],Tabla10[Precio Unitario],0))</f>
        <v>288</v>
      </c>
      <c r="O25" s="537">
        <f>IF(Tabla1[[#This Row],[Cantidad de Insumos]]="","",Tabla1[[#This Row],[Precio Unitario]]*Tabla1[[#This Row],[Cantidad de Insumos]])</f>
        <v>288</v>
      </c>
      <c r="P25" s="522" t="str">
        <f>IF(Tabla1[[#This Row],[Descripción]]="","",_xlfn.XLOOKUP(Tabla1[[#This Row],[Descripción]],Tabla10[Descripción],Tabla10[CODIGO PRESUPUESTARIO],0))</f>
        <v>2.3.3.1.01</v>
      </c>
      <c r="Q25" s="523" t="s">
        <v>894</v>
      </c>
      <c r="R25" s="523" t="str">
        <f>IF(Tabla1[[#This Row],[Insumos]]="","",_xlfn.XLOOKUP(Tabla1[[#This Row],[Insumos]],Tabla10[Insumo],Tabla10[InsumoAbrev],"",0))</f>
        <v>lsProductosdePapel</v>
      </c>
    </row>
    <row r="26" spans="2:18" ht="22.5" customHeight="1">
      <c r="B26" s="188" t="e">
        <f>IF('Formulario PPGR3'!$G26="","",CONCATENATE('Formulario PPGR3'!$C26,".",'Formulario PPGR3'!$D26,".",'Formulario PPGR3'!$E26,".",'Formulario PPGR3'!$F26))</f>
        <v>#REF!</v>
      </c>
      <c r="C26" s="188" t="e">
        <f>IF('Formulario PPGR3'!$G26="","",'Formulario PPGR1'!#REF!)</f>
        <v>#REF!</v>
      </c>
      <c r="D26" s="188" t="e">
        <f>IF('Formulario PPGR3'!$G26="","",'Formulario PPGR1'!#REF!)</f>
        <v>#REF!</v>
      </c>
      <c r="E26" s="188" t="e">
        <f>IF('Formulario PPGR3'!$G26="","",'Formulario PPGR1'!#REF!)</f>
        <v>#REF!</v>
      </c>
      <c r="F26" s="188" t="e">
        <f>IF('Formulario PPGR3'!$G26="","",'Formulario PPGR1'!#REF!)</f>
        <v>#REF!</v>
      </c>
      <c r="G26" s="234" t="s">
        <v>476</v>
      </c>
      <c r="H26" s="188" t="str" cm="1">
        <f t="array" ref="H26">IF(Tabla1[[#This Row],[Código_Actividad]]="","",_xlfn.XLOOKUP(Tabla1[[#This Row],[Código_Actividad]],CodigoActividad,Tabla2[Actividades Programables Presupuestables],"",0))</f>
        <v xml:space="preserve">Mesa de Trabajo Para la Coordinación de preparación Operativo  feriado Navidad y Año Nuevo </v>
      </c>
      <c r="I26" s="520">
        <f>IFERROR(VLOOKUP('Formulario PPGR3'!$G26,'Formulario PPGR2'!$C$9:$Q$270,15,FALSE),"")</f>
        <v>1</v>
      </c>
      <c r="J26" s="525" t="s">
        <v>892</v>
      </c>
      <c r="K26" s="524" t="s">
        <v>893</v>
      </c>
      <c r="L26" s="521" t="str">
        <f>IF(Tabla1[[#This Row],[Descripción]]="","",_xlfn.XLOOKUP(Tabla1[[#This Row],[Descripción]],Tabla10[Descripción],Tabla10[Unidad de Medida],"",0))</f>
        <v>unidad</v>
      </c>
      <c r="M26" s="312">
        <v>1</v>
      </c>
      <c r="N26" s="537">
        <f>IF(Tabla1[[#This Row],[Descripción]]="","",_xlfn.XLOOKUP(Tabla1[[#This Row],[Descripción]],Tabla10[Descripción],Tabla10[Precio Unitario],0))</f>
        <v>19706</v>
      </c>
      <c r="O26" s="537">
        <f>IF(Tabla1[[#This Row],[Cantidad de Insumos]]="","",Tabla1[[#This Row],[Precio Unitario]]*Tabla1[[#This Row],[Cantidad de Insumos]])</f>
        <v>19706</v>
      </c>
      <c r="P26" s="522" t="str">
        <f>IF(Tabla1[[#This Row],[Descripción]]="","",_xlfn.XLOOKUP(Tabla1[[#This Row],[Descripción]],Tabla10[Descripción],Tabla10[CODIGO PRESUPUESTARIO],0))</f>
        <v>2.3.1.1.01</v>
      </c>
      <c r="Q26" s="523" t="s">
        <v>894</v>
      </c>
      <c r="R26" s="523" t="str">
        <f>IF(Tabla1[[#This Row],[Insumos]]="","",_xlfn.XLOOKUP(Tabla1[[#This Row],[Insumos]],Tabla10[Insumo],Tabla10[InsumoAbrev],"",0))</f>
        <v>lsAlimentosyBebidas</v>
      </c>
    </row>
    <row r="27" spans="2:18" ht="22.5" customHeight="1">
      <c r="B27" s="188" t="e">
        <f>IF('Formulario PPGR3'!$G27="","",CONCATENATE('Formulario PPGR3'!$C27,".",'Formulario PPGR3'!$D27,".",'Formulario PPGR3'!$E27,".",'Formulario PPGR3'!$F27))</f>
        <v>#REF!</v>
      </c>
      <c r="C27" s="188" t="e">
        <f>IF('Formulario PPGR3'!$G27="","",'Formulario PPGR1'!#REF!)</f>
        <v>#REF!</v>
      </c>
      <c r="D27" s="188" t="e">
        <f>IF('Formulario PPGR3'!$G27="","",'Formulario PPGR1'!#REF!)</f>
        <v>#REF!</v>
      </c>
      <c r="E27" s="188" t="e">
        <f>IF('Formulario PPGR3'!$G27="","",'Formulario PPGR1'!#REF!)</f>
        <v>#REF!</v>
      </c>
      <c r="F27" s="188" t="e">
        <f>IF('Formulario PPGR3'!$G27="","",'Formulario PPGR1'!#REF!)</f>
        <v>#REF!</v>
      </c>
      <c r="G27" s="234" t="s">
        <v>478</v>
      </c>
      <c r="H27" s="188" t="str" cm="1">
        <f t="array" ref="H27">IF(Tabla1[[#This Row],[Código_Actividad]]="","",_xlfn.XLOOKUP(Tabla1[[#This Row],[Código_Actividad]],CodigoActividad,Tabla2[Actividades Programables Presupuestables],"",0))</f>
        <v xml:space="preserve">Mesa de Trabajo Para la Coordinación de preparación Operativo  Semana Santa </v>
      </c>
      <c r="I27" s="520">
        <f>IFERROR(VLOOKUP('Formulario PPGR3'!$G27,'Formulario PPGR2'!$C$9:$Q$270,15,FALSE),"")</f>
        <v>1</v>
      </c>
      <c r="J27" s="525" t="s">
        <v>892</v>
      </c>
      <c r="K27" s="524" t="s">
        <v>893</v>
      </c>
      <c r="L27" s="521" t="str">
        <f>IF(Tabla1[[#This Row],[Descripción]]="","",_xlfn.XLOOKUP(Tabla1[[#This Row],[Descripción]],Tabla10[Descripción],Tabla10[Unidad de Medida],"",0))</f>
        <v>unidad</v>
      </c>
      <c r="M27" s="312">
        <v>1</v>
      </c>
      <c r="N27" s="537">
        <f>IF(Tabla1[[#This Row],[Descripción]]="","",_xlfn.XLOOKUP(Tabla1[[#This Row],[Descripción]],Tabla10[Descripción],Tabla10[Precio Unitario],0))</f>
        <v>19706</v>
      </c>
      <c r="O27" s="537">
        <f>IF(Tabla1[[#This Row],[Cantidad de Insumos]]="","",Tabla1[[#This Row],[Precio Unitario]]*Tabla1[[#This Row],[Cantidad de Insumos]])</f>
        <v>19706</v>
      </c>
      <c r="P27" s="522" t="str">
        <f>IF(Tabla1[[#This Row],[Descripción]]="","",_xlfn.XLOOKUP(Tabla1[[#This Row],[Descripción]],Tabla10[Descripción],Tabla10[CODIGO PRESUPUESTARIO],0))</f>
        <v>2.3.1.1.01</v>
      </c>
      <c r="Q27" s="523" t="s">
        <v>894</v>
      </c>
      <c r="R27" s="523" t="str">
        <f>IF(Tabla1[[#This Row],[Insumos]]="","",_xlfn.XLOOKUP(Tabla1[[#This Row],[Insumos]],Tabla10[Insumo],Tabla10[InsumoAbrev],"",0))</f>
        <v>lsAlimentosyBebidas</v>
      </c>
    </row>
    <row r="28" spans="2:18" ht="22.5" customHeight="1">
      <c r="B28" s="188" t="e">
        <f>IF('Formulario PPGR3'!$G28="","",CONCATENATE('Formulario PPGR3'!$C28,".",'Formulario PPGR3'!$D28,".",'Formulario PPGR3'!$E28,".",'Formulario PPGR3'!$F28))</f>
        <v>#REF!</v>
      </c>
      <c r="C28" s="188" t="e">
        <f>IF('Formulario PPGR3'!$G28="","",'Formulario PPGR1'!#REF!)</f>
        <v>#REF!</v>
      </c>
      <c r="D28" s="188" t="e">
        <f>IF('Formulario PPGR3'!$G28="","",'Formulario PPGR1'!#REF!)</f>
        <v>#REF!</v>
      </c>
      <c r="E28" s="188" t="e">
        <f>IF('Formulario PPGR3'!$G28="","",'Formulario PPGR1'!#REF!)</f>
        <v>#REF!</v>
      </c>
      <c r="F28" s="188" t="e">
        <f>IF('Formulario PPGR3'!$G28="","",'Formulario PPGR1'!#REF!)</f>
        <v>#REF!</v>
      </c>
      <c r="G28" s="234" t="s">
        <v>480</v>
      </c>
      <c r="H28" s="188" t="str" cm="1">
        <f t="array" ref="H28">IF(Tabla1[[#This Row],[Código_Actividad]]="","",_xlfn.XLOOKUP(Tabla1[[#This Row],[Código_Actividad]],CodigoActividad,Tabla2[Actividades Programables Presupuestables],"",0))</f>
        <v>Mesa de Trabajo Para la Coordinación  Preparativos y Respuesta a Temporada Ciclónica y Eventos de Salud Publica consecuentes</v>
      </c>
      <c r="I28" s="520">
        <f>IFERROR(VLOOKUP('Formulario PPGR3'!$G28,'Formulario PPGR2'!$C$9:$Q$270,15,FALSE),"")</f>
        <v>1</v>
      </c>
      <c r="J28" s="525" t="s">
        <v>892</v>
      </c>
      <c r="K28" s="524" t="s">
        <v>893</v>
      </c>
      <c r="L28" s="521" t="str">
        <f>IF(Tabla1[[#This Row],[Descripción]]="","",_xlfn.XLOOKUP(Tabla1[[#This Row],[Descripción]],Tabla10[Descripción],Tabla10[Unidad de Medida],"",0))</f>
        <v>unidad</v>
      </c>
      <c r="M28" s="312">
        <v>1</v>
      </c>
      <c r="N28" s="537">
        <f>IF(Tabla1[[#This Row],[Descripción]]="","",_xlfn.XLOOKUP(Tabla1[[#This Row],[Descripción]],Tabla10[Descripción],Tabla10[Precio Unitario],0))</f>
        <v>19706</v>
      </c>
      <c r="O28" s="537">
        <f>IF(Tabla1[[#This Row],[Cantidad de Insumos]]="","",Tabla1[[#This Row],[Precio Unitario]]*Tabla1[[#This Row],[Cantidad de Insumos]])</f>
        <v>19706</v>
      </c>
      <c r="P28" s="522" t="str">
        <f>IF(Tabla1[[#This Row],[Descripción]]="","",_xlfn.XLOOKUP(Tabla1[[#This Row],[Descripción]],Tabla10[Descripción],Tabla10[CODIGO PRESUPUESTARIO],0))</f>
        <v>2.3.1.1.01</v>
      </c>
      <c r="Q28" s="523" t="s">
        <v>894</v>
      </c>
      <c r="R28" s="523" t="str">
        <f>IF(Tabla1[[#This Row],[Insumos]]="","",_xlfn.XLOOKUP(Tabla1[[#This Row],[Insumos]],Tabla10[Insumo],Tabla10[InsumoAbrev],"",0))</f>
        <v>lsAlimentosyBebidas</v>
      </c>
    </row>
    <row r="29" spans="2:18" ht="22.5" customHeight="1">
      <c r="B29" s="188" t="e">
        <f>IF('Formulario PPGR3'!$G29="","",CONCATENATE('Formulario PPGR3'!$C29,".",'Formulario PPGR3'!$D29,".",'Formulario PPGR3'!$E29,".",'Formulario PPGR3'!$F29))</f>
        <v>#REF!</v>
      </c>
      <c r="C29" s="188" t="e">
        <f>IF('Formulario PPGR3'!$G29="","",'Formulario PPGR1'!#REF!)</f>
        <v>#REF!</v>
      </c>
      <c r="D29" s="188" t="e">
        <f>IF('Formulario PPGR3'!$G29="","",'Formulario PPGR1'!#REF!)</f>
        <v>#REF!</v>
      </c>
      <c r="E29" s="188" t="e">
        <f>IF('Formulario PPGR3'!$G29="","",'Formulario PPGR1'!#REF!)</f>
        <v>#REF!</v>
      </c>
      <c r="F29" s="188" t="e">
        <f>IF('Formulario PPGR3'!$G29="","",'Formulario PPGR1'!#REF!)</f>
        <v>#REF!</v>
      </c>
      <c r="G29" s="234" t="s">
        <v>482</v>
      </c>
      <c r="H29" s="188" t="str" cm="1">
        <f t="array" ref="H29">IF(Tabla1[[#This Row],[Código_Actividad]]="","",_xlfn.XLOOKUP(Tabla1[[#This Row],[Código_Actividad]],CodigoActividad,Tabla2[Actividades Programables Presupuestables],"",0))</f>
        <v>Reunion de Coordinación  Preparativos y Respuesta a alta demanda asistencial por siniestros siniestro viales, emergencias de salud, desastres naturales y cambio climaticos.</v>
      </c>
      <c r="I29" s="520">
        <f>IFERROR(VLOOKUP('Formulario PPGR3'!$G29,'Formulario PPGR2'!$C$9:$Q$270,15,FALSE),"")</f>
        <v>2</v>
      </c>
      <c r="J29" s="525" t="s">
        <v>892</v>
      </c>
      <c r="K29" s="524" t="s">
        <v>893</v>
      </c>
      <c r="L29" s="521" t="str">
        <f>IF(Tabla1[[#This Row],[Descripción]]="","",_xlfn.XLOOKUP(Tabla1[[#This Row],[Descripción]],Tabla10[Descripción],Tabla10[Unidad de Medida],"",0))</f>
        <v>unidad</v>
      </c>
      <c r="M29" s="312">
        <v>2</v>
      </c>
      <c r="N29" s="537">
        <f>IF(Tabla1[[#This Row],[Descripción]]="","",_xlfn.XLOOKUP(Tabla1[[#This Row],[Descripción]],Tabla10[Descripción],Tabla10[Precio Unitario],0))</f>
        <v>19706</v>
      </c>
      <c r="O29" s="537">
        <f>IF(Tabla1[[#This Row],[Cantidad de Insumos]]="","",Tabla1[[#This Row],[Precio Unitario]]*Tabla1[[#This Row],[Cantidad de Insumos]])</f>
        <v>39412</v>
      </c>
      <c r="P29" s="522" t="str">
        <f>IF(Tabla1[[#This Row],[Descripción]]="","",_xlfn.XLOOKUP(Tabla1[[#This Row],[Descripción]],Tabla10[Descripción],Tabla10[CODIGO PRESUPUESTARIO],0))</f>
        <v>2.3.1.1.01</v>
      </c>
      <c r="Q29" s="523" t="s">
        <v>894</v>
      </c>
      <c r="R29" s="523" t="str">
        <f>IF(Tabla1[[#This Row],[Insumos]]="","",_xlfn.XLOOKUP(Tabla1[[#This Row],[Insumos]],Tabla10[Insumo],Tabla10[InsumoAbrev],"",0))</f>
        <v>lsAlimentosyBebidas</v>
      </c>
    </row>
    <row r="30" spans="2:18" ht="22.5" customHeight="1">
      <c r="B30" s="188" t="e">
        <f>IF('Formulario PPGR3'!$G30="","",CONCATENATE('Formulario PPGR3'!$C30,".",'Formulario PPGR3'!$D30,".",'Formulario PPGR3'!$E30,".",'Formulario PPGR3'!$F30))</f>
        <v>#REF!</v>
      </c>
      <c r="C30" s="188" t="e">
        <f>IF('Formulario PPGR3'!$G30="","",'Formulario PPGR1'!#REF!)</f>
        <v>#REF!</v>
      </c>
      <c r="D30" s="188" t="e">
        <f>IF('Formulario PPGR3'!$G30="","",'Formulario PPGR1'!#REF!)</f>
        <v>#REF!</v>
      </c>
      <c r="E30" s="188" t="e">
        <f>IF('Formulario PPGR3'!$G30="","",'Formulario PPGR1'!#REF!)</f>
        <v>#REF!</v>
      </c>
      <c r="F30" s="188" t="e">
        <f>IF('Formulario PPGR3'!$G30="","",'Formulario PPGR1'!#REF!)</f>
        <v>#REF!</v>
      </c>
      <c r="G30" s="234" t="s">
        <v>484</v>
      </c>
      <c r="H30" s="188" t="str" cm="1">
        <f t="array" ref="H30">IF(Tabla1[[#This Row],[Código_Actividad]]="","",_xlfn.XLOOKUP(Tabla1[[#This Row],[Código_Actividad]],CodigoActividad,Tabla2[Actividades Programables Presupuestables],"",0))</f>
        <v>Seguimiento del analisis situacional de salud publica y desastres naturales de su demarcacion</v>
      </c>
      <c r="I30" s="520">
        <f>IFERROR(VLOOKUP('Formulario PPGR3'!$G30,'Formulario PPGR2'!$C$9:$Q$270,15,FALSE),"")</f>
        <v>1</v>
      </c>
      <c r="J30" s="525" t="s">
        <v>892</v>
      </c>
      <c r="K30" s="524" t="s">
        <v>893</v>
      </c>
      <c r="L30" s="521" t="str">
        <f>IF(Tabla1[[#This Row],[Descripción]]="","",_xlfn.XLOOKUP(Tabla1[[#This Row],[Descripción]],Tabla10[Descripción],Tabla10[Unidad de Medida],"",0))</f>
        <v>unidad</v>
      </c>
      <c r="M30" s="312">
        <v>1</v>
      </c>
      <c r="N30" s="537">
        <f>IF(Tabla1[[#This Row],[Descripción]]="","",_xlfn.XLOOKUP(Tabla1[[#This Row],[Descripción]],Tabla10[Descripción],Tabla10[Precio Unitario],0))</f>
        <v>19706</v>
      </c>
      <c r="O30" s="537">
        <f>IF(Tabla1[[#This Row],[Cantidad de Insumos]]="","",Tabla1[[#This Row],[Precio Unitario]]*Tabla1[[#This Row],[Cantidad de Insumos]])</f>
        <v>19706</v>
      </c>
      <c r="P30" s="522" t="str">
        <f>IF(Tabla1[[#This Row],[Descripción]]="","",_xlfn.XLOOKUP(Tabla1[[#This Row],[Descripción]],Tabla10[Descripción],Tabla10[CODIGO PRESUPUESTARIO],0))</f>
        <v>2.3.1.1.01</v>
      </c>
      <c r="Q30" s="523" t="s">
        <v>894</v>
      </c>
      <c r="R30" s="523" t="str">
        <f>IF(Tabla1[[#This Row],[Insumos]]="","",_xlfn.XLOOKUP(Tabla1[[#This Row],[Insumos]],Tabla10[Insumo],Tabla10[InsumoAbrev],"",0))</f>
        <v>lsAlimentosyBebidas</v>
      </c>
    </row>
    <row r="31" spans="2:18" ht="22.5" customHeight="1">
      <c r="B31" s="188" t="e">
        <f>IF('Formulario PPGR3'!$G31="","",CONCATENATE('Formulario PPGR3'!$C31,".",'Formulario PPGR3'!$D31,".",'Formulario PPGR3'!$E31,".",'Formulario PPGR3'!$F31))</f>
        <v>#REF!</v>
      </c>
      <c r="C31" s="188" t="e">
        <f>IF('Formulario PPGR3'!$G31="","",'Formulario PPGR1'!#REF!)</f>
        <v>#REF!</v>
      </c>
      <c r="D31" s="188" t="e">
        <f>IF('Formulario PPGR3'!$G31="","",'Formulario PPGR1'!#REF!)</f>
        <v>#REF!</v>
      </c>
      <c r="E31" s="188" t="e">
        <f>IF('Formulario PPGR3'!$G31="","",'Formulario PPGR1'!#REF!)</f>
        <v>#REF!</v>
      </c>
      <c r="F31" s="188" t="e">
        <f>IF('Formulario PPGR3'!$G31="","",'Formulario PPGR1'!#REF!)</f>
        <v>#REF!</v>
      </c>
      <c r="G31" s="234" t="s">
        <v>486</v>
      </c>
      <c r="H31" s="519" t="str" cm="1">
        <f t="array" ref="H31">IF(Tabla1[[#This Row],[Código_Actividad]]="","",_xlfn.XLOOKUP(Tabla1[[#This Row],[Código_Actividad]],CodigoActividad,Tabla2[Actividades Programables Presupuestables],"",0))</f>
        <v>Supervision de indicadores de calidad en el programa de hemodialisis y diálisis peritoneal, para los centros que apliquen para el programa.</v>
      </c>
      <c r="I31" s="520">
        <f>IFERROR(VLOOKUP('Formulario PPGR3'!$G31,'Formulario PPGR2'!$C$9:$Q$270,15,FALSE),"")</f>
        <v>12</v>
      </c>
      <c r="J31" s="528" t="s">
        <v>901</v>
      </c>
      <c r="K31" s="524" t="s">
        <v>902</v>
      </c>
      <c r="L31" s="521" t="str">
        <f>IF(Tabla1[[#This Row],[Descripción]]="","",_xlfn.XLOOKUP(Tabla1[[#This Row],[Descripción]],Tabla10[Descripción],Tabla10[Unidad de Medida],"",0))</f>
        <v>resma</v>
      </c>
      <c r="M31" s="312">
        <v>2</v>
      </c>
      <c r="N31" s="537">
        <f>IF(Tabla1[[#This Row],[Descripción]]="","",_xlfn.XLOOKUP(Tabla1[[#This Row],[Descripción]],Tabla10[Descripción],Tabla10[Precio Unitario],0))</f>
        <v>288</v>
      </c>
      <c r="O31" s="537">
        <f>IF(Tabla1[[#This Row],[Cantidad de Insumos]]="","",Tabla1[[#This Row],[Precio Unitario]]*Tabla1[[#This Row],[Cantidad de Insumos]])</f>
        <v>576</v>
      </c>
      <c r="P31" s="522" t="str">
        <f>IF(Tabla1[[#This Row],[Descripción]]="","",_xlfn.XLOOKUP(Tabla1[[#This Row],[Descripción]],Tabla10[Descripción],Tabla10[CODIGO PRESUPUESTARIO],0))</f>
        <v>2.3.3.1.01</v>
      </c>
      <c r="Q31" s="523" t="s">
        <v>894</v>
      </c>
      <c r="R31" s="523" t="str">
        <f>IF(Tabla1[[#This Row],[Insumos]]="","",_xlfn.XLOOKUP(Tabla1[[#This Row],[Insumos]],Tabla10[Insumo],Tabla10[InsumoAbrev],"",0))</f>
        <v>lsProductosdePapel</v>
      </c>
    </row>
    <row r="32" spans="2:18" ht="22.5" customHeight="1">
      <c r="B32" s="188" t="e">
        <f>IF('Formulario PPGR3'!$G32="","",CONCATENATE('Formulario PPGR3'!$C32,".",'Formulario PPGR3'!$D32,".",'Formulario PPGR3'!$E32,".",'Formulario PPGR3'!$F32))</f>
        <v>#REF!</v>
      </c>
      <c r="C32" s="188" t="e">
        <f>IF('Formulario PPGR3'!$G32="","",'Formulario PPGR1'!#REF!)</f>
        <v>#REF!</v>
      </c>
      <c r="D32" s="188" t="e">
        <f>IF('Formulario PPGR3'!$G32="","",'Formulario PPGR1'!#REF!)</f>
        <v>#REF!</v>
      </c>
      <c r="E32" s="188" t="e">
        <f>IF('Formulario PPGR3'!$G32="","",'Formulario PPGR1'!#REF!)</f>
        <v>#REF!</v>
      </c>
      <c r="F32" s="188" t="e">
        <f>IF('Formulario PPGR3'!$G32="","",'Formulario PPGR1'!#REF!)</f>
        <v>#REF!</v>
      </c>
      <c r="G32" s="234" t="s">
        <v>494</v>
      </c>
      <c r="H32" s="519" t="str" cm="1">
        <f t="array" ref="H32">IF(Tabla1[[#This Row],[Código_Actividad]]="","",_xlfn.XLOOKUP(Tabla1[[#This Row],[Código_Actividad]],CodigoActividad,Tabla2[Actividades Programables Presupuestables],"",0))</f>
        <v>Evaluación de los procesos de bioseguridad hospitalaria</v>
      </c>
      <c r="I32" s="520">
        <f>IFERROR(VLOOKUP('Formulario PPGR3'!$G32,'Formulario PPGR2'!$C$9:$Q$270,15,FALSE),"")</f>
        <v>4</v>
      </c>
      <c r="J32" s="525" t="s">
        <v>895</v>
      </c>
      <c r="K32" s="524" t="s">
        <v>896</v>
      </c>
      <c r="L32" s="521" t="str">
        <f>IF(Tabla1[[#This Row],[Descripción]]="","",_xlfn.XLOOKUP(Tabla1[[#This Row],[Descripción]],Tabla10[Descripción],Tabla10[Unidad de Medida],"",0))</f>
        <v>galon</v>
      </c>
      <c r="M32" s="312">
        <v>120</v>
      </c>
      <c r="N32" s="537">
        <f>IF(Tabla1[[#This Row],[Descripción]]="","",_xlfn.XLOOKUP(Tabla1[[#This Row],[Descripción]],Tabla10[Descripción],Tabla10[Precio Unitario],0))</f>
        <v>250</v>
      </c>
      <c r="O32" s="537">
        <f>IF(Tabla1[[#This Row],[Cantidad de Insumos]]="","",Tabla1[[#This Row],[Precio Unitario]]*Tabla1[[#This Row],[Cantidad de Insumos]])</f>
        <v>30000</v>
      </c>
      <c r="P32" s="522" t="str">
        <f>IF(Tabla1[[#This Row],[Descripción]]="","",_xlfn.XLOOKUP(Tabla1[[#This Row],[Descripción]],Tabla10[Descripción],Tabla10[CODIGO PRESUPUESTARIO],0))</f>
        <v>2.3.7.1.02</v>
      </c>
      <c r="Q32" s="523" t="s">
        <v>900</v>
      </c>
      <c r="R32" s="523" t="str">
        <f>IF(Tabla1[[#This Row],[Insumos]]="","",_xlfn.XLOOKUP(Tabla1[[#This Row],[Insumos]],Tabla10[Insumo],Tabla10[InsumoAbrev],"",0))</f>
        <v>lsGasoil</v>
      </c>
    </row>
    <row r="33" spans="2:18" ht="22.5" customHeight="1">
      <c r="B33" s="188" t="e">
        <f>IF('Formulario PPGR3'!$G33="","",CONCATENATE('Formulario PPGR3'!$C33,".",'Formulario PPGR3'!$D33,".",'Formulario PPGR3'!$E33,".",'Formulario PPGR3'!$F33))</f>
        <v>#REF!</v>
      </c>
      <c r="C33" s="188" t="e">
        <f>IF('Formulario PPGR3'!$G33="","",'Formulario PPGR1'!#REF!)</f>
        <v>#REF!</v>
      </c>
      <c r="D33" s="188" t="e">
        <f>IF('Formulario PPGR3'!$G33="","",'Formulario PPGR1'!#REF!)</f>
        <v>#REF!</v>
      </c>
      <c r="E33" s="188" t="e">
        <f>IF('Formulario PPGR3'!$G33="","",'Formulario PPGR1'!#REF!)</f>
        <v>#REF!</v>
      </c>
      <c r="F33" s="188" t="e">
        <f>IF('Formulario PPGR3'!$G33="","",'Formulario PPGR1'!#REF!)</f>
        <v>#REF!</v>
      </c>
      <c r="G33" s="234" t="s">
        <v>494</v>
      </c>
      <c r="H33" s="519" t="str" cm="1">
        <f t="array" ref="H33">IF(Tabla1[[#This Row],[Código_Actividad]]="","",_xlfn.XLOOKUP(Tabla1[[#This Row],[Código_Actividad]],CodigoActividad,Tabla2[Actividades Programables Presupuestables],"",0))</f>
        <v>Evaluación de los procesos de bioseguridad hospitalaria</v>
      </c>
      <c r="I33" s="520">
        <f>IFERROR(VLOOKUP('Formulario PPGR3'!$G33,'Formulario PPGR2'!$C$9:$Q$270,15,FALSE),"")</f>
        <v>4</v>
      </c>
      <c r="J33" s="525" t="s">
        <v>897</v>
      </c>
      <c r="K33" s="524" t="s">
        <v>898</v>
      </c>
      <c r="L33" s="521" t="str">
        <f>IF(Tabla1[[#This Row],[Descripción]]="","",_xlfn.XLOOKUP(Tabla1[[#This Row],[Descripción]],Tabla10[Descripción],Tabla10[Unidad de Medida],"",0))</f>
        <v>Depósito</v>
      </c>
      <c r="M33" s="312">
        <v>4</v>
      </c>
      <c r="N33" s="537">
        <f>IF(Tabla1[[#This Row],[Descripción]]="","",_xlfn.XLOOKUP(Tabla1[[#This Row],[Descripción]],Tabla10[Descripción],Tabla10[Precio Unitario],0))</f>
        <v>1700</v>
      </c>
      <c r="O33" s="537">
        <f>IF(Tabla1[[#This Row],[Cantidad de Insumos]]="","",Tabla1[[#This Row],[Precio Unitario]]*Tabla1[[#This Row],[Cantidad de Insumos]])</f>
        <v>6800</v>
      </c>
      <c r="P33" s="522" t="str">
        <f>IF(Tabla1[[#This Row],[Descripción]]="","",_xlfn.XLOOKUP(Tabla1[[#This Row],[Descripción]],Tabla10[Descripción],Tabla10[CODIGO PRESUPUESTARIO],0))</f>
        <v>2.2.3.1.01</v>
      </c>
      <c r="Q33" s="523" t="s">
        <v>894</v>
      </c>
      <c r="R33" s="523" t="str">
        <f>IF(Tabla1[[#This Row],[Insumos]]="","",_xlfn.XLOOKUP(Tabla1[[#This Row],[Insumos]],Tabla10[Insumo],Tabla10[InsumoAbrev],"",0))</f>
        <v>lsViaticosDP</v>
      </c>
    </row>
    <row r="34" spans="2:18" ht="22.5" customHeight="1">
      <c r="B34" s="188" t="e">
        <f>IF('Formulario PPGR3'!$G34="","",CONCATENATE('Formulario PPGR3'!$C34,".",'Formulario PPGR3'!$D34,".",'Formulario PPGR3'!$E34,".",'Formulario PPGR3'!$F34))</f>
        <v>#REF!</v>
      </c>
      <c r="C34" s="188" t="e">
        <f>IF('Formulario PPGR3'!$G34="","",'Formulario PPGR1'!#REF!)</f>
        <v>#REF!</v>
      </c>
      <c r="D34" s="188" t="e">
        <f>IF('Formulario PPGR3'!$G34="","",'Formulario PPGR1'!#REF!)</f>
        <v>#REF!</v>
      </c>
      <c r="E34" s="188" t="e">
        <f>IF('Formulario PPGR3'!$G34="","",'Formulario PPGR1'!#REF!)</f>
        <v>#REF!</v>
      </c>
      <c r="F34" s="188" t="e">
        <f>IF('Formulario PPGR3'!$G34="","",'Formulario PPGR1'!#REF!)</f>
        <v>#REF!</v>
      </c>
      <c r="G34" s="234" t="s">
        <v>494</v>
      </c>
      <c r="H34" s="519" t="str" cm="1">
        <f t="array" ref="H34">IF(Tabla1[[#This Row],[Código_Actividad]]="","",_xlfn.XLOOKUP(Tabla1[[#This Row],[Código_Actividad]],CodigoActividad,Tabla2[Actividades Programables Presupuestables],"",0))</f>
        <v>Evaluación de los procesos de bioseguridad hospitalaria</v>
      </c>
      <c r="I34" s="520">
        <f>IFERROR(VLOOKUP('Formulario PPGR3'!$G34,'Formulario PPGR2'!$C$9:$Q$270,15,FALSE),"")</f>
        <v>4</v>
      </c>
      <c r="J34" s="525" t="s">
        <v>897</v>
      </c>
      <c r="K34" s="524" t="s">
        <v>899</v>
      </c>
      <c r="L34" s="521" t="str">
        <f>IF(Tabla1[[#This Row],[Descripción]]="","",_xlfn.XLOOKUP(Tabla1[[#This Row],[Descripción]],Tabla10[Descripción],Tabla10[Unidad de Medida],"",0))</f>
        <v>Depósito</v>
      </c>
      <c r="M34" s="312">
        <v>4</v>
      </c>
      <c r="N34" s="537">
        <f>IF(Tabla1[[#This Row],[Descripción]]="","",_xlfn.XLOOKUP(Tabla1[[#This Row],[Descripción]],Tabla10[Descripción],Tabla10[Precio Unitario],0))</f>
        <v>2150</v>
      </c>
      <c r="O34" s="537">
        <f>IF(Tabla1[[#This Row],[Cantidad de Insumos]]="","",Tabla1[[#This Row],[Precio Unitario]]*Tabla1[[#This Row],[Cantidad de Insumos]])</f>
        <v>8600</v>
      </c>
      <c r="P34" s="522" t="str">
        <f>IF(Tabla1[[#This Row],[Descripción]]="","",_xlfn.XLOOKUP(Tabla1[[#This Row],[Descripción]],Tabla10[Descripción],Tabla10[CODIGO PRESUPUESTARIO],0))</f>
        <v>2.2.3.1.01</v>
      </c>
      <c r="Q34" s="523" t="s">
        <v>894</v>
      </c>
      <c r="R34" s="523" t="str">
        <f>IF(Tabla1[[#This Row],[Insumos]]="","",_xlfn.XLOOKUP(Tabla1[[#This Row],[Insumos]],Tabla10[Insumo],Tabla10[InsumoAbrev],"",0))</f>
        <v>lsViaticosDP</v>
      </c>
    </row>
    <row r="35" spans="2:18" ht="22.5" customHeight="1">
      <c r="B35" s="188" t="e">
        <f>IF('Formulario PPGR3'!$G35="","",CONCATENATE('Formulario PPGR3'!$C35,".",'Formulario PPGR3'!$D35,".",'Formulario PPGR3'!$E35,".",'Formulario PPGR3'!$F35))</f>
        <v>#REF!</v>
      </c>
      <c r="C35" s="188" t="e">
        <f>IF('Formulario PPGR3'!$G35="","",'Formulario PPGR1'!#REF!)</f>
        <v>#REF!</v>
      </c>
      <c r="D35" s="188" t="e">
        <f>IF('Formulario PPGR3'!$G35="","",'Formulario PPGR1'!#REF!)</f>
        <v>#REF!</v>
      </c>
      <c r="E35" s="188" t="e">
        <f>IF('Formulario PPGR3'!$G35="","",'Formulario PPGR1'!#REF!)</f>
        <v>#REF!</v>
      </c>
      <c r="F35" s="188" t="e">
        <f>IF('Formulario PPGR3'!$G35="","",'Formulario PPGR1'!#REF!)</f>
        <v>#REF!</v>
      </c>
      <c r="G35" s="234" t="s">
        <v>502</v>
      </c>
      <c r="H35" s="519" t="str" cm="1">
        <f t="array" ref="H35">IF(Tabla1[[#This Row],[Código_Actividad]]="","",_xlfn.XLOOKUP(Tabla1[[#This Row],[Código_Actividad]],CodigoActividad,Tabla2[Actividades Programables Presupuestables],"",0))</f>
        <v>Seguimiento a la implementación del procedimiento de hosteleria hospitalaria</v>
      </c>
      <c r="I35" s="520">
        <f>IFERROR(VLOOKUP('Formulario PPGR3'!$G35,'Formulario PPGR2'!$C$9:$Q$270,15,FALSE),"")</f>
        <v>2</v>
      </c>
      <c r="J35" s="525" t="s">
        <v>895</v>
      </c>
      <c r="K35" s="524" t="s">
        <v>896</v>
      </c>
      <c r="L35" s="521" t="str">
        <f>IF(Tabla1[[#This Row],[Descripción]]="","",_xlfn.XLOOKUP(Tabla1[[#This Row],[Descripción]],Tabla10[Descripción],Tabla10[Unidad de Medida],"",0))</f>
        <v>galon</v>
      </c>
      <c r="M35" s="312">
        <v>40</v>
      </c>
      <c r="N35" s="537">
        <f>IF(Tabla1[[#This Row],[Descripción]]="","",_xlfn.XLOOKUP(Tabla1[[#This Row],[Descripción]],Tabla10[Descripción],Tabla10[Precio Unitario],0))</f>
        <v>250</v>
      </c>
      <c r="O35" s="537">
        <f>IF(Tabla1[[#This Row],[Cantidad de Insumos]]="","",Tabla1[[#This Row],[Precio Unitario]]*Tabla1[[#This Row],[Cantidad de Insumos]])</f>
        <v>10000</v>
      </c>
      <c r="P35" s="522" t="str">
        <f>IF(Tabla1[[#This Row],[Descripción]]="","",_xlfn.XLOOKUP(Tabla1[[#This Row],[Descripción]],Tabla10[Descripción],Tabla10[CODIGO PRESUPUESTARIO],0))</f>
        <v>2.3.7.1.02</v>
      </c>
      <c r="Q35" s="523" t="s">
        <v>894</v>
      </c>
      <c r="R35" s="523" t="str">
        <f>IF(Tabla1[[#This Row],[Insumos]]="","",_xlfn.XLOOKUP(Tabla1[[#This Row],[Insumos]],Tabla10[Insumo],Tabla10[InsumoAbrev],"",0))</f>
        <v>lsGasoil</v>
      </c>
    </row>
    <row r="36" spans="2:18" ht="22.5" customHeight="1">
      <c r="B36" s="188" t="e">
        <f>IF('Formulario PPGR3'!$G36="","",CONCATENATE('Formulario PPGR3'!$C36,".",'Formulario PPGR3'!$D36,".",'Formulario PPGR3'!$E36,".",'Formulario PPGR3'!$F36))</f>
        <v>#REF!</v>
      </c>
      <c r="C36" s="188" t="e">
        <f>IF('Formulario PPGR3'!$G36="","",'Formulario PPGR1'!#REF!)</f>
        <v>#REF!</v>
      </c>
      <c r="D36" s="188" t="e">
        <f>IF('Formulario PPGR3'!$G36="","",'Formulario PPGR1'!#REF!)</f>
        <v>#REF!</v>
      </c>
      <c r="E36" s="188" t="e">
        <f>IF('Formulario PPGR3'!$G36="","",'Formulario PPGR1'!#REF!)</f>
        <v>#REF!</v>
      </c>
      <c r="F36" s="188" t="e">
        <f>IF('Formulario PPGR3'!$G36="","",'Formulario PPGR1'!#REF!)</f>
        <v>#REF!</v>
      </c>
      <c r="G36" s="234" t="s">
        <v>502</v>
      </c>
      <c r="H36" s="519" t="str" cm="1">
        <f t="array" ref="H36">IF(Tabla1[[#This Row],[Código_Actividad]]="","",_xlfn.XLOOKUP(Tabla1[[#This Row],[Código_Actividad]],CodigoActividad,Tabla2[Actividades Programables Presupuestables],"",0))</f>
        <v>Seguimiento a la implementación del procedimiento de hosteleria hospitalaria</v>
      </c>
      <c r="I36" s="520">
        <f>IFERROR(VLOOKUP('Formulario PPGR3'!$G36,'Formulario PPGR2'!$C$9:$Q$270,15,FALSE),"")</f>
        <v>2</v>
      </c>
      <c r="J36" s="525" t="s">
        <v>897</v>
      </c>
      <c r="K36" s="524" t="s">
        <v>898</v>
      </c>
      <c r="L36" s="521" t="str">
        <f>IF(Tabla1[[#This Row],[Descripción]]="","",_xlfn.XLOOKUP(Tabla1[[#This Row],[Descripción]],Tabla10[Descripción],Tabla10[Unidad de Medida],"",0))</f>
        <v>Depósito</v>
      </c>
      <c r="M36" s="312">
        <v>2</v>
      </c>
      <c r="N36" s="537">
        <f>IF(Tabla1[[#This Row],[Descripción]]="","",_xlfn.XLOOKUP(Tabla1[[#This Row],[Descripción]],Tabla10[Descripción],Tabla10[Precio Unitario],0))</f>
        <v>1700</v>
      </c>
      <c r="O36" s="537">
        <f>IF(Tabla1[[#This Row],[Cantidad de Insumos]]="","",Tabla1[[#This Row],[Precio Unitario]]*Tabla1[[#This Row],[Cantidad de Insumos]])</f>
        <v>3400</v>
      </c>
      <c r="P36" s="522" t="str">
        <f>IF(Tabla1[[#This Row],[Descripción]]="","",_xlfn.XLOOKUP(Tabla1[[#This Row],[Descripción]],Tabla10[Descripción],Tabla10[CODIGO PRESUPUESTARIO],0))</f>
        <v>2.2.3.1.01</v>
      </c>
      <c r="Q36" s="523" t="s">
        <v>894</v>
      </c>
      <c r="R36" s="523" t="str">
        <f>IF(Tabla1[[#This Row],[Insumos]]="","",_xlfn.XLOOKUP(Tabla1[[#This Row],[Insumos]],Tabla10[Insumo],Tabla10[InsumoAbrev],"",0))</f>
        <v>lsViaticosDP</v>
      </c>
    </row>
    <row r="37" spans="2:18" ht="22.5" customHeight="1">
      <c r="B37" s="188" t="e">
        <f>IF('Formulario PPGR3'!$G37="","",CONCATENATE('Formulario PPGR3'!$C37,".",'Formulario PPGR3'!$D37,".",'Formulario PPGR3'!$E37,".",'Formulario PPGR3'!$F37))</f>
        <v>#REF!</v>
      </c>
      <c r="C37" s="188" t="e">
        <f>IF('Formulario PPGR3'!$G37="","",'Formulario PPGR1'!#REF!)</f>
        <v>#REF!</v>
      </c>
      <c r="D37" s="188" t="e">
        <f>IF('Formulario PPGR3'!$G37="","",'Formulario PPGR1'!#REF!)</f>
        <v>#REF!</v>
      </c>
      <c r="E37" s="188" t="e">
        <f>IF('Formulario PPGR3'!$G37="","",'Formulario PPGR1'!#REF!)</f>
        <v>#REF!</v>
      </c>
      <c r="F37" s="188" t="e">
        <f>IF('Formulario PPGR3'!$G37="","",'Formulario PPGR1'!#REF!)</f>
        <v>#REF!</v>
      </c>
      <c r="G37" s="234" t="s">
        <v>502</v>
      </c>
      <c r="H37" s="519" t="str" cm="1">
        <f t="array" ref="H37">IF(Tabla1[[#This Row],[Código_Actividad]]="","",_xlfn.XLOOKUP(Tabla1[[#This Row],[Código_Actividad]],CodigoActividad,Tabla2[Actividades Programables Presupuestables],"",0))</f>
        <v>Seguimiento a la implementación del procedimiento de hosteleria hospitalaria</v>
      </c>
      <c r="I37" s="520">
        <f>IFERROR(VLOOKUP('Formulario PPGR3'!$G37,'Formulario PPGR2'!$C$9:$Q$270,15,FALSE),"")</f>
        <v>2</v>
      </c>
      <c r="J37" s="525" t="s">
        <v>897</v>
      </c>
      <c r="K37" s="524" t="s">
        <v>899</v>
      </c>
      <c r="L37" s="521" t="str">
        <f>IF(Tabla1[[#This Row],[Descripción]]="","",_xlfn.XLOOKUP(Tabla1[[#This Row],[Descripción]],Tabla10[Descripción],Tabla10[Unidad de Medida],"",0))</f>
        <v>Depósito</v>
      </c>
      <c r="M37" s="312">
        <v>2</v>
      </c>
      <c r="N37" s="537">
        <f>IF(Tabla1[[#This Row],[Descripción]]="","",_xlfn.XLOOKUP(Tabla1[[#This Row],[Descripción]],Tabla10[Descripción],Tabla10[Precio Unitario],0))</f>
        <v>2150</v>
      </c>
      <c r="O37" s="537">
        <f>IF(Tabla1[[#This Row],[Cantidad de Insumos]]="","",Tabla1[[#This Row],[Precio Unitario]]*Tabla1[[#This Row],[Cantidad de Insumos]])</f>
        <v>4300</v>
      </c>
      <c r="P37" s="522" t="str">
        <f>IF(Tabla1[[#This Row],[Descripción]]="","",_xlfn.XLOOKUP(Tabla1[[#This Row],[Descripción]],Tabla10[Descripción],Tabla10[CODIGO PRESUPUESTARIO],0))</f>
        <v>2.2.3.1.01</v>
      </c>
      <c r="Q37" s="523" t="s">
        <v>894</v>
      </c>
      <c r="R37" s="523" t="str">
        <f>IF(Tabla1[[#This Row],[Insumos]]="","",_xlfn.XLOOKUP(Tabla1[[#This Row],[Insumos]],Tabla10[Insumo],Tabla10[InsumoAbrev],"",0))</f>
        <v>lsViaticosDP</v>
      </c>
    </row>
    <row r="38" spans="2:18" ht="22.5" customHeight="1">
      <c r="B38" s="188" t="e">
        <f>IF('Formulario PPGR3'!$G38="","",CONCATENATE('Formulario PPGR3'!$C38,".",'Formulario PPGR3'!$D38,".",'Formulario PPGR3'!$E38,".",'Formulario PPGR3'!$F38))</f>
        <v>#REF!</v>
      </c>
      <c r="C38" s="188" t="e">
        <f>IF('Formulario PPGR3'!$G38="","",'Formulario PPGR1'!#REF!)</f>
        <v>#REF!</v>
      </c>
      <c r="D38" s="188" t="e">
        <f>IF('Formulario PPGR3'!$G38="","",'Formulario PPGR1'!#REF!)</f>
        <v>#REF!</v>
      </c>
      <c r="E38" s="188" t="e">
        <f>IF('Formulario PPGR3'!$G38="","",'Formulario PPGR1'!#REF!)</f>
        <v>#REF!</v>
      </c>
      <c r="F38" s="188" t="e">
        <f>IF('Formulario PPGR3'!$G38="","",'Formulario PPGR1'!#REF!)</f>
        <v>#REF!</v>
      </c>
      <c r="G38" s="234" t="s">
        <v>506</v>
      </c>
      <c r="H38" s="519" t="str" cm="1">
        <f t="array" ref="H38">IF(Tabla1[[#This Row],[Código_Actividad]]="","",_xlfn.XLOOKUP(Tabla1[[#This Row],[Código_Actividad]],CodigoActividad,Tabla2[Actividades Programables Presupuestables],"",0))</f>
        <v>Realizar supervision y evaluación a la gestion y funcionamiento de las Infecciones Asociadas a la Atencion en Salud (IAAS).</v>
      </c>
      <c r="I38" s="520">
        <f>IFERROR(VLOOKUP('Formulario PPGR3'!$G38,'Formulario PPGR2'!$C$9:$Q$270,15,FALSE),"")</f>
        <v>4</v>
      </c>
      <c r="J38" s="525" t="s">
        <v>895</v>
      </c>
      <c r="K38" s="524" t="s">
        <v>896</v>
      </c>
      <c r="L38" s="521" t="str">
        <f>IF(Tabla1[[#This Row],[Descripción]]="","",_xlfn.XLOOKUP(Tabla1[[#This Row],[Descripción]],Tabla10[Descripción],Tabla10[Unidad de Medida],"",0))</f>
        <v>galon</v>
      </c>
      <c r="M38" s="312">
        <v>40</v>
      </c>
      <c r="N38" s="537">
        <f>IF(Tabla1[[#This Row],[Descripción]]="","",_xlfn.XLOOKUP(Tabla1[[#This Row],[Descripción]],Tabla10[Descripción],Tabla10[Precio Unitario],0))</f>
        <v>250</v>
      </c>
      <c r="O38" s="537">
        <f>IF(Tabla1[[#This Row],[Cantidad de Insumos]]="","",Tabla1[[#This Row],[Precio Unitario]]*Tabla1[[#This Row],[Cantidad de Insumos]])</f>
        <v>10000</v>
      </c>
      <c r="P38" s="522" t="str">
        <f>IF(Tabla1[[#This Row],[Descripción]]="","",_xlfn.XLOOKUP(Tabla1[[#This Row],[Descripción]],Tabla10[Descripción],Tabla10[CODIGO PRESUPUESTARIO],0))</f>
        <v>2.3.7.1.02</v>
      </c>
      <c r="Q38" s="523" t="s">
        <v>894</v>
      </c>
      <c r="R38" s="523" t="str">
        <f>IF(Tabla1[[#This Row],[Insumos]]="","",_xlfn.XLOOKUP(Tabla1[[#This Row],[Insumos]],Tabla10[Insumo],Tabla10[InsumoAbrev],"",0))</f>
        <v>lsGasoil</v>
      </c>
    </row>
    <row r="39" spans="2:18" ht="22.5" customHeight="1">
      <c r="B39" s="188" t="e">
        <f>IF('Formulario PPGR3'!$G39="","",CONCATENATE('Formulario PPGR3'!$C39,".",'Formulario PPGR3'!$D39,".",'Formulario PPGR3'!$E39,".",'Formulario PPGR3'!$F39))</f>
        <v>#REF!</v>
      </c>
      <c r="C39" s="188" t="e">
        <f>IF('Formulario PPGR3'!$G39="","",'Formulario PPGR1'!#REF!)</f>
        <v>#REF!</v>
      </c>
      <c r="D39" s="188" t="e">
        <f>IF('Formulario PPGR3'!$G39="","",'Formulario PPGR1'!#REF!)</f>
        <v>#REF!</v>
      </c>
      <c r="E39" s="188" t="e">
        <f>IF('Formulario PPGR3'!$G39="","",'Formulario PPGR1'!#REF!)</f>
        <v>#REF!</v>
      </c>
      <c r="F39" s="188" t="e">
        <f>IF('Formulario PPGR3'!$G39="","",'Formulario PPGR1'!#REF!)</f>
        <v>#REF!</v>
      </c>
      <c r="G39" s="234" t="s">
        <v>506</v>
      </c>
      <c r="H39" s="519" t="str" cm="1">
        <f t="array" ref="H39">IF(Tabla1[[#This Row],[Código_Actividad]]="","",_xlfn.XLOOKUP(Tabla1[[#This Row],[Código_Actividad]],CodigoActividad,Tabla2[Actividades Programables Presupuestables],"",0))</f>
        <v>Realizar supervision y evaluación a la gestion y funcionamiento de las Infecciones Asociadas a la Atencion en Salud (IAAS).</v>
      </c>
      <c r="I39" s="520">
        <f>IFERROR(VLOOKUP('Formulario PPGR3'!$G39,'Formulario PPGR2'!$C$9:$Q$270,15,FALSE),"")</f>
        <v>4</v>
      </c>
      <c r="J39" s="525" t="s">
        <v>897</v>
      </c>
      <c r="K39" s="524" t="s">
        <v>898</v>
      </c>
      <c r="L39" s="521" t="str">
        <f>IF(Tabla1[[#This Row],[Descripción]]="","",_xlfn.XLOOKUP(Tabla1[[#This Row],[Descripción]],Tabla10[Descripción],Tabla10[Unidad de Medida],"",0))</f>
        <v>Depósito</v>
      </c>
      <c r="M39" s="312">
        <v>4</v>
      </c>
      <c r="N39" s="537">
        <f>IF(Tabla1[[#This Row],[Descripción]]="","",_xlfn.XLOOKUP(Tabla1[[#This Row],[Descripción]],Tabla10[Descripción],Tabla10[Precio Unitario],0))</f>
        <v>1700</v>
      </c>
      <c r="O39" s="537">
        <f>IF(Tabla1[[#This Row],[Cantidad de Insumos]]="","",Tabla1[[#This Row],[Precio Unitario]]*Tabla1[[#This Row],[Cantidad de Insumos]])</f>
        <v>6800</v>
      </c>
      <c r="P39" s="522" t="str">
        <f>IF(Tabla1[[#This Row],[Descripción]]="","",_xlfn.XLOOKUP(Tabla1[[#This Row],[Descripción]],Tabla10[Descripción],Tabla10[CODIGO PRESUPUESTARIO],0))</f>
        <v>2.2.3.1.01</v>
      </c>
      <c r="Q39" s="523" t="s">
        <v>894</v>
      </c>
      <c r="R39" s="523" t="str">
        <f>IF(Tabla1[[#This Row],[Insumos]]="","",_xlfn.XLOOKUP(Tabla1[[#This Row],[Insumos]],Tabla10[Insumo],Tabla10[InsumoAbrev],"",0))</f>
        <v>lsViaticosDP</v>
      </c>
    </row>
    <row r="40" spans="2:18" ht="22.5" customHeight="1">
      <c r="B40" s="188" t="e">
        <f>IF('Formulario PPGR3'!$G40="","",CONCATENATE('Formulario PPGR3'!$C40,".",'Formulario PPGR3'!$D40,".",'Formulario PPGR3'!$E40,".",'Formulario PPGR3'!$F40))</f>
        <v>#REF!</v>
      </c>
      <c r="C40" s="188" t="e">
        <f>IF('Formulario PPGR3'!$G40="","",'Formulario PPGR1'!#REF!)</f>
        <v>#REF!</v>
      </c>
      <c r="D40" s="188" t="e">
        <f>IF('Formulario PPGR3'!$G40="","",'Formulario PPGR1'!#REF!)</f>
        <v>#REF!</v>
      </c>
      <c r="E40" s="188" t="e">
        <f>IF('Formulario PPGR3'!$G40="","",'Formulario PPGR1'!#REF!)</f>
        <v>#REF!</v>
      </c>
      <c r="F40" s="188" t="e">
        <f>IF('Formulario PPGR3'!$G40="","",'Formulario PPGR1'!#REF!)</f>
        <v>#REF!</v>
      </c>
      <c r="G40" s="234" t="s">
        <v>506</v>
      </c>
      <c r="H40" s="519" t="str" cm="1">
        <f t="array" ref="H40">IF(Tabla1[[#This Row],[Código_Actividad]]="","",_xlfn.XLOOKUP(Tabla1[[#This Row],[Código_Actividad]],CodigoActividad,Tabla2[Actividades Programables Presupuestables],"",0))</f>
        <v>Realizar supervision y evaluación a la gestion y funcionamiento de las Infecciones Asociadas a la Atencion en Salud (IAAS).</v>
      </c>
      <c r="I40" s="520">
        <f>IFERROR(VLOOKUP('Formulario PPGR3'!$G40,'Formulario PPGR2'!$C$9:$Q$270,15,FALSE),"")</f>
        <v>4</v>
      </c>
      <c r="J40" s="525" t="s">
        <v>897</v>
      </c>
      <c r="K40" s="524" t="s">
        <v>899</v>
      </c>
      <c r="L40" s="521" t="str">
        <f>IF(Tabla1[[#This Row],[Descripción]]="","",_xlfn.XLOOKUP(Tabla1[[#This Row],[Descripción]],Tabla10[Descripción],Tabla10[Unidad de Medida],"",0))</f>
        <v>Depósito</v>
      </c>
      <c r="M40" s="312">
        <v>4</v>
      </c>
      <c r="N40" s="537">
        <f>IF(Tabla1[[#This Row],[Descripción]]="","",_xlfn.XLOOKUP(Tabla1[[#This Row],[Descripción]],Tabla10[Descripción],Tabla10[Precio Unitario],0))</f>
        <v>2150</v>
      </c>
      <c r="O40" s="537">
        <f>IF(Tabla1[[#This Row],[Cantidad de Insumos]]="","",Tabla1[[#This Row],[Precio Unitario]]*Tabla1[[#This Row],[Cantidad de Insumos]])</f>
        <v>8600</v>
      </c>
      <c r="P40" s="522" t="str">
        <f>IF(Tabla1[[#This Row],[Descripción]]="","",_xlfn.XLOOKUP(Tabla1[[#This Row],[Descripción]],Tabla10[Descripción],Tabla10[CODIGO PRESUPUESTARIO],0))</f>
        <v>2.2.3.1.01</v>
      </c>
      <c r="Q40" s="523" t="s">
        <v>894</v>
      </c>
      <c r="R40" s="523" t="str">
        <f>IF(Tabla1[[#This Row],[Insumos]]="","",_xlfn.XLOOKUP(Tabla1[[#This Row],[Insumos]],Tabla10[Insumo],Tabla10[InsumoAbrev],"",0))</f>
        <v>lsViaticosDP</v>
      </c>
    </row>
    <row r="41" spans="2:18" ht="22.5" customHeight="1">
      <c r="B41" s="188" t="e">
        <f>IF('Formulario PPGR3'!$G41="","",CONCATENATE('Formulario PPGR3'!$C41,".",'Formulario PPGR3'!$D41,".",'Formulario PPGR3'!$E41,".",'Formulario PPGR3'!$F41))</f>
        <v>#REF!</v>
      </c>
      <c r="C41" s="188" t="e">
        <f>IF('Formulario PPGR3'!$G41="","",'Formulario PPGR1'!#REF!)</f>
        <v>#REF!</v>
      </c>
      <c r="D41" s="188" t="e">
        <f>IF('Formulario PPGR3'!$G41="","",'Formulario PPGR1'!#REF!)</f>
        <v>#REF!</v>
      </c>
      <c r="E41" s="188" t="e">
        <f>IF('Formulario PPGR3'!$G41="","",'Formulario PPGR1'!#REF!)</f>
        <v>#REF!</v>
      </c>
      <c r="F41" s="188" t="e">
        <f>IF('Formulario PPGR3'!$G41="","",'Formulario PPGR1'!#REF!)</f>
        <v>#REF!</v>
      </c>
      <c r="G41" s="234" t="s">
        <v>510</v>
      </c>
      <c r="H41" s="519" t="str" cm="1">
        <f t="array" ref="H41">IF(Tabla1[[#This Row],[Código_Actividad]]="","",_xlfn.XLOOKUP(Tabla1[[#This Row],[Código_Actividad]],CodigoActividad,Tabla2[Actividades Programables Presupuestables],"",0))</f>
        <v>Realizar matriz de los comites existentes en cada una de los centros que correspondan a su Regional de Salud</v>
      </c>
      <c r="I41" s="520">
        <f>IFERROR(VLOOKUP('Formulario PPGR3'!$G41,'Formulario PPGR2'!$C$9:$Q$270,15,FALSE),"")</f>
        <v>4</v>
      </c>
      <c r="J41" s="528" t="s">
        <v>901</v>
      </c>
      <c r="K41" s="524" t="s">
        <v>902</v>
      </c>
      <c r="L41" s="521" t="str">
        <f>IF(Tabla1[[#This Row],[Descripción]]="","",_xlfn.XLOOKUP(Tabla1[[#This Row],[Descripción]],Tabla10[Descripción],Tabla10[Unidad de Medida],"",0))</f>
        <v>resma</v>
      </c>
      <c r="M41" s="312">
        <v>2</v>
      </c>
      <c r="N41" s="537">
        <f>IF(Tabla1[[#This Row],[Descripción]]="","",_xlfn.XLOOKUP(Tabla1[[#This Row],[Descripción]],Tabla10[Descripción],Tabla10[Precio Unitario],0))</f>
        <v>288</v>
      </c>
      <c r="O41" s="537">
        <f>IF(Tabla1[[#This Row],[Cantidad de Insumos]]="","",Tabla1[[#This Row],[Precio Unitario]]*Tabla1[[#This Row],[Cantidad de Insumos]])</f>
        <v>576</v>
      </c>
      <c r="P41" s="522" t="str">
        <f>IF(Tabla1[[#This Row],[Descripción]]="","",_xlfn.XLOOKUP(Tabla1[[#This Row],[Descripción]],Tabla10[Descripción],Tabla10[CODIGO PRESUPUESTARIO],0))</f>
        <v>2.3.3.1.01</v>
      </c>
      <c r="Q41" s="523" t="s">
        <v>894</v>
      </c>
      <c r="R41" s="523" t="str">
        <f>IF(Tabla1[[#This Row],[Insumos]]="","",_xlfn.XLOOKUP(Tabla1[[#This Row],[Insumos]],Tabla10[Insumo],Tabla10[InsumoAbrev],"",0))</f>
        <v>lsProductosdePapel</v>
      </c>
    </row>
    <row r="42" spans="2:18" ht="22.5" customHeight="1">
      <c r="B42" s="188" t="e">
        <f>IF('Formulario PPGR3'!$G42="","",CONCATENATE('Formulario PPGR3'!$C42,".",'Formulario PPGR3'!$D42,".",'Formulario PPGR3'!$E42,".",'Formulario PPGR3'!$F42))</f>
        <v>#REF!</v>
      </c>
      <c r="C42" s="188" t="e">
        <f>IF('Formulario PPGR3'!$G42="","",'Formulario PPGR1'!#REF!)</f>
        <v>#REF!</v>
      </c>
      <c r="D42" s="188" t="e">
        <f>IF('Formulario PPGR3'!$G42="","",'Formulario PPGR1'!#REF!)</f>
        <v>#REF!</v>
      </c>
      <c r="E42" s="188" t="e">
        <f>IF('Formulario PPGR3'!$G42="","",'Formulario PPGR1'!#REF!)</f>
        <v>#REF!</v>
      </c>
      <c r="F42" s="188" t="e">
        <f>IF('Formulario PPGR3'!$G42="","",'Formulario PPGR1'!#REF!)</f>
        <v>#REF!</v>
      </c>
      <c r="G42" s="234" t="s">
        <v>515</v>
      </c>
      <c r="H42" s="519" t="str" cm="1">
        <f t="array" ref="H42">IF(Tabla1[[#This Row],[Código_Actividad]]="","",_xlfn.XLOOKUP(Tabla1[[#This Row],[Código_Actividad]],CodigoActividad,Tabla2[Actividades Programables Presupuestables],"",0))</f>
        <v>Evaluación de autodiagnosticos realizados por los centros piloto  para la implementación de Metodologia de Gestión Productiva de los Servicios de Salud.</v>
      </c>
      <c r="I42" s="520">
        <f>IFERROR(VLOOKUP('Formulario PPGR3'!$G42,'Formulario PPGR2'!$C$9:$Q$270,15,FALSE),"")</f>
        <v>4</v>
      </c>
      <c r="J42" s="528" t="s">
        <v>901</v>
      </c>
      <c r="K42" s="524" t="s">
        <v>902</v>
      </c>
      <c r="L42" s="521" t="str">
        <f>IF(Tabla1[[#This Row],[Descripción]]="","",_xlfn.XLOOKUP(Tabla1[[#This Row],[Descripción]],Tabla10[Descripción],Tabla10[Unidad de Medida],"",0))</f>
        <v>resma</v>
      </c>
      <c r="M42" s="312">
        <v>2</v>
      </c>
      <c r="N42" s="537">
        <f>IF(Tabla1[[#This Row],[Descripción]]="","",_xlfn.XLOOKUP(Tabla1[[#This Row],[Descripción]],Tabla10[Descripción],Tabla10[Precio Unitario],0))</f>
        <v>288</v>
      </c>
      <c r="O42" s="537">
        <f>IF(Tabla1[[#This Row],[Cantidad de Insumos]]="","",Tabla1[[#This Row],[Precio Unitario]]*Tabla1[[#This Row],[Cantidad de Insumos]])</f>
        <v>576</v>
      </c>
      <c r="P42" s="522" t="str">
        <f>IF(Tabla1[[#This Row],[Descripción]]="","",_xlfn.XLOOKUP(Tabla1[[#This Row],[Descripción]],Tabla10[Descripción],Tabla10[CODIGO PRESUPUESTARIO],0))</f>
        <v>2.3.3.1.01</v>
      </c>
      <c r="Q42" s="523" t="s">
        <v>894</v>
      </c>
      <c r="R42" s="523" t="str">
        <f>IF(Tabla1[[#This Row],[Insumos]]="","",_xlfn.XLOOKUP(Tabla1[[#This Row],[Insumos]],Tabla10[Insumo],Tabla10[InsumoAbrev],"",0))</f>
        <v>lsProductosdePapel</v>
      </c>
    </row>
    <row r="43" spans="2:18" ht="22.5" customHeight="1">
      <c r="B43" s="188" t="e">
        <f>IF('Formulario PPGR3'!$G43="","",CONCATENATE('Formulario PPGR3'!$C43,".",'Formulario PPGR3'!$D43,".",'Formulario PPGR3'!$E43,".",'Formulario PPGR3'!$F43))</f>
        <v>#REF!</v>
      </c>
      <c r="C43" s="188" t="e">
        <f>IF('Formulario PPGR3'!$G43="","",'Formulario PPGR1'!#REF!)</f>
        <v>#REF!</v>
      </c>
      <c r="D43" s="188" t="e">
        <f>IF('Formulario PPGR3'!$G43="","",'Formulario PPGR1'!#REF!)</f>
        <v>#REF!</v>
      </c>
      <c r="E43" s="188" t="e">
        <f>IF('Formulario PPGR3'!$G43="","",'Formulario PPGR1'!#REF!)</f>
        <v>#REF!</v>
      </c>
      <c r="F43" s="188" t="e">
        <f>IF('Formulario PPGR3'!$G43="","",'Formulario PPGR1'!#REF!)</f>
        <v>#REF!</v>
      </c>
      <c r="G43" s="234" t="s">
        <v>528</v>
      </c>
      <c r="H43" s="519" t="str" cm="1">
        <f t="array" ref="H43">IF(Tabla1[[#This Row],[Código_Actividad]]="","",_xlfn.XLOOKUP(Tabla1[[#This Row],[Código_Actividad]],CodigoActividad,Tabla2[Actividades Programables Presupuestables],"",0))</f>
        <v>Análisis del comportamiento de las objeciones médicas y administrativas</v>
      </c>
      <c r="I43" s="520">
        <f>IFERROR(VLOOKUP('Formulario PPGR3'!$G43,'Formulario PPGR2'!$C$9:$Q$270,15,FALSE),"")</f>
        <v>12</v>
      </c>
      <c r="J43" s="528" t="s">
        <v>901</v>
      </c>
      <c r="K43" s="524" t="s">
        <v>902</v>
      </c>
      <c r="L43" s="521" t="str">
        <f>IF(Tabla1[[#This Row],[Descripción]]="","",_xlfn.XLOOKUP(Tabla1[[#This Row],[Descripción]],Tabla10[Descripción],Tabla10[Unidad de Medida],"",0))</f>
        <v>resma</v>
      </c>
      <c r="M43" s="312">
        <v>1</v>
      </c>
      <c r="N43" s="537">
        <f>IF(Tabla1[[#This Row],[Descripción]]="","",_xlfn.XLOOKUP(Tabla1[[#This Row],[Descripción]],Tabla10[Descripción],Tabla10[Precio Unitario],0))</f>
        <v>288</v>
      </c>
      <c r="O43" s="537">
        <f>IF(Tabla1[[#This Row],[Cantidad de Insumos]]="","",Tabla1[[#This Row],[Precio Unitario]]*Tabla1[[#This Row],[Cantidad de Insumos]])</f>
        <v>288</v>
      </c>
      <c r="P43" s="522" t="str">
        <f>IF(Tabla1[[#This Row],[Descripción]]="","",_xlfn.XLOOKUP(Tabla1[[#This Row],[Descripción]],Tabla10[Descripción],Tabla10[CODIGO PRESUPUESTARIO],0))</f>
        <v>2.3.3.1.01</v>
      </c>
      <c r="Q43" s="523" t="s">
        <v>894</v>
      </c>
      <c r="R43" s="523" t="str">
        <f>IF(Tabla1[[#This Row],[Insumos]]="","",_xlfn.XLOOKUP(Tabla1[[#This Row],[Insumos]],Tabla10[Insumo],Tabla10[InsumoAbrev],"",0))</f>
        <v>lsProductosdePapel</v>
      </c>
    </row>
    <row r="44" spans="2:18" ht="22.5" customHeight="1">
      <c r="B44" s="188" t="e">
        <f>IF('Formulario PPGR3'!$G44="","",CONCATENATE('Formulario PPGR3'!$C44,".",'Formulario PPGR3'!$D44,".",'Formulario PPGR3'!$E44,".",'Formulario PPGR3'!$F44))</f>
        <v>#REF!</v>
      </c>
      <c r="C44" s="188" t="e">
        <f>IF('Formulario PPGR3'!$G44="","",'Formulario PPGR1'!#REF!)</f>
        <v>#REF!</v>
      </c>
      <c r="D44" s="188" t="e">
        <f>IF('Formulario PPGR3'!$G44="","",'Formulario PPGR1'!#REF!)</f>
        <v>#REF!</v>
      </c>
      <c r="E44" s="188" t="e">
        <f>IF('Formulario PPGR3'!$G44="","",'Formulario PPGR1'!#REF!)</f>
        <v>#REF!</v>
      </c>
      <c r="F44" s="188" t="e">
        <f>IF('Formulario PPGR3'!$G44="","",'Formulario PPGR1'!#REF!)</f>
        <v>#REF!</v>
      </c>
      <c r="G44" s="234" t="s">
        <v>528</v>
      </c>
      <c r="H44" s="519" t="str" cm="1">
        <f t="array" ref="H44">IF(Tabla1[[#This Row],[Código_Actividad]]="","",_xlfn.XLOOKUP(Tabla1[[#This Row],[Código_Actividad]],CodigoActividad,Tabla2[Actividades Programables Presupuestables],"",0))</f>
        <v>Análisis del comportamiento de las objeciones médicas y administrativas</v>
      </c>
      <c r="I44" s="520">
        <f>IFERROR(VLOOKUP('Formulario PPGR3'!$G44,'Formulario PPGR2'!$C$9:$Q$270,15,FALSE),"")</f>
        <v>12</v>
      </c>
      <c r="J44" s="525" t="s">
        <v>903</v>
      </c>
      <c r="K44" s="524" t="s">
        <v>904</v>
      </c>
      <c r="L44" s="521" t="str">
        <f>IF(Tabla1[[#This Row],[Descripción]]="","",_xlfn.XLOOKUP(Tabla1[[#This Row],[Descripción]],Tabla10[Descripción],Tabla10[Unidad de Medida],"",0))</f>
        <v>unidad</v>
      </c>
      <c r="M44" s="312">
        <v>2</v>
      </c>
      <c r="N44" s="537">
        <f>IF(Tabla1[[#This Row],[Descripción]]="","",_xlfn.XLOOKUP(Tabla1[[#This Row],[Descripción]],Tabla10[Descripción],Tabla10[Precio Unitario],0))</f>
        <v>55</v>
      </c>
      <c r="O44" s="537">
        <f>IF(Tabla1[[#This Row],[Cantidad de Insumos]]="","",Tabla1[[#This Row],[Precio Unitario]]*Tabla1[[#This Row],[Cantidad de Insumos]])</f>
        <v>110</v>
      </c>
      <c r="P44" s="522" t="str">
        <f>IF(Tabla1[[#This Row],[Descripción]]="","",_xlfn.XLOOKUP(Tabla1[[#This Row],[Descripción]],Tabla10[Descripción],Tabla10[CODIGO PRESUPUESTARIO],0))</f>
        <v xml:space="preserve">2.3.9.2.01 </v>
      </c>
      <c r="Q44" s="523" t="s">
        <v>894</v>
      </c>
      <c r="R44" s="523" t="str">
        <f>IF(Tabla1[[#This Row],[Insumos]]="","",_xlfn.XLOOKUP(Tabla1[[#This Row],[Insumos]],Tabla10[Insumo],Tabla10[InsumoAbrev],"",0))</f>
        <v>lsUtilesdeOficina</v>
      </c>
    </row>
    <row r="45" spans="2:18" ht="22.5" customHeight="1">
      <c r="B45" s="188" t="e">
        <f>IF('Formulario PPGR3'!$G45="","",CONCATENATE('Formulario PPGR3'!$C45,".",'Formulario PPGR3'!$D45,".",'Formulario PPGR3'!$E45,".",'Formulario PPGR3'!$F45))</f>
        <v>#REF!</v>
      </c>
      <c r="C45" s="188" t="e">
        <f>IF('Formulario PPGR3'!$G45="","",'Formulario PPGR1'!#REF!)</f>
        <v>#REF!</v>
      </c>
      <c r="D45" s="188" t="e">
        <f>IF('Formulario PPGR3'!$G45="","",'Formulario PPGR1'!#REF!)</f>
        <v>#REF!</v>
      </c>
      <c r="E45" s="188" t="e">
        <f>IF('Formulario PPGR3'!$G45="","",'Formulario PPGR1'!#REF!)</f>
        <v>#REF!</v>
      </c>
      <c r="F45" s="188" t="e">
        <f>IF('Formulario PPGR3'!$G45="","",'Formulario PPGR1'!#REF!)</f>
        <v>#REF!</v>
      </c>
      <c r="G45" s="234" t="s">
        <v>615</v>
      </c>
      <c r="H45" s="519" t="str" cm="1">
        <f t="array" ref="H45">IF(Tabla1[[#This Row],[Código_Actividad]]="","",_xlfn.XLOOKUP(Tabla1[[#This Row],[Código_Actividad]],CodigoActividad,Tabla2[Actividades Programables Presupuestables],"",0))</f>
        <v xml:space="preserve">Actualización de portales web  </v>
      </c>
      <c r="I45" s="520">
        <f>IFERROR(VLOOKUP('Formulario PPGR3'!$G45,'Formulario PPGR2'!$C$9:$Q$270,15,FALSE),"")</f>
        <v>4</v>
      </c>
      <c r="J45" s="528" t="s">
        <v>901</v>
      </c>
      <c r="K45" s="524" t="s">
        <v>902</v>
      </c>
      <c r="L45" s="521" t="str">
        <f>IF(Tabla1[[#This Row],[Descripción]]="","",_xlfn.XLOOKUP(Tabla1[[#This Row],[Descripción]],Tabla10[Descripción],Tabla10[Unidad de Medida],"",0))</f>
        <v>resma</v>
      </c>
      <c r="M45" s="312">
        <v>2</v>
      </c>
      <c r="N45" s="537">
        <f>IF(Tabla1[[#This Row],[Descripción]]="","",_xlfn.XLOOKUP(Tabla1[[#This Row],[Descripción]],Tabla10[Descripción],Tabla10[Precio Unitario],0))</f>
        <v>288</v>
      </c>
      <c r="O45" s="537">
        <f>IF(Tabla1[[#This Row],[Cantidad de Insumos]]="","",Tabla1[[#This Row],[Precio Unitario]]*Tabla1[[#This Row],[Cantidad de Insumos]])</f>
        <v>576</v>
      </c>
      <c r="P45" s="522" t="str">
        <f>IF(Tabla1[[#This Row],[Descripción]]="","",_xlfn.XLOOKUP(Tabla1[[#This Row],[Descripción]],Tabla10[Descripción],Tabla10[CODIGO PRESUPUESTARIO],0))</f>
        <v>2.3.3.1.01</v>
      </c>
      <c r="Q45" s="523" t="s">
        <v>894</v>
      </c>
      <c r="R45" s="523" t="str">
        <f>IF(Tabla1[[#This Row],[Insumos]]="","",_xlfn.XLOOKUP(Tabla1[[#This Row],[Insumos]],Tabla10[Insumo],Tabla10[InsumoAbrev],"",0))</f>
        <v>lsProductosdePapel</v>
      </c>
    </row>
    <row r="46" spans="2:18" ht="22.5" customHeight="1">
      <c r="B46" s="188" t="e">
        <f>IF('Formulario PPGR3'!$G46="","",CONCATENATE('Formulario PPGR3'!$C46,".",'Formulario PPGR3'!$D46,".",'Formulario PPGR3'!$E46,".",'Formulario PPGR3'!$F46))</f>
        <v>#REF!</v>
      </c>
      <c r="C46" s="188" t="e">
        <f>IF('Formulario PPGR3'!$G46="","",'Formulario PPGR1'!#REF!)</f>
        <v>#REF!</v>
      </c>
      <c r="D46" s="188" t="e">
        <f>IF('Formulario PPGR3'!$G46="","",'Formulario PPGR1'!#REF!)</f>
        <v>#REF!</v>
      </c>
      <c r="E46" s="188" t="e">
        <f>IF('Formulario PPGR3'!$G46="","",'Formulario PPGR1'!#REF!)</f>
        <v>#REF!</v>
      </c>
      <c r="F46" s="188" t="e">
        <f>IF('Formulario PPGR3'!$G46="","",'Formulario PPGR1'!#REF!)</f>
        <v>#REF!</v>
      </c>
      <c r="G46" s="234" t="s">
        <v>615</v>
      </c>
      <c r="H46" s="519" t="str" cm="1">
        <f t="array" ref="H46">IF(Tabla1[[#This Row],[Código_Actividad]]="","",_xlfn.XLOOKUP(Tabla1[[#This Row],[Código_Actividad]],CodigoActividad,Tabla2[Actividades Programables Presupuestables],"",0))</f>
        <v xml:space="preserve">Actualización de portales web  </v>
      </c>
      <c r="I46" s="520">
        <f>IFERROR(VLOOKUP('Formulario PPGR3'!$G46,'Formulario PPGR2'!$C$9:$Q$270,15,FALSE),"")</f>
        <v>4</v>
      </c>
      <c r="J46" s="525" t="s">
        <v>903</v>
      </c>
      <c r="K46" s="524" t="s">
        <v>904</v>
      </c>
      <c r="L46" s="521" t="str">
        <f>IF(Tabla1[[#This Row],[Descripción]]="","",_xlfn.XLOOKUP(Tabla1[[#This Row],[Descripción]],Tabla10[Descripción],Tabla10[Unidad de Medida],"",0))</f>
        <v>unidad</v>
      </c>
      <c r="M46" s="312">
        <v>2</v>
      </c>
      <c r="N46" s="537">
        <f>IF(Tabla1[[#This Row],[Descripción]]="","",_xlfn.XLOOKUP(Tabla1[[#This Row],[Descripción]],Tabla10[Descripción],Tabla10[Precio Unitario],0))</f>
        <v>55</v>
      </c>
      <c r="O46" s="537">
        <f>IF(Tabla1[[#This Row],[Cantidad de Insumos]]="","",Tabla1[[#This Row],[Precio Unitario]]*Tabla1[[#This Row],[Cantidad de Insumos]])</f>
        <v>110</v>
      </c>
      <c r="P46" s="522" t="str">
        <f>IF(Tabla1[[#This Row],[Descripción]]="","",_xlfn.XLOOKUP(Tabla1[[#This Row],[Descripción]],Tabla10[Descripción],Tabla10[CODIGO PRESUPUESTARIO],0))</f>
        <v xml:space="preserve">2.3.9.2.01 </v>
      </c>
      <c r="Q46" s="523" t="s">
        <v>894</v>
      </c>
      <c r="R46" s="523" t="str">
        <f>IF(Tabla1[[#This Row],[Insumos]]="","",_xlfn.XLOOKUP(Tabla1[[#This Row],[Insumos]],Tabla10[Insumo],Tabla10[InsumoAbrev],"",0))</f>
        <v>lsUtilesdeOficina</v>
      </c>
    </row>
    <row r="47" spans="2:18" ht="22.5" customHeight="1">
      <c r="B47" s="188" t="e">
        <f>IF('Formulario PPGR3'!$G47="","",CONCATENATE('Formulario PPGR3'!$C47,".",'Formulario PPGR3'!$D47,".",'Formulario PPGR3'!$E47,".",'Formulario PPGR3'!$F47))</f>
        <v>#REF!</v>
      </c>
      <c r="C47" s="188" t="e">
        <f>IF('Formulario PPGR3'!$G47="","",'Formulario PPGR1'!#REF!)</f>
        <v>#REF!</v>
      </c>
      <c r="D47" s="188" t="e">
        <f>IF('Formulario PPGR3'!$G47="","",'Formulario PPGR1'!#REF!)</f>
        <v>#REF!</v>
      </c>
      <c r="E47" s="188" t="e">
        <f>IF('Formulario PPGR3'!$G47="","",'Formulario PPGR1'!#REF!)</f>
        <v>#REF!</v>
      </c>
      <c r="F47" s="188" t="e">
        <f>IF('Formulario PPGR3'!$G47="","",'Formulario PPGR1'!#REF!)</f>
        <v>#REF!</v>
      </c>
      <c r="G47" s="234" t="s">
        <v>618</v>
      </c>
      <c r="H47" s="519" t="str" cm="1">
        <f t="array" ref="H47">IF(Tabla1[[#This Row],[Código_Actividad]]="","",_xlfn.XLOOKUP(Tabla1[[#This Row],[Código_Actividad]],CodigoActividad,Tabla2[Actividades Programables Presupuestables],"",0))</f>
        <v xml:space="preserve">Soportes incidencias tecnológicas atendidas </v>
      </c>
      <c r="I47" s="520">
        <f>IFERROR(VLOOKUP('Formulario PPGR3'!$G47,'Formulario PPGR2'!$C$9:$Q$270,15,FALSE),"")</f>
        <v>4</v>
      </c>
      <c r="J47" s="525" t="s">
        <v>903</v>
      </c>
      <c r="K47" s="524" t="s">
        <v>905</v>
      </c>
      <c r="L47" s="521" t="str">
        <f>IF(Tabla1[[#This Row],[Descripción]]="","",_xlfn.XLOOKUP(Tabla1[[#This Row],[Descripción]],Tabla10[Descripción],Tabla10[Unidad de Medida],"",0))</f>
        <v>unidad</v>
      </c>
      <c r="M47" s="312">
        <v>4</v>
      </c>
      <c r="N47" s="537">
        <f>IF(Tabla1[[#This Row],[Descripción]]="","",_xlfn.XLOOKUP(Tabla1[[#This Row],[Descripción]],Tabla10[Descripción],Tabla10[Precio Unitario],0))</f>
        <v>420.55200000000002</v>
      </c>
      <c r="O47" s="537">
        <f>IF(Tabla1[[#This Row],[Cantidad de Insumos]]="","",Tabla1[[#This Row],[Precio Unitario]]*Tabla1[[#This Row],[Cantidad de Insumos]])</f>
        <v>1682.2080000000001</v>
      </c>
      <c r="P47" s="522" t="str">
        <f>IF(Tabla1[[#This Row],[Descripción]]="","",_xlfn.XLOOKUP(Tabla1[[#This Row],[Descripción]],Tabla10[Descripción],Tabla10[CODIGO PRESUPUESTARIO],0))</f>
        <v xml:space="preserve">2.3.9.2.01 </v>
      </c>
      <c r="Q47" s="523" t="s">
        <v>894</v>
      </c>
      <c r="R47" s="523" t="str">
        <f>IF(Tabla1[[#This Row],[Insumos]]="","",_xlfn.XLOOKUP(Tabla1[[#This Row],[Insumos]],Tabla10[Insumo],Tabla10[InsumoAbrev],"",0))</f>
        <v>lsUtilesdeOficina</v>
      </c>
    </row>
    <row r="48" spans="2:18" ht="22.5" customHeight="1">
      <c r="B48" s="188" t="e">
        <f>IF('Formulario PPGR3'!$G48="","",CONCATENATE('Formulario PPGR3'!$C48,".",'Formulario PPGR3'!$D48,".",'Formulario PPGR3'!$E48,".",'Formulario PPGR3'!$F48))</f>
        <v>#REF!</v>
      </c>
      <c r="C48" s="188" t="e">
        <f>IF('Formulario PPGR3'!$G48="","",'Formulario PPGR1'!#REF!)</f>
        <v>#REF!</v>
      </c>
      <c r="D48" s="188" t="e">
        <f>IF('Formulario PPGR3'!$G48="","",'Formulario PPGR1'!#REF!)</f>
        <v>#REF!</v>
      </c>
      <c r="E48" s="188" t="e">
        <f>IF('Formulario PPGR3'!$G48="","",'Formulario PPGR1'!#REF!)</f>
        <v>#REF!</v>
      </c>
      <c r="F48" s="188" t="e">
        <f>IF('Formulario PPGR3'!$G48="","",'Formulario PPGR1'!#REF!)</f>
        <v>#REF!</v>
      </c>
      <c r="G48" s="234" t="s">
        <v>618</v>
      </c>
      <c r="H48" s="519" t="str" cm="1">
        <f t="array" ref="H48">IF(Tabla1[[#This Row],[Código_Actividad]]="","",_xlfn.XLOOKUP(Tabla1[[#This Row],[Código_Actividad]],CodigoActividad,Tabla2[Actividades Programables Presupuestables],"",0))</f>
        <v xml:space="preserve">Soportes incidencias tecnológicas atendidas </v>
      </c>
      <c r="I48" s="520">
        <f>IFERROR(VLOOKUP('Formulario PPGR3'!$G48,'Formulario PPGR2'!$C$9:$Q$270,15,FALSE),"")</f>
        <v>4</v>
      </c>
      <c r="J48" s="525" t="s">
        <v>903</v>
      </c>
      <c r="K48" s="524" t="s">
        <v>906</v>
      </c>
      <c r="L48" s="521" t="str">
        <f>IF(Tabla1[[#This Row],[Descripción]]="","",_xlfn.XLOOKUP(Tabla1[[#This Row],[Descripción]],Tabla10[Descripción],Tabla10[Unidad de Medida],"",0))</f>
        <v>unidad</v>
      </c>
      <c r="M48" s="312">
        <v>12</v>
      </c>
      <c r="N48" s="537">
        <f>IF(Tabla1[[#This Row],[Descripción]]="","",_xlfn.XLOOKUP(Tabla1[[#This Row],[Descripción]],Tabla10[Descripción],Tabla10[Precio Unitario],0))</f>
        <v>420.73</v>
      </c>
      <c r="O48" s="537">
        <f>IF(Tabla1[[#This Row],[Cantidad de Insumos]]="","",Tabla1[[#This Row],[Precio Unitario]]*Tabla1[[#This Row],[Cantidad de Insumos]])</f>
        <v>5048.76</v>
      </c>
      <c r="P48" s="522" t="str">
        <f>IF(Tabla1[[#This Row],[Descripción]]="","",_xlfn.XLOOKUP(Tabla1[[#This Row],[Descripción]],Tabla10[Descripción],Tabla10[CODIGO PRESUPUESTARIO],0))</f>
        <v xml:space="preserve">2.3.9.2.01 </v>
      </c>
      <c r="Q48" s="523" t="s">
        <v>894</v>
      </c>
      <c r="R48" s="523" t="str">
        <f>IF(Tabla1[[#This Row],[Insumos]]="","",_xlfn.XLOOKUP(Tabla1[[#This Row],[Insumos]],Tabla10[Insumo],Tabla10[InsumoAbrev],"",0))</f>
        <v>lsUtilesdeOficina</v>
      </c>
    </row>
    <row r="49" spans="2:18" ht="22.5" customHeight="1">
      <c r="B49" s="188" t="e">
        <f>IF('Formulario PPGR3'!$G49="","",CONCATENATE('Formulario PPGR3'!$C49,".",'Formulario PPGR3'!$D49,".",'Formulario PPGR3'!$E49,".",'Formulario PPGR3'!$F49))</f>
        <v>#REF!</v>
      </c>
      <c r="C49" s="188" t="e">
        <f>IF('Formulario PPGR3'!$G49="","",'Formulario PPGR1'!#REF!)</f>
        <v>#REF!</v>
      </c>
      <c r="D49" s="188" t="e">
        <f>IF('Formulario PPGR3'!$G49="","",'Formulario PPGR1'!#REF!)</f>
        <v>#REF!</v>
      </c>
      <c r="E49" s="188" t="e">
        <f>IF('Formulario PPGR3'!$G49="","",'Formulario PPGR1'!#REF!)</f>
        <v>#REF!</v>
      </c>
      <c r="F49" s="188" t="e">
        <f>IF('Formulario PPGR3'!$G49="","",'Formulario PPGR1'!#REF!)</f>
        <v>#REF!</v>
      </c>
      <c r="G49" s="234" t="s">
        <v>618</v>
      </c>
      <c r="H49" s="519" t="str" cm="1">
        <f t="array" ref="H49">IF(Tabla1[[#This Row],[Código_Actividad]]="","",_xlfn.XLOOKUP(Tabla1[[#This Row],[Código_Actividad]],CodigoActividad,Tabla2[Actividades Programables Presupuestables],"",0))</f>
        <v xml:space="preserve">Soportes incidencias tecnológicas atendidas </v>
      </c>
      <c r="I49" s="520">
        <f>IFERROR(VLOOKUP('Formulario PPGR3'!$G49,'Formulario PPGR2'!$C$9:$Q$270,15,FALSE),"")</f>
        <v>4</v>
      </c>
      <c r="J49" s="528" t="s">
        <v>901</v>
      </c>
      <c r="K49" s="524" t="s">
        <v>902</v>
      </c>
      <c r="L49" s="521" t="str">
        <f>IF(Tabla1[[#This Row],[Descripción]]="","",_xlfn.XLOOKUP(Tabla1[[#This Row],[Descripción]],Tabla10[Descripción],Tabla10[Unidad de Medida],"",0))</f>
        <v>resma</v>
      </c>
      <c r="M49" s="312">
        <v>4</v>
      </c>
      <c r="N49" s="537">
        <f>IF(Tabla1[[#This Row],[Descripción]]="","",_xlfn.XLOOKUP(Tabla1[[#This Row],[Descripción]],Tabla10[Descripción],Tabla10[Precio Unitario],0))</f>
        <v>288</v>
      </c>
      <c r="O49" s="537">
        <f>IF(Tabla1[[#This Row],[Cantidad de Insumos]]="","",Tabla1[[#This Row],[Precio Unitario]]*Tabla1[[#This Row],[Cantidad de Insumos]])</f>
        <v>1152</v>
      </c>
      <c r="P49" s="522" t="str">
        <f>IF(Tabla1[[#This Row],[Descripción]]="","",_xlfn.XLOOKUP(Tabla1[[#This Row],[Descripción]],Tabla10[Descripción],Tabla10[CODIGO PRESUPUESTARIO],0))</f>
        <v>2.3.3.1.01</v>
      </c>
      <c r="Q49" s="523" t="s">
        <v>894</v>
      </c>
      <c r="R49" s="523" t="str">
        <f>IF(Tabla1[[#This Row],[Insumos]]="","",_xlfn.XLOOKUP(Tabla1[[#This Row],[Insumos]],Tabla10[Insumo],Tabla10[InsumoAbrev],"",0))</f>
        <v>lsProductosdePapel</v>
      </c>
    </row>
    <row r="50" spans="2:18" ht="22.5" customHeight="1">
      <c r="B50" s="188" t="e">
        <f>IF('Formulario PPGR3'!$G50="","",CONCATENATE('Formulario PPGR3'!$C50,".",'Formulario PPGR3'!$D50,".",'Formulario PPGR3'!$E50,".",'Formulario PPGR3'!$F50))</f>
        <v>#REF!</v>
      </c>
      <c r="C50" s="188" t="e">
        <f>IF('Formulario PPGR3'!$G50="","",'Formulario PPGR1'!#REF!)</f>
        <v>#REF!</v>
      </c>
      <c r="D50" s="188" t="e">
        <f>IF('Formulario PPGR3'!$G50="","",'Formulario PPGR1'!#REF!)</f>
        <v>#REF!</v>
      </c>
      <c r="E50" s="188" t="e">
        <f>IF('Formulario PPGR3'!$G50="","",'Formulario PPGR1'!#REF!)</f>
        <v>#REF!</v>
      </c>
      <c r="F50" s="188" t="e">
        <f>IF('Formulario PPGR3'!$G50="","",'Formulario PPGR1'!#REF!)</f>
        <v>#REF!</v>
      </c>
      <c r="G50" s="234" t="s">
        <v>610</v>
      </c>
      <c r="H50" s="188" t="str" cm="1">
        <f t="array" ref="H50">IF(Tabla1[[#This Row],[Código_Actividad]]="","",_xlfn.XLOOKUP(Tabla1[[#This Row],[Código_Actividad]],CodigoActividad,Tabla2[Actividades Programables Presupuestables],"",0))</f>
        <v>Mesa de socialización para el diseño de estrategias de defensa y posible solución de los casos legales y judiciales.</v>
      </c>
      <c r="I50" s="520">
        <f>IFERROR(VLOOKUP('Formulario PPGR3'!$G50,'Formulario PPGR2'!$C$9:$Q$270,15,FALSE),"")</f>
        <v>1</v>
      </c>
      <c r="J50" s="525" t="s">
        <v>892</v>
      </c>
      <c r="K50" s="524" t="s">
        <v>907</v>
      </c>
      <c r="L50" s="521" t="str">
        <f>IF(Tabla1[[#This Row],[Descripción]]="","",_xlfn.XLOOKUP(Tabla1[[#This Row],[Descripción]],Tabla10[Descripción],Tabla10[Unidad de Medida],"",0))</f>
        <v>unidad</v>
      </c>
      <c r="M50" s="312">
        <v>1</v>
      </c>
      <c r="N50" s="537">
        <f>IF(Tabla1[[#This Row],[Descripción]]="","",_xlfn.XLOOKUP(Tabla1[[#This Row],[Descripción]],Tabla10[Descripción],Tabla10[Precio Unitario],0))</f>
        <v>12626</v>
      </c>
      <c r="O50" s="537">
        <f>IF(Tabla1[[#This Row],[Cantidad de Insumos]]="","",Tabla1[[#This Row],[Precio Unitario]]*Tabla1[[#This Row],[Cantidad de Insumos]])</f>
        <v>12626</v>
      </c>
      <c r="P50" s="522" t="str">
        <f>IF(Tabla1[[#This Row],[Descripción]]="","",_xlfn.XLOOKUP(Tabla1[[#This Row],[Descripción]],Tabla10[Descripción],Tabla10[CODIGO PRESUPUESTARIO],0))</f>
        <v>2.3.1.1.01</v>
      </c>
      <c r="Q50" s="523" t="s">
        <v>894</v>
      </c>
      <c r="R50" s="523" t="str">
        <f>IF(Tabla1[[#This Row],[Insumos]]="","",_xlfn.XLOOKUP(Tabla1[[#This Row],[Insumos]],Tabla10[Insumo],Tabla10[InsumoAbrev],"",0))</f>
        <v>lsAlimentosyBebidas</v>
      </c>
    </row>
    <row r="51" spans="2:18" ht="22.5" customHeight="1">
      <c r="B51" s="188" t="e">
        <f>IF('Formulario PPGR3'!$G51="","",CONCATENATE('Formulario PPGR3'!$C51,".",'Formulario PPGR3'!$D51,".",'Formulario PPGR3'!$E51,".",'Formulario PPGR3'!$F51))</f>
        <v>#REF!</v>
      </c>
      <c r="C51" s="188" t="e">
        <f>IF('Formulario PPGR3'!$G51="","",'Formulario PPGR1'!#REF!)</f>
        <v>#REF!</v>
      </c>
      <c r="D51" s="188" t="e">
        <f>IF('Formulario PPGR3'!$G51="","",'Formulario PPGR1'!#REF!)</f>
        <v>#REF!</v>
      </c>
      <c r="E51" s="188" t="e">
        <f>IF('Formulario PPGR3'!$G51="","",'Formulario PPGR1'!#REF!)</f>
        <v>#REF!</v>
      </c>
      <c r="F51" s="188" t="e">
        <f>IF('Formulario PPGR3'!$G51="","",'Formulario PPGR1'!#REF!)</f>
        <v>#REF!</v>
      </c>
      <c r="G51" s="234" t="s">
        <v>610</v>
      </c>
      <c r="H51" s="519" t="str" cm="1">
        <f t="array" ref="H51">IF(Tabla1[[#This Row],[Código_Actividad]]="","",_xlfn.XLOOKUP(Tabla1[[#This Row],[Código_Actividad]],CodigoActividad,Tabla2[Actividades Programables Presupuestables],"",0))</f>
        <v>Mesa de socialización para el diseño de estrategias de defensa y posible solución de los casos legales y judiciales.</v>
      </c>
      <c r="I51" s="520">
        <f>IFERROR(VLOOKUP('Formulario PPGR3'!$G51,'Formulario PPGR2'!$C$9:$Q$270,15,FALSE),"")</f>
        <v>1</v>
      </c>
      <c r="J51" s="528" t="s">
        <v>901</v>
      </c>
      <c r="K51" s="524" t="s">
        <v>902</v>
      </c>
      <c r="L51" s="521" t="str">
        <f>IF(Tabla1[[#This Row],[Descripción]]="","",_xlfn.XLOOKUP(Tabla1[[#This Row],[Descripción]],Tabla10[Descripción],Tabla10[Unidad de Medida],"",0))</f>
        <v>resma</v>
      </c>
      <c r="M51" s="312">
        <v>1</v>
      </c>
      <c r="N51" s="537">
        <f>IF(Tabla1[[#This Row],[Descripción]]="","",_xlfn.XLOOKUP(Tabla1[[#This Row],[Descripción]],Tabla10[Descripción],Tabla10[Precio Unitario],0))</f>
        <v>288</v>
      </c>
      <c r="O51" s="537">
        <f>IF(Tabla1[[#This Row],[Cantidad de Insumos]]="","",Tabla1[[#This Row],[Precio Unitario]]*Tabla1[[#This Row],[Cantidad de Insumos]])</f>
        <v>288</v>
      </c>
      <c r="P51" s="522" t="str">
        <f>IF(Tabla1[[#This Row],[Descripción]]="","",_xlfn.XLOOKUP(Tabla1[[#This Row],[Descripción]],Tabla10[Descripción],Tabla10[CODIGO PRESUPUESTARIO],0))</f>
        <v>2.3.3.1.01</v>
      </c>
      <c r="Q51" s="523" t="s">
        <v>894</v>
      </c>
      <c r="R51" s="523" t="str">
        <f>IF(Tabla1[[#This Row],[Insumos]]="","",_xlfn.XLOOKUP(Tabla1[[#This Row],[Insumos]],Tabla10[Insumo],Tabla10[InsumoAbrev],"",0))</f>
        <v>lsProductosdePapel</v>
      </c>
    </row>
    <row r="52" spans="2:18" ht="22.5" customHeight="1">
      <c r="B52" s="188" t="e">
        <f>IF('Formulario PPGR3'!$G52="","",CONCATENATE('Formulario PPGR3'!$C52,".",'Formulario PPGR3'!$D52,".",'Formulario PPGR3'!$E52,".",'Formulario PPGR3'!$F52))</f>
        <v>#REF!</v>
      </c>
      <c r="C52" s="188" t="e">
        <f>IF('Formulario PPGR3'!$G52="","",'Formulario PPGR1'!#REF!)</f>
        <v>#REF!</v>
      </c>
      <c r="D52" s="188" t="e">
        <f>IF('Formulario PPGR3'!$G52="","",'Formulario PPGR1'!#REF!)</f>
        <v>#REF!</v>
      </c>
      <c r="E52" s="188" t="e">
        <f>IF('Formulario PPGR3'!$G52="","",'Formulario PPGR1'!#REF!)</f>
        <v>#REF!</v>
      </c>
      <c r="F52" s="188" t="e">
        <f>IF('Formulario PPGR3'!$G52="","",'Formulario PPGR1'!#REF!)</f>
        <v>#REF!</v>
      </c>
      <c r="G52" s="234" t="s">
        <v>610</v>
      </c>
      <c r="H52" s="519" t="str" cm="1">
        <f t="array" ref="H52">IF(Tabla1[[#This Row],[Código_Actividad]]="","",_xlfn.XLOOKUP(Tabla1[[#This Row],[Código_Actividad]],CodigoActividad,Tabla2[Actividades Programables Presupuestables],"",0))</f>
        <v>Mesa de socialización para el diseño de estrategias de defensa y posible solución de los casos legales y judiciales.</v>
      </c>
      <c r="I52" s="520">
        <f>IFERROR(VLOOKUP('Formulario PPGR3'!$G52,'Formulario PPGR2'!$C$9:$Q$270,15,FALSE),"")</f>
        <v>1</v>
      </c>
      <c r="J52" s="525" t="s">
        <v>903</v>
      </c>
      <c r="K52" s="524" t="s">
        <v>904</v>
      </c>
      <c r="L52" s="521" t="str">
        <f>IF(Tabla1[[#This Row],[Descripción]]="","",_xlfn.XLOOKUP(Tabla1[[#This Row],[Descripción]],Tabla10[Descripción],Tabla10[Unidad de Medida],"",0))</f>
        <v>unidad</v>
      </c>
      <c r="M52" s="312">
        <v>1</v>
      </c>
      <c r="N52" s="537">
        <f>IF(Tabla1[[#This Row],[Descripción]]="","",_xlfn.XLOOKUP(Tabla1[[#This Row],[Descripción]],Tabla10[Descripción],Tabla10[Precio Unitario],0))</f>
        <v>55</v>
      </c>
      <c r="O52" s="537">
        <f>IF(Tabla1[[#This Row],[Cantidad de Insumos]]="","",Tabla1[[#This Row],[Precio Unitario]]*Tabla1[[#This Row],[Cantidad de Insumos]])</f>
        <v>55</v>
      </c>
      <c r="P52" s="522" t="str">
        <f>IF(Tabla1[[#This Row],[Descripción]]="","",_xlfn.XLOOKUP(Tabla1[[#This Row],[Descripción]],Tabla10[Descripción],Tabla10[CODIGO PRESUPUESTARIO],0))</f>
        <v xml:space="preserve">2.3.9.2.01 </v>
      </c>
      <c r="Q52" s="523" t="s">
        <v>894</v>
      </c>
      <c r="R52" s="523" t="str">
        <f>IF(Tabla1[[#This Row],[Insumos]]="","",_xlfn.XLOOKUP(Tabla1[[#This Row],[Insumos]],Tabla10[Insumo],Tabla10[InsumoAbrev],"",0))</f>
        <v>lsUtilesdeOficina</v>
      </c>
    </row>
    <row r="53" spans="2:18" ht="22.5" customHeight="1">
      <c r="B53" s="188" t="e">
        <f>IF('Formulario PPGR3'!$G53="","",CONCATENATE('Formulario PPGR3'!$C53,".",'Formulario PPGR3'!$D53,".",'Formulario PPGR3'!$E53,".",'Formulario PPGR3'!$F53))</f>
        <v>#REF!</v>
      </c>
      <c r="C53" s="188" t="e">
        <f>IF('Formulario PPGR3'!$G53="","",'Formulario PPGR1'!#REF!)</f>
        <v>#REF!</v>
      </c>
      <c r="D53" s="188" t="e">
        <f>IF('Formulario PPGR3'!$G53="","",'Formulario PPGR1'!#REF!)</f>
        <v>#REF!</v>
      </c>
      <c r="E53" s="188" t="e">
        <f>IF('Formulario PPGR3'!$G53="","",'Formulario PPGR1'!#REF!)</f>
        <v>#REF!</v>
      </c>
      <c r="F53" s="188" t="e">
        <f>IF('Formulario PPGR3'!$G53="","",'Formulario PPGR1'!#REF!)</f>
        <v>#REF!</v>
      </c>
      <c r="G53" s="234" t="s">
        <v>612</v>
      </c>
      <c r="H53" s="519" t="str" cm="1">
        <f t="array" ref="H53">IF(Tabla1[[#This Row],[Código_Actividad]]="","",_xlfn.XLOOKUP(Tabla1[[#This Row],[Código_Actividad]],CodigoActividad,Tabla2[Actividades Programables Presupuestables],"",0))</f>
        <v>Seguimiento a los casos litigiosos de los hospitales de su demarcación.</v>
      </c>
      <c r="I53" s="520">
        <f>IFERROR(VLOOKUP('Formulario PPGR3'!$G53,'Formulario PPGR2'!$C$9:$Q$270,15,FALSE),"")</f>
        <v>4</v>
      </c>
      <c r="J53" s="528" t="s">
        <v>901</v>
      </c>
      <c r="K53" s="524" t="s">
        <v>902</v>
      </c>
      <c r="L53" s="521" t="str">
        <f>IF(Tabla1[[#This Row],[Descripción]]="","",_xlfn.XLOOKUP(Tabla1[[#This Row],[Descripción]],Tabla10[Descripción],Tabla10[Unidad de Medida],"",0))</f>
        <v>resma</v>
      </c>
      <c r="M53" s="312">
        <v>1</v>
      </c>
      <c r="N53" s="537">
        <f>IF(Tabla1[[#This Row],[Descripción]]="","",_xlfn.XLOOKUP(Tabla1[[#This Row],[Descripción]],Tabla10[Descripción],Tabla10[Precio Unitario],0))</f>
        <v>288</v>
      </c>
      <c r="O53" s="537">
        <f>IF(Tabla1[[#This Row],[Cantidad de Insumos]]="","",Tabla1[[#This Row],[Precio Unitario]]*Tabla1[[#This Row],[Cantidad de Insumos]])</f>
        <v>288</v>
      </c>
      <c r="P53" s="522" t="str">
        <f>IF(Tabla1[[#This Row],[Descripción]]="","",_xlfn.XLOOKUP(Tabla1[[#This Row],[Descripción]],Tabla10[Descripción],Tabla10[CODIGO PRESUPUESTARIO],0))</f>
        <v>2.3.3.1.01</v>
      </c>
      <c r="Q53" s="523" t="s">
        <v>894</v>
      </c>
      <c r="R53" s="523" t="str">
        <f>IF(Tabla1[[#This Row],[Insumos]]="","",_xlfn.XLOOKUP(Tabla1[[#This Row],[Insumos]],Tabla10[Insumo],Tabla10[InsumoAbrev],"",0))</f>
        <v>lsProductosdePapel</v>
      </c>
    </row>
    <row r="54" spans="2:18" ht="22.5" customHeight="1">
      <c r="B54" s="188" t="e">
        <f>IF('Formulario PPGR3'!$G54="","",CONCATENATE('Formulario PPGR3'!$C54,".",'Formulario PPGR3'!$D54,".",'Formulario PPGR3'!$E54,".",'Formulario PPGR3'!$F54))</f>
        <v>#REF!</v>
      </c>
      <c r="C54" s="188" t="e">
        <f>IF('Formulario PPGR3'!$G54="","",'Formulario PPGR1'!#REF!)</f>
        <v>#REF!</v>
      </c>
      <c r="D54" s="188" t="e">
        <f>IF('Formulario PPGR3'!$G54="","",'Formulario PPGR1'!#REF!)</f>
        <v>#REF!</v>
      </c>
      <c r="E54" s="188" t="e">
        <f>IF('Formulario PPGR3'!$G54="","",'Formulario PPGR1'!#REF!)</f>
        <v>#REF!</v>
      </c>
      <c r="F54" s="188" t="e">
        <f>IF('Formulario PPGR3'!$G54="","",'Formulario PPGR1'!#REF!)</f>
        <v>#REF!</v>
      </c>
      <c r="G54" s="234" t="s">
        <v>612</v>
      </c>
      <c r="H54" s="519" t="str" cm="1">
        <f t="array" ref="H54">IF(Tabla1[[#This Row],[Código_Actividad]]="","",_xlfn.XLOOKUP(Tabla1[[#This Row],[Código_Actividad]],CodigoActividad,Tabla2[Actividades Programables Presupuestables],"",0))</f>
        <v>Seguimiento a los casos litigiosos de los hospitales de su demarcación.</v>
      </c>
      <c r="I54" s="520">
        <f>IFERROR(VLOOKUP('Formulario PPGR3'!$G54,'Formulario PPGR2'!$C$9:$Q$270,15,FALSE),"")</f>
        <v>4</v>
      </c>
      <c r="J54" s="525" t="s">
        <v>903</v>
      </c>
      <c r="K54" s="524" t="s">
        <v>905</v>
      </c>
      <c r="L54" s="521" t="str">
        <f>IF(Tabla1[[#This Row],[Descripción]]="","",_xlfn.XLOOKUP(Tabla1[[#This Row],[Descripción]],Tabla10[Descripción],Tabla10[Unidad de Medida],"",0))</f>
        <v>unidad</v>
      </c>
      <c r="M54" s="312">
        <v>4</v>
      </c>
      <c r="N54" s="537">
        <f>IF(Tabla1[[#This Row],[Descripción]]="","",_xlfn.XLOOKUP(Tabla1[[#This Row],[Descripción]],Tabla10[Descripción],Tabla10[Precio Unitario],0))</f>
        <v>420.55200000000002</v>
      </c>
      <c r="O54" s="537">
        <f>IF(Tabla1[[#This Row],[Cantidad de Insumos]]="","",Tabla1[[#This Row],[Precio Unitario]]*Tabla1[[#This Row],[Cantidad de Insumos]])</f>
        <v>1682.2080000000001</v>
      </c>
      <c r="P54" s="522" t="str">
        <f>IF(Tabla1[[#This Row],[Descripción]]="","",_xlfn.XLOOKUP(Tabla1[[#This Row],[Descripción]],Tabla10[Descripción],Tabla10[CODIGO PRESUPUESTARIO],0))</f>
        <v xml:space="preserve">2.3.9.2.01 </v>
      </c>
      <c r="Q54" s="523" t="s">
        <v>894</v>
      </c>
      <c r="R54" s="523" t="str">
        <f>IF(Tabla1[[#This Row],[Insumos]]="","",_xlfn.XLOOKUP(Tabla1[[#This Row],[Insumos]],Tabla10[Insumo],Tabla10[InsumoAbrev],"",0))</f>
        <v>lsUtilesdeOficina</v>
      </c>
    </row>
    <row r="55" spans="2:18" ht="22.5" customHeight="1">
      <c r="B55" s="188" t="e">
        <f>IF('Formulario PPGR3'!$G55="","",CONCATENATE('Formulario PPGR3'!$C55,".",'Formulario PPGR3'!$D55,".",'Formulario PPGR3'!$E55,".",'Formulario PPGR3'!$F55))</f>
        <v>#REF!</v>
      </c>
      <c r="C55" s="188" t="e">
        <f>IF('Formulario PPGR3'!$G55="","",'Formulario PPGR1'!#REF!)</f>
        <v>#REF!</v>
      </c>
      <c r="D55" s="188" t="e">
        <f>IF('Formulario PPGR3'!$G55="","",'Formulario PPGR1'!#REF!)</f>
        <v>#REF!</v>
      </c>
      <c r="E55" s="188" t="e">
        <f>IF('Formulario PPGR3'!$G55="","",'Formulario PPGR1'!#REF!)</f>
        <v>#REF!</v>
      </c>
      <c r="F55" s="188" t="e">
        <f>IF('Formulario PPGR3'!$G55="","",'Formulario PPGR1'!#REF!)</f>
        <v>#REF!</v>
      </c>
      <c r="G55" s="234" t="s">
        <v>612</v>
      </c>
      <c r="H55" s="519" t="str" cm="1">
        <f t="array" ref="H55">IF(Tabla1[[#This Row],[Código_Actividad]]="","",_xlfn.XLOOKUP(Tabla1[[#This Row],[Código_Actividad]],CodigoActividad,Tabla2[Actividades Programables Presupuestables],"",0))</f>
        <v>Seguimiento a los casos litigiosos de los hospitales de su demarcación.</v>
      </c>
      <c r="I55" s="520">
        <f>IFERROR(VLOOKUP('Formulario PPGR3'!$G55,'Formulario PPGR2'!$C$9:$Q$270,15,FALSE),"")</f>
        <v>4</v>
      </c>
      <c r="J55" s="525" t="s">
        <v>903</v>
      </c>
      <c r="K55" s="524" t="s">
        <v>906</v>
      </c>
      <c r="L55" s="521" t="str">
        <f>IF(Tabla1[[#This Row],[Descripción]]="","",_xlfn.XLOOKUP(Tabla1[[#This Row],[Descripción]],Tabla10[Descripción],Tabla10[Unidad de Medida],"",0))</f>
        <v>unidad</v>
      </c>
      <c r="M55" s="312">
        <v>4</v>
      </c>
      <c r="N55" s="537">
        <f>IF(Tabla1[[#This Row],[Descripción]]="","",_xlfn.XLOOKUP(Tabla1[[#This Row],[Descripción]],Tabla10[Descripción],Tabla10[Precio Unitario],0))</f>
        <v>420.73</v>
      </c>
      <c r="O55" s="537">
        <f>IF(Tabla1[[#This Row],[Cantidad de Insumos]]="","",Tabla1[[#This Row],[Precio Unitario]]*Tabla1[[#This Row],[Cantidad de Insumos]])</f>
        <v>1682.92</v>
      </c>
      <c r="P55" s="522" t="str">
        <f>IF(Tabla1[[#This Row],[Descripción]]="","",_xlfn.XLOOKUP(Tabla1[[#This Row],[Descripción]],Tabla10[Descripción],Tabla10[CODIGO PRESUPUESTARIO],0))</f>
        <v xml:space="preserve">2.3.9.2.01 </v>
      </c>
      <c r="Q55" s="523" t="s">
        <v>894</v>
      </c>
      <c r="R55" s="523" t="str">
        <f>IF(Tabla1[[#This Row],[Insumos]]="","",_xlfn.XLOOKUP(Tabla1[[#This Row],[Insumos]],Tabla10[Insumo],Tabla10[InsumoAbrev],"",0))</f>
        <v>lsUtilesdeOficina</v>
      </c>
    </row>
    <row r="56" spans="2:18" ht="22.5" customHeight="1">
      <c r="B56" s="188" t="e">
        <f>IF('Formulario PPGR3'!$G56="","",CONCATENATE('Formulario PPGR3'!$C56,".",'Formulario PPGR3'!$D56,".",'Formulario PPGR3'!$E56,".",'Formulario PPGR3'!$F56))</f>
        <v>#REF!</v>
      </c>
      <c r="C56" s="188" t="e">
        <f>IF('Formulario PPGR3'!$G56="","",'Formulario PPGR1'!#REF!)</f>
        <v>#REF!</v>
      </c>
      <c r="D56" s="188" t="e">
        <f>IF('Formulario PPGR3'!$G56="","",'Formulario PPGR1'!#REF!)</f>
        <v>#REF!</v>
      </c>
      <c r="E56" s="188" t="e">
        <f>IF('Formulario PPGR3'!$G56="","",'Formulario PPGR1'!#REF!)</f>
        <v>#REF!</v>
      </c>
      <c r="F56" s="188" t="e">
        <f>IF('Formulario PPGR3'!$G56="","",'Formulario PPGR1'!#REF!)</f>
        <v>#REF!</v>
      </c>
      <c r="G56" s="234" t="s">
        <v>624</v>
      </c>
      <c r="H56" s="188" t="str" cm="1">
        <f t="array" ref="H56">IF(Tabla1[[#This Row],[Código_Actividad]]="","",_xlfn.XLOOKUP(Tabla1[[#This Row],[Código_Actividad]],CodigoActividad,Tabla2[Actividades Programables Presupuestables],"",0))</f>
        <v>Elaboración de la memoria institucional 2026</v>
      </c>
      <c r="I56" s="520">
        <f>IFERROR(VLOOKUP('Formulario PPGR3'!$G56,'Formulario PPGR2'!$C$9:$Q$270,15,FALSE),"")</f>
        <v>1</v>
      </c>
      <c r="J56" s="525" t="s">
        <v>892</v>
      </c>
      <c r="K56" s="524" t="s">
        <v>893</v>
      </c>
      <c r="L56" s="521" t="str">
        <f>IF(Tabla1[[#This Row],[Descripción]]="","",_xlfn.XLOOKUP(Tabla1[[#This Row],[Descripción]],Tabla10[Descripción],Tabla10[Unidad de Medida],"",0))</f>
        <v>unidad</v>
      </c>
      <c r="M56" s="312">
        <v>1</v>
      </c>
      <c r="N56" s="537">
        <f>IF(Tabla1[[#This Row],[Descripción]]="","",_xlfn.XLOOKUP(Tabla1[[#This Row],[Descripción]],Tabla10[Descripción],Tabla10[Precio Unitario],0))</f>
        <v>19706</v>
      </c>
      <c r="O56" s="537">
        <f>IF(Tabla1[[#This Row],[Cantidad de Insumos]]="","",Tabla1[[#This Row],[Precio Unitario]]*Tabla1[[#This Row],[Cantidad de Insumos]])</f>
        <v>19706</v>
      </c>
      <c r="P56" s="522" t="str">
        <f>IF(Tabla1[[#This Row],[Descripción]]="","",_xlfn.XLOOKUP(Tabla1[[#This Row],[Descripción]],Tabla10[Descripción],Tabla10[CODIGO PRESUPUESTARIO],0))</f>
        <v>2.3.1.1.01</v>
      </c>
      <c r="Q56" s="523" t="s">
        <v>894</v>
      </c>
      <c r="R56" s="523" t="str">
        <f>IF(Tabla1[[#This Row],[Insumos]]="","",_xlfn.XLOOKUP(Tabla1[[#This Row],[Insumos]],Tabla10[Insumo],Tabla10[InsumoAbrev],"",0))</f>
        <v>lsAlimentosyBebidas</v>
      </c>
    </row>
    <row r="57" spans="2:18" ht="22.5" customHeight="1">
      <c r="B57" s="188" t="e">
        <f>IF('Formulario PPGR3'!$G57="","",CONCATENATE('Formulario PPGR3'!$C57,".",'Formulario PPGR3'!$D57,".",'Formulario PPGR3'!$E57,".",'Formulario PPGR3'!$F57))</f>
        <v>#REF!</v>
      </c>
      <c r="C57" s="188" t="e">
        <f>IF('Formulario PPGR3'!$G57="","",'Formulario PPGR1'!#REF!)</f>
        <v>#REF!</v>
      </c>
      <c r="D57" s="188" t="e">
        <f>IF('Formulario PPGR3'!$G57="","",'Formulario PPGR1'!#REF!)</f>
        <v>#REF!</v>
      </c>
      <c r="E57" s="188" t="e">
        <f>IF('Formulario PPGR3'!$G57="","",'Formulario PPGR1'!#REF!)</f>
        <v>#REF!</v>
      </c>
      <c r="F57" s="188" t="e">
        <f>IF('Formulario PPGR3'!$G57="","",'Formulario PPGR1'!#REF!)</f>
        <v>#REF!</v>
      </c>
      <c r="G57" s="234" t="s">
        <v>624</v>
      </c>
      <c r="H57" s="519" t="str" cm="1">
        <f t="array" ref="H57">IF(Tabla1[[#This Row],[Código_Actividad]]="","",_xlfn.XLOOKUP(Tabla1[[#This Row],[Código_Actividad]],CodigoActividad,Tabla2[Actividades Programables Presupuestables],"",0))</f>
        <v>Elaboración de la memoria institucional 2026</v>
      </c>
      <c r="I57" s="520">
        <f>IFERROR(VLOOKUP('Formulario PPGR3'!$G57,'Formulario PPGR2'!$C$9:$Q$270,15,FALSE),"")</f>
        <v>1</v>
      </c>
      <c r="J57" s="528" t="s">
        <v>901</v>
      </c>
      <c r="K57" s="524" t="s">
        <v>902</v>
      </c>
      <c r="L57" s="521" t="str">
        <f>IF(Tabla1[[#This Row],[Descripción]]="","",_xlfn.XLOOKUP(Tabla1[[#This Row],[Descripción]],Tabla10[Descripción],Tabla10[Unidad de Medida],"",0))</f>
        <v>resma</v>
      </c>
      <c r="M57" s="312">
        <v>1</v>
      </c>
      <c r="N57" s="537">
        <f>IF(Tabla1[[#This Row],[Descripción]]="","",_xlfn.XLOOKUP(Tabla1[[#This Row],[Descripción]],Tabla10[Descripción],Tabla10[Precio Unitario],0))</f>
        <v>288</v>
      </c>
      <c r="O57" s="537">
        <f>IF(Tabla1[[#This Row],[Cantidad de Insumos]]="","",Tabla1[[#This Row],[Precio Unitario]]*Tabla1[[#This Row],[Cantidad de Insumos]])</f>
        <v>288</v>
      </c>
      <c r="P57" s="522" t="str">
        <f>IF(Tabla1[[#This Row],[Descripción]]="","",_xlfn.XLOOKUP(Tabla1[[#This Row],[Descripción]],Tabla10[Descripción],Tabla10[CODIGO PRESUPUESTARIO],0))</f>
        <v>2.3.3.1.01</v>
      </c>
      <c r="Q57" s="523" t="s">
        <v>894</v>
      </c>
      <c r="R57" s="523" t="str">
        <f>IF(Tabla1[[#This Row],[Insumos]]="","",_xlfn.XLOOKUP(Tabla1[[#This Row],[Insumos]],Tabla10[Insumo],Tabla10[InsumoAbrev],"",0))</f>
        <v>lsProductosdePapel</v>
      </c>
    </row>
    <row r="58" spans="2:18" ht="22.5" customHeight="1">
      <c r="B58" s="188" t="e">
        <f>IF('Formulario PPGR3'!$G58="","",CONCATENATE('Formulario PPGR3'!$C58,".",'Formulario PPGR3'!$D58,".",'Formulario PPGR3'!$E58,".",'Formulario PPGR3'!$F58))</f>
        <v>#REF!</v>
      </c>
      <c r="C58" s="188" t="e">
        <f>IF('Formulario PPGR3'!$G58="","",'Formulario PPGR1'!#REF!)</f>
        <v>#REF!</v>
      </c>
      <c r="D58" s="188" t="e">
        <f>IF('Formulario PPGR3'!$G58="","",'Formulario PPGR1'!#REF!)</f>
        <v>#REF!</v>
      </c>
      <c r="E58" s="188" t="e">
        <f>IF('Formulario PPGR3'!$G58="","",'Formulario PPGR1'!#REF!)</f>
        <v>#REF!</v>
      </c>
      <c r="F58" s="188" t="e">
        <f>IF('Formulario PPGR3'!$G58="","",'Formulario PPGR1'!#REF!)</f>
        <v>#REF!</v>
      </c>
      <c r="G58" s="234" t="s">
        <v>627</v>
      </c>
      <c r="H58" s="188" t="str" cm="1">
        <f t="array" ref="H58">IF(Tabla1[[#This Row],[Código_Actividad]]="","",_xlfn.XLOOKUP(Tabla1[[#This Row],[Código_Actividad]],CodigoActividad,Tabla2[Actividades Programables Presupuestables],"",0))</f>
        <v>Mesas de trabajo para la elaboración del Plan Operativo Anual 2027 de la OR y CEAS</v>
      </c>
      <c r="I58" s="520">
        <f>IFERROR(VLOOKUP('Formulario PPGR3'!$G58,'Formulario PPGR2'!$C$9:$Q$270,15,FALSE),"")</f>
        <v>1</v>
      </c>
      <c r="J58" s="525" t="s">
        <v>892</v>
      </c>
      <c r="K58" s="524" t="s">
        <v>893</v>
      </c>
      <c r="L58" s="521" t="str">
        <f>IF(Tabla1[[#This Row],[Descripción]]="","",_xlfn.XLOOKUP(Tabla1[[#This Row],[Descripción]],Tabla10[Descripción],Tabla10[Unidad de Medida],"",0))</f>
        <v>unidad</v>
      </c>
      <c r="M58" s="312">
        <v>2</v>
      </c>
      <c r="N58" s="537">
        <f>IF(Tabla1[[#This Row],[Descripción]]="","",_xlfn.XLOOKUP(Tabla1[[#This Row],[Descripción]],Tabla10[Descripción],Tabla10[Precio Unitario],0))</f>
        <v>19706</v>
      </c>
      <c r="O58" s="537">
        <f>IF(Tabla1[[#This Row],[Cantidad de Insumos]]="","",Tabla1[[#This Row],[Precio Unitario]]*Tabla1[[#This Row],[Cantidad de Insumos]])</f>
        <v>39412</v>
      </c>
      <c r="P58" s="522" t="str">
        <f>IF(Tabla1[[#This Row],[Descripción]]="","",_xlfn.XLOOKUP(Tabla1[[#This Row],[Descripción]],Tabla10[Descripción],Tabla10[CODIGO PRESUPUESTARIO],0))</f>
        <v>2.3.1.1.01</v>
      </c>
      <c r="Q58" s="523" t="s">
        <v>894</v>
      </c>
      <c r="R58" s="523" t="str">
        <f>IF(Tabla1[[#This Row],[Insumos]]="","",_xlfn.XLOOKUP(Tabla1[[#This Row],[Insumos]],Tabla10[Insumo],Tabla10[InsumoAbrev],"",0))</f>
        <v>lsAlimentosyBebidas</v>
      </c>
    </row>
    <row r="59" spans="2:18" ht="22.5" customHeight="1">
      <c r="B59" s="188" t="e">
        <f>IF('Formulario PPGR3'!$G59="","",CONCATENATE('Formulario PPGR3'!$C59,".",'Formulario PPGR3'!$D59,".",'Formulario PPGR3'!$E59,".",'Formulario PPGR3'!$F59))</f>
        <v>#REF!</v>
      </c>
      <c r="C59" s="188" t="e">
        <f>IF('Formulario PPGR3'!$G59="","",'Formulario PPGR1'!#REF!)</f>
        <v>#REF!</v>
      </c>
      <c r="D59" s="188" t="e">
        <f>IF('Formulario PPGR3'!$G59="","",'Formulario PPGR1'!#REF!)</f>
        <v>#REF!</v>
      </c>
      <c r="E59" s="188" t="e">
        <f>IF('Formulario PPGR3'!$G59="","",'Formulario PPGR1'!#REF!)</f>
        <v>#REF!</v>
      </c>
      <c r="F59" s="188" t="e">
        <f>IF('Formulario PPGR3'!$G59="","",'Formulario PPGR1'!#REF!)</f>
        <v>#REF!</v>
      </c>
      <c r="G59" s="234" t="s">
        <v>627</v>
      </c>
      <c r="H59" s="188" t="str" cm="1">
        <f t="array" ref="H59">IF(Tabla1[[#This Row],[Código_Actividad]]="","",_xlfn.XLOOKUP(Tabla1[[#This Row],[Código_Actividad]],CodigoActividad,Tabla2[Actividades Programables Presupuestables],"",0))</f>
        <v>Mesas de trabajo para la elaboración del Plan Operativo Anual 2027 de la OR y CEAS</v>
      </c>
      <c r="I59" s="520">
        <f>IFERROR(VLOOKUP('Formulario PPGR3'!$G59,'Formulario PPGR2'!$C$9:$Q$270,15,FALSE),"")</f>
        <v>1</v>
      </c>
      <c r="J59" s="525" t="s">
        <v>892</v>
      </c>
      <c r="K59" s="524" t="s">
        <v>908</v>
      </c>
      <c r="L59" s="521" t="str">
        <f>IF(Tabla1[[#This Row],[Descripción]]="","",_xlfn.XLOOKUP(Tabla1[[#This Row],[Descripción]],Tabla10[Descripción],Tabla10[Unidad de Medida],"",0))</f>
        <v>unidad</v>
      </c>
      <c r="M59" s="312">
        <v>2</v>
      </c>
      <c r="N59" s="537">
        <f>IF(Tabla1[[#This Row],[Descripción]]="","",_xlfn.XLOOKUP(Tabla1[[#This Row],[Descripción]],Tabla10[Descripción],Tabla10[Precio Unitario],0))</f>
        <v>25488</v>
      </c>
      <c r="O59" s="537">
        <f>IF(Tabla1[[#This Row],[Cantidad de Insumos]]="","",Tabla1[[#This Row],[Precio Unitario]]*Tabla1[[#This Row],[Cantidad de Insumos]])</f>
        <v>50976</v>
      </c>
      <c r="P59" s="522" t="str">
        <f>IF(Tabla1[[#This Row],[Descripción]]="","",_xlfn.XLOOKUP(Tabla1[[#This Row],[Descripción]],Tabla10[Descripción],Tabla10[CODIGO PRESUPUESTARIO],0))</f>
        <v>2.3.1.1.01</v>
      </c>
      <c r="Q59" s="523" t="s">
        <v>894</v>
      </c>
      <c r="R59" s="523" t="str">
        <f>IF(Tabla1[[#This Row],[Insumos]]="","",_xlfn.XLOOKUP(Tabla1[[#This Row],[Insumos]],Tabla10[Insumo],Tabla10[InsumoAbrev],"",0))</f>
        <v>lsAlimentosyBebidas</v>
      </c>
    </row>
    <row r="60" spans="2:18" ht="22.5" customHeight="1">
      <c r="B60" s="188" t="e">
        <f>IF('Formulario PPGR3'!$G60="","",CONCATENATE('Formulario PPGR3'!$C60,".",'Formulario PPGR3'!$D60,".",'Formulario PPGR3'!$E60,".",'Formulario PPGR3'!$F60))</f>
        <v>#REF!</v>
      </c>
      <c r="C60" s="188" t="e">
        <f>IF('Formulario PPGR3'!$G60="","",'Formulario PPGR1'!#REF!)</f>
        <v>#REF!</v>
      </c>
      <c r="D60" s="188" t="e">
        <f>IF('Formulario PPGR3'!$G60="","",'Formulario PPGR1'!#REF!)</f>
        <v>#REF!</v>
      </c>
      <c r="E60" s="188" t="e">
        <f>IF('Formulario PPGR3'!$G60="","",'Formulario PPGR1'!#REF!)</f>
        <v>#REF!</v>
      </c>
      <c r="F60" s="188" t="e">
        <f>IF('Formulario PPGR3'!$G60="","",'Formulario PPGR1'!#REF!)</f>
        <v>#REF!</v>
      </c>
      <c r="G60" s="234" t="s">
        <v>627</v>
      </c>
      <c r="H60" s="519" t="str" cm="1">
        <f t="array" ref="H60">IF(Tabla1[[#This Row],[Código_Actividad]]="","",_xlfn.XLOOKUP(Tabla1[[#This Row],[Código_Actividad]],CodigoActividad,Tabla2[Actividades Programables Presupuestables],"",0))</f>
        <v>Mesas de trabajo para la elaboración del Plan Operativo Anual 2027 de la OR y CEAS</v>
      </c>
      <c r="I60" s="520">
        <f>IFERROR(VLOOKUP('Formulario PPGR3'!$G60,'Formulario PPGR2'!$C$9:$Q$270,15,FALSE),"")</f>
        <v>1</v>
      </c>
      <c r="J60" s="525" t="s">
        <v>903</v>
      </c>
      <c r="K60" s="524" t="s">
        <v>909</v>
      </c>
      <c r="L60" s="521" t="str">
        <f>IF(Tabla1[[#This Row],[Descripción]]="","",_xlfn.XLOOKUP(Tabla1[[#This Row],[Descripción]],Tabla10[Descripción],Tabla10[Unidad de Medida],"",0))</f>
        <v>unidad</v>
      </c>
      <c r="M60" s="312">
        <v>4</v>
      </c>
      <c r="N60" s="537">
        <f>IF(Tabla1[[#This Row],[Descripción]]="","",_xlfn.XLOOKUP(Tabla1[[#This Row],[Descripción]],Tabla10[Descripción],Tabla10[Precio Unitario],0))</f>
        <v>420.09199999999998</v>
      </c>
      <c r="O60" s="537">
        <f>IF(Tabla1[[#This Row],[Cantidad de Insumos]]="","",Tabla1[[#This Row],[Precio Unitario]]*Tabla1[[#This Row],[Cantidad de Insumos]])</f>
        <v>1680.3679999999999</v>
      </c>
      <c r="P60" s="522" t="str">
        <f>IF(Tabla1[[#This Row],[Descripción]]="","",_xlfn.XLOOKUP(Tabla1[[#This Row],[Descripción]],Tabla10[Descripción],Tabla10[CODIGO PRESUPUESTARIO],0))</f>
        <v xml:space="preserve">2.3.9.2.01 </v>
      </c>
      <c r="Q60" s="523" t="s">
        <v>894</v>
      </c>
      <c r="R60" s="523" t="str">
        <f>IF(Tabla1[[#This Row],[Insumos]]="","",_xlfn.XLOOKUP(Tabla1[[#This Row],[Insumos]],Tabla10[Insumo],Tabla10[InsumoAbrev],"",0))</f>
        <v>lsUtilesdeOficina</v>
      </c>
    </row>
    <row r="61" spans="2:18" ht="22.5" customHeight="1">
      <c r="B61" s="188" t="e">
        <f>IF('Formulario PPGR3'!$G61="","",CONCATENATE('Formulario PPGR3'!$C61,".",'Formulario PPGR3'!$D61,".",'Formulario PPGR3'!$E61,".",'Formulario PPGR3'!$F61))</f>
        <v>#REF!</v>
      </c>
      <c r="C61" s="188" t="e">
        <f>IF('Formulario PPGR3'!$G61="","",'Formulario PPGR1'!#REF!)</f>
        <v>#REF!</v>
      </c>
      <c r="D61" s="188" t="e">
        <f>IF('Formulario PPGR3'!$G61="","",'Formulario PPGR1'!#REF!)</f>
        <v>#REF!</v>
      </c>
      <c r="E61" s="188" t="e">
        <f>IF('Formulario PPGR3'!$G61="","",'Formulario PPGR1'!#REF!)</f>
        <v>#REF!</v>
      </c>
      <c r="F61" s="188" t="e">
        <f>IF('Formulario PPGR3'!$G61="","",'Formulario PPGR1'!#REF!)</f>
        <v>#REF!</v>
      </c>
      <c r="G61" s="234" t="s">
        <v>627</v>
      </c>
      <c r="H61" s="519" t="str" cm="1">
        <f t="array" ref="H61">IF(Tabla1[[#This Row],[Código_Actividad]]="","",_xlfn.XLOOKUP(Tabla1[[#This Row],[Código_Actividad]],CodigoActividad,Tabla2[Actividades Programables Presupuestables],"",0))</f>
        <v>Mesas de trabajo para la elaboración del Plan Operativo Anual 2027 de la OR y CEAS</v>
      </c>
      <c r="I61" s="520">
        <f>IFERROR(VLOOKUP('Formulario PPGR3'!$G61,'Formulario PPGR2'!$C$9:$Q$270,15,FALSE),"")</f>
        <v>1</v>
      </c>
      <c r="J61" s="525" t="s">
        <v>903</v>
      </c>
      <c r="K61" s="524" t="s">
        <v>910</v>
      </c>
      <c r="L61" s="521" t="str">
        <f>IF(Tabla1[[#This Row],[Descripción]]="","",_xlfn.XLOOKUP(Tabla1[[#This Row],[Descripción]],Tabla10[Descripción],Tabla10[Unidad de Medida],"",0))</f>
        <v>unidad</v>
      </c>
      <c r="M61" s="312">
        <v>4</v>
      </c>
      <c r="N61" s="537">
        <f>IF(Tabla1[[#This Row],[Descripción]]="","",_xlfn.XLOOKUP(Tabla1[[#This Row],[Descripción]],Tabla10[Descripción],Tabla10[Precio Unitario],0))</f>
        <v>422.358</v>
      </c>
      <c r="O61" s="537">
        <f>IF(Tabla1[[#This Row],[Cantidad de Insumos]]="","",Tabla1[[#This Row],[Precio Unitario]]*Tabla1[[#This Row],[Cantidad de Insumos]])</f>
        <v>1689.432</v>
      </c>
      <c r="P61" s="522" t="str">
        <f>IF(Tabla1[[#This Row],[Descripción]]="","",_xlfn.XLOOKUP(Tabla1[[#This Row],[Descripción]],Tabla10[Descripción],Tabla10[CODIGO PRESUPUESTARIO],0))</f>
        <v xml:space="preserve">2.3.9.2.01 </v>
      </c>
      <c r="Q61" s="523" t="s">
        <v>894</v>
      </c>
      <c r="R61" s="523" t="str">
        <f>IF(Tabla1[[#This Row],[Insumos]]="","",_xlfn.XLOOKUP(Tabla1[[#This Row],[Insumos]],Tabla10[Insumo],Tabla10[InsumoAbrev],"",0))</f>
        <v>lsUtilesdeOficina</v>
      </c>
    </row>
    <row r="62" spans="2:18" ht="22.5" customHeight="1">
      <c r="B62" s="188" t="e">
        <f>IF('Formulario PPGR3'!$G62="","",CONCATENATE('Formulario PPGR3'!$C62,".",'Formulario PPGR3'!$D62,".",'Formulario PPGR3'!$E62,".",'Formulario PPGR3'!$F62))</f>
        <v>#REF!</v>
      </c>
      <c r="C62" s="188" t="e">
        <f>IF('Formulario PPGR3'!$G62="","",'Formulario PPGR1'!#REF!)</f>
        <v>#REF!</v>
      </c>
      <c r="D62" s="188" t="e">
        <f>IF('Formulario PPGR3'!$G62="","",'Formulario PPGR1'!#REF!)</f>
        <v>#REF!</v>
      </c>
      <c r="E62" s="188" t="e">
        <f>IF('Formulario PPGR3'!$G62="","",'Formulario PPGR1'!#REF!)</f>
        <v>#REF!</v>
      </c>
      <c r="F62" s="188" t="e">
        <f>IF('Formulario PPGR3'!$G62="","",'Formulario PPGR1'!#REF!)</f>
        <v>#REF!</v>
      </c>
      <c r="G62" s="234" t="s">
        <v>627</v>
      </c>
      <c r="H62" s="519" t="str" cm="1">
        <f t="array" ref="H62">IF(Tabla1[[#This Row],[Código_Actividad]]="","",_xlfn.XLOOKUP(Tabla1[[#This Row],[Código_Actividad]],CodigoActividad,Tabla2[Actividades Programables Presupuestables],"",0))</f>
        <v>Mesas de trabajo para la elaboración del Plan Operativo Anual 2027 de la OR y CEAS</v>
      </c>
      <c r="I62" s="520">
        <f>IFERROR(VLOOKUP('Formulario PPGR3'!$G62,'Formulario PPGR2'!$C$9:$Q$270,15,FALSE),"")</f>
        <v>1</v>
      </c>
      <c r="J62" s="525" t="s">
        <v>903</v>
      </c>
      <c r="K62" s="524" t="s">
        <v>911</v>
      </c>
      <c r="L62" s="521" t="str">
        <f>IF(Tabla1[[#This Row],[Descripción]]="","",_xlfn.XLOOKUP(Tabla1[[#This Row],[Descripción]],Tabla10[Descripción],Tabla10[Unidad de Medida],"",0))</f>
        <v>unidad</v>
      </c>
      <c r="M62" s="312">
        <v>4</v>
      </c>
      <c r="N62" s="537">
        <f>IF(Tabla1[[#This Row],[Descripción]]="","",_xlfn.XLOOKUP(Tabla1[[#This Row],[Descripción]],Tabla10[Descripción],Tabla10[Precio Unitario],0))</f>
        <v>422.44</v>
      </c>
      <c r="O62" s="537">
        <f>IF(Tabla1[[#This Row],[Cantidad de Insumos]]="","",Tabla1[[#This Row],[Precio Unitario]]*Tabla1[[#This Row],[Cantidad de Insumos]])</f>
        <v>1689.76</v>
      </c>
      <c r="P62" s="522" t="str">
        <f>IF(Tabla1[[#This Row],[Descripción]]="","",_xlfn.XLOOKUP(Tabla1[[#This Row],[Descripción]],Tabla10[Descripción],Tabla10[CODIGO PRESUPUESTARIO],0))</f>
        <v xml:space="preserve">2.3.9.2.01 </v>
      </c>
      <c r="Q62" s="523" t="s">
        <v>894</v>
      </c>
      <c r="R62" s="523" t="str">
        <f>IF(Tabla1[[#This Row],[Insumos]]="","",_xlfn.XLOOKUP(Tabla1[[#This Row],[Insumos]],Tabla10[Insumo],Tabla10[InsumoAbrev],"",0))</f>
        <v>lsUtilesdeOficina</v>
      </c>
    </row>
    <row r="63" spans="2:18" ht="22.5" customHeight="1">
      <c r="B63" s="188" t="e">
        <f>IF('Formulario PPGR3'!$G63="","",CONCATENATE('Formulario PPGR3'!$C63,".",'Formulario PPGR3'!$D63,".",'Formulario PPGR3'!$E63,".",'Formulario PPGR3'!$F63))</f>
        <v>#REF!</v>
      </c>
      <c r="C63" s="188" t="e">
        <f>IF('Formulario PPGR3'!$G63="","",'Formulario PPGR1'!#REF!)</f>
        <v>#REF!</v>
      </c>
      <c r="D63" s="188" t="e">
        <f>IF('Formulario PPGR3'!$G63="","",'Formulario PPGR1'!#REF!)</f>
        <v>#REF!</v>
      </c>
      <c r="E63" s="188" t="e">
        <f>IF('Formulario PPGR3'!$G63="","",'Formulario PPGR1'!#REF!)</f>
        <v>#REF!</v>
      </c>
      <c r="F63" s="188" t="e">
        <f>IF('Formulario PPGR3'!$G63="","",'Formulario PPGR1'!#REF!)</f>
        <v>#REF!</v>
      </c>
      <c r="G63" s="234" t="s">
        <v>627</v>
      </c>
      <c r="H63" s="519" t="str" cm="1">
        <f t="array" ref="H63">IF(Tabla1[[#This Row],[Código_Actividad]]="","",_xlfn.XLOOKUP(Tabla1[[#This Row],[Código_Actividad]],CodigoActividad,Tabla2[Actividades Programables Presupuestables],"",0))</f>
        <v>Mesas de trabajo para la elaboración del Plan Operativo Anual 2027 de la OR y CEAS</v>
      </c>
      <c r="I63" s="520">
        <f>IFERROR(VLOOKUP('Formulario PPGR3'!$G63,'Formulario PPGR2'!$C$9:$Q$270,15,FALSE),"")</f>
        <v>1</v>
      </c>
      <c r="J63" s="525" t="s">
        <v>903</v>
      </c>
      <c r="K63" s="524" t="s">
        <v>912</v>
      </c>
      <c r="L63" s="521" t="str">
        <f>IF(Tabla1[[#This Row],[Descripción]]="","",_xlfn.XLOOKUP(Tabla1[[#This Row],[Descripción]],Tabla10[Descripción],Tabla10[Unidad de Medida],"",0))</f>
        <v>unidad</v>
      </c>
      <c r="M63" s="312">
        <v>4</v>
      </c>
      <c r="N63" s="537">
        <f>IF(Tabla1[[#This Row],[Descripción]]="","",_xlfn.XLOOKUP(Tabla1[[#This Row],[Descripción]],Tabla10[Descripción],Tabla10[Precio Unitario],0))</f>
        <v>422.62799999999999</v>
      </c>
      <c r="O63" s="537">
        <f>IF(Tabla1[[#This Row],[Cantidad de Insumos]]="","",Tabla1[[#This Row],[Precio Unitario]]*Tabla1[[#This Row],[Cantidad de Insumos]])</f>
        <v>1690.5119999999999</v>
      </c>
      <c r="P63" s="522" t="str">
        <f>IF(Tabla1[[#This Row],[Descripción]]="","",_xlfn.XLOOKUP(Tabla1[[#This Row],[Descripción]],Tabla10[Descripción],Tabla10[CODIGO PRESUPUESTARIO],0))</f>
        <v xml:space="preserve">2.3.9.2.01 </v>
      </c>
      <c r="Q63" s="523" t="s">
        <v>894</v>
      </c>
      <c r="R63" s="523" t="str">
        <f>IF(Tabla1[[#This Row],[Insumos]]="","",_xlfn.XLOOKUP(Tabla1[[#This Row],[Insumos]],Tabla10[Insumo],Tabla10[InsumoAbrev],"",0))</f>
        <v>lsUtilesdeOficina</v>
      </c>
    </row>
    <row r="64" spans="2:18" ht="22.5" customHeight="1">
      <c r="B64" s="188" t="e">
        <f>IF('Formulario PPGR3'!$G64="","",CONCATENATE('Formulario PPGR3'!$C64,".",'Formulario PPGR3'!$D64,".",'Formulario PPGR3'!$E64,".",'Formulario PPGR3'!$F64))</f>
        <v>#REF!</v>
      </c>
      <c r="C64" s="188" t="e">
        <f>IF('Formulario PPGR3'!$G64="","",'Formulario PPGR1'!#REF!)</f>
        <v>#REF!</v>
      </c>
      <c r="D64" s="188" t="e">
        <f>IF('Formulario PPGR3'!$G64="","",'Formulario PPGR1'!#REF!)</f>
        <v>#REF!</v>
      </c>
      <c r="E64" s="188" t="e">
        <f>IF('Formulario PPGR3'!$G64="","",'Formulario PPGR1'!#REF!)</f>
        <v>#REF!</v>
      </c>
      <c r="F64" s="188" t="e">
        <f>IF('Formulario PPGR3'!$G64="","",'Formulario PPGR1'!#REF!)</f>
        <v>#REF!</v>
      </c>
      <c r="G64" s="234" t="s">
        <v>627</v>
      </c>
      <c r="H64" s="519" t="str" cm="1">
        <f t="array" ref="H64">IF(Tabla1[[#This Row],[Código_Actividad]]="","",_xlfn.XLOOKUP(Tabla1[[#This Row],[Código_Actividad]],CodigoActividad,Tabla2[Actividades Programables Presupuestables],"",0))</f>
        <v>Mesas de trabajo para la elaboración del Plan Operativo Anual 2027 de la OR y CEAS</v>
      </c>
      <c r="I64" s="520">
        <f>IFERROR(VLOOKUP('Formulario PPGR3'!$G64,'Formulario PPGR2'!$C$9:$Q$270,15,FALSE),"")</f>
        <v>1</v>
      </c>
      <c r="J64" s="525" t="s">
        <v>913</v>
      </c>
      <c r="K64" s="524" t="s">
        <v>914</v>
      </c>
      <c r="L64" s="521" t="str">
        <f>IF(Tabla1[[#This Row],[Descripción]]="","",_xlfn.XLOOKUP(Tabla1[[#This Row],[Descripción]],Tabla10[Descripción],Tabla10[Unidad de Medida],"",0))</f>
        <v>unidad</v>
      </c>
      <c r="M64" s="312">
        <v>1</v>
      </c>
      <c r="N64" s="537">
        <f>IF(Tabla1[[#This Row],[Descripción]]="","",_xlfn.XLOOKUP(Tabla1[[#This Row],[Descripción]],Tabla10[Descripción],Tabla10[Precio Unitario],0))</f>
        <v>150568.53</v>
      </c>
      <c r="O64" s="537">
        <f>IF(Tabla1[[#This Row],[Cantidad de Insumos]]="","",Tabla1[[#This Row],[Precio Unitario]]*Tabla1[[#This Row],[Cantidad de Insumos]])</f>
        <v>150568.53</v>
      </c>
      <c r="P64" s="522" t="str">
        <f>IF(Tabla1[[#This Row],[Descripción]]="","",_xlfn.XLOOKUP(Tabla1[[#This Row],[Descripción]],Tabla10[Descripción],Tabla10[CODIGO PRESUPUESTARIO],0))</f>
        <v>2.2.8.6.01</v>
      </c>
      <c r="Q64" s="523" t="s">
        <v>900</v>
      </c>
      <c r="R64" s="523" t="str">
        <f>IF(Tabla1[[#This Row],[Insumos]]="","",_xlfn.XLOOKUP(Tabla1[[#This Row],[Insumos]],Tabla10[Insumo],Tabla10[InsumoAbrev],"",0))</f>
        <v>lsEventosGenerales</v>
      </c>
    </row>
    <row r="65" spans="2:18" ht="22.5" customHeight="1">
      <c r="B65" s="188" t="e">
        <f>IF('Formulario PPGR3'!$G65="","",CONCATENATE('Formulario PPGR3'!$C65,".",'Formulario PPGR3'!$D65,".",'Formulario PPGR3'!$E65,".",'Formulario PPGR3'!$F65))</f>
        <v>#REF!</v>
      </c>
      <c r="C65" s="188" t="e">
        <f>IF('Formulario PPGR3'!$G65="","",'Formulario PPGR1'!#REF!)</f>
        <v>#REF!</v>
      </c>
      <c r="D65" s="188" t="e">
        <f>IF('Formulario PPGR3'!$G65="","",'Formulario PPGR1'!#REF!)</f>
        <v>#REF!</v>
      </c>
      <c r="E65" s="188" t="e">
        <f>IF('Formulario PPGR3'!$G65="","",'Formulario PPGR1'!#REF!)</f>
        <v>#REF!</v>
      </c>
      <c r="F65" s="188" t="e">
        <f>IF('Formulario PPGR3'!$G65="","",'Formulario PPGR1'!#REF!)</f>
        <v>#REF!</v>
      </c>
      <c r="G65" s="234" t="s">
        <v>627</v>
      </c>
      <c r="H65" s="519" t="str" cm="1">
        <f t="array" ref="H65">IF(Tabla1[[#This Row],[Código_Actividad]]="","",_xlfn.XLOOKUP(Tabla1[[#This Row],[Código_Actividad]],CodigoActividad,Tabla2[Actividades Programables Presupuestables],"",0))</f>
        <v>Mesas de trabajo para la elaboración del Plan Operativo Anual 2027 de la OR y CEAS</v>
      </c>
      <c r="I65" s="520">
        <f>IFERROR(VLOOKUP('Formulario PPGR3'!$G65,'Formulario PPGR2'!$C$9:$Q$270,15,FALSE),"")</f>
        <v>1</v>
      </c>
      <c r="J65" s="528" t="s">
        <v>901</v>
      </c>
      <c r="K65" s="524" t="s">
        <v>902</v>
      </c>
      <c r="L65" s="521" t="str">
        <f>IF(Tabla1[[#This Row],[Descripción]]="","",_xlfn.XLOOKUP(Tabla1[[#This Row],[Descripción]],Tabla10[Descripción],Tabla10[Unidad de Medida],"",0))</f>
        <v>resma</v>
      </c>
      <c r="M65" s="312">
        <v>3</v>
      </c>
      <c r="N65" s="537">
        <f>IF(Tabla1[[#This Row],[Descripción]]="","",_xlfn.XLOOKUP(Tabla1[[#This Row],[Descripción]],Tabla10[Descripción],Tabla10[Precio Unitario],0))</f>
        <v>288</v>
      </c>
      <c r="O65" s="537">
        <f>IF(Tabla1[[#This Row],[Cantidad de Insumos]]="","",Tabla1[[#This Row],[Precio Unitario]]*Tabla1[[#This Row],[Cantidad de Insumos]])</f>
        <v>864</v>
      </c>
      <c r="P65" s="522" t="str">
        <f>IF(Tabla1[[#This Row],[Descripción]]="","",_xlfn.XLOOKUP(Tabla1[[#This Row],[Descripción]],Tabla10[Descripción],Tabla10[CODIGO PRESUPUESTARIO],0))</f>
        <v>2.3.3.1.01</v>
      </c>
      <c r="Q65" s="523" t="s">
        <v>894</v>
      </c>
      <c r="R65" s="523" t="str">
        <f>IF(Tabla1[[#This Row],[Insumos]]="","",_xlfn.XLOOKUP(Tabla1[[#This Row],[Insumos]],Tabla10[Insumo],Tabla10[InsumoAbrev],"",0))</f>
        <v>lsProductosdePapel</v>
      </c>
    </row>
    <row r="66" spans="2:18" ht="22.5" customHeight="1">
      <c r="B66" s="188" t="e">
        <f>IF('Formulario PPGR3'!$G66="","",CONCATENATE('Formulario PPGR3'!$C66,".",'Formulario PPGR3'!$D66,".",'Formulario PPGR3'!$E66,".",'Formulario PPGR3'!$F66))</f>
        <v>#REF!</v>
      </c>
      <c r="C66" s="188" t="e">
        <f>IF('Formulario PPGR3'!$G66="","",'Formulario PPGR1'!#REF!)</f>
        <v>#REF!</v>
      </c>
      <c r="D66" s="188" t="e">
        <f>IF('Formulario PPGR3'!$G66="","",'Formulario PPGR1'!#REF!)</f>
        <v>#REF!</v>
      </c>
      <c r="E66" s="188" t="e">
        <f>IF('Formulario PPGR3'!$G66="","",'Formulario PPGR1'!#REF!)</f>
        <v>#REF!</v>
      </c>
      <c r="F66" s="188" t="e">
        <f>IF('Formulario PPGR3'!$G66="","",'Formulario PPGR1'!#REF!)</f>
        <v>#REF!</v>
      </c>
      <c r="G66" s="234" t="s">
        <v>627</v>
      </c>
      <c r="H66" s="519" t="str" cm="1">
        <f t="array" ref="H66">IF(Tabla1[[#This Row],[Código_Actividad]]="","",_xlfn.XLOOKUP(Tabla1[[#This Row],[Código_Actividad]],CodigoActividad,Tabla2[Actividades Programables Presupuestables],"",0))</f>
        <v>Mesas de trabajo para la elaboración del Plan Operativo Anual 2027 de la OR y CEAS</v>
      </c>
      <c r="I66" s="520">
        <f>IFERROR(VLOOKUP('Formulario PPGR3'!$G66,'Formulario PPGR2'!$C$9:$Q$270,15,FALSE),"")</f>
        <v>1</v>
      </c>
      <c r="J66" s="525" t="s">
        <v>903</v>
      </c>
      <c r="K66" s="524" t="s">
        <v>904</v>
      </c>
      <c r="L66" s="521" t="str">
        <f>IF(Tabla1[[#This Row],[Descripción]]="","",_xlfn.XLOOKUP(Tabla1[[#This Row],[Descripción]],Tabla10[Descripción],Tabla10[Unidad de Medida],"",0))</f>
        <v>unidad</v>
      </c>
      <c r="M66" s="312">
        <v>6</v>
      </c>
      <c r="N66" s="537">
        <f>IF(Tabla1[[#This Row],[Descripción]]="","",_xlfn.XLOOKUP(Tabla1[[#This Row],[Descripción]],Tabla10[Descripción],Tabla10[Precio Unitario],0))</f>
        <v>55</v>
      </c>
      <c r="O66" s="537">
        <f>IF(Tabla1[[#This Row],[Cantidad de Insumos]]="","",Tabla1[[#This Row],[Precio Unitario]]*Tabla1[[#This Row],[Cantidad de Insumos]])</f>
        <v>330</v>
      </c>
      <c r="P66" s="522" t="str">
        <f>IF(Tabla1[[#This Row],[Descripción]]="","",_xlfn.XLOOKUP(Tabla1[[#This Row],[Descripción]],Tabla10[Descripción],Tabla10[CODIGO PRESUPUESTARIO],0))</f>
        <v xml:space="preserve">2.3.9.2.01 </v>
      </c>
      <c r="Q66" s="523" t="s">
        <v>894</v>
      </c>
      <c r="R66" s="523" t="str">
        <f>IF(Tabla1[[#This Row],[Insumos]]="","",_xlfn.XLOOKUP(Tabla1[[#This Row],[Insumos]],Tabla10[Insumo],Tabla10[InsumoAbrev],"",0))</f>
        <v>lsUtilesdeOficina</v>
      </c>
    </row>
    <row r="67" spans="2:18" ht="22.5" customHeight="1">
      <c r="B67" s="188" t="e">
        <f>IF('Formulario PPGR3'!$G67="","",CONCATENATE('Formulario PPGR3'!$C67,".",'Formulario PPGR3'!$D67,".",'Formulario PPGR3'!$E67,".",'Formulario PPGR3'!$F67))</f>
        <v>#REF!</v>
      </c>
      <c r="C67" s="188" t="e">
        <f>IF('Formulario PPGR3'!$G67="","",'Formulario PPGR1'!#REF!)</f>
        <v>#REF!</v>
      </c>
      <c r="D67" s="188" t="e">
        <f>IF('Formulario PPGR3'!$G67="","",'Formulario PPGR1'!#REF!)</f>
        <v>#REF!</v>
      </c>
      <c r="E67" s="188" t="e">
        <f>IF('Formulario PPGR3'!$G67="","",'Formulario PPGR1'!#REF!)</f>
        <v>#REF!</v>
      </c>
      <c r="F67" s="188" t="e">
        <f>IF('Formulario PPGR3'!$G67="","",'Formulario PPGR1'!#REF!)</f>
        <v>#REF!</v>
      </c>
      <c r="G67" s="234" t="s">
        <v>627</v>
      </c>
      <c r="H67" s="519" t="str" cm="1">
        <f t="array" ref="H67">IF(Tabla1[[#This Row],[Código_Actividad]]="","",_xlfn.XLOOKUP(Tabla1[[#This Row],[Código_Actividad]],CodigoActividad,Tabla2[Actividades Programables Presupuestables],"",0))</f>
        <v>Mesas de trabajo para la elaboración del Plan Operativo Anual 2027 de la OR y CEAS</v>
      </c>
      <c r="I67" s="520">
        <f>IFERROR(VLOOKUP('Formulario PPGR3'!$G67,'Formulario PPGR2'!$C$9:$Q$270,15,FALSE),"")</f>
        <v>1</v>
      </c>
      <c r="J67" s="525" t="s">
        <v>915</v>
      </c>
      <c r="K67" s="524" t="s">
        <v>916</v>
      </c>
      <c r="L67" s="521" t="str">
        <f>IF(Tabla1[[#This Row],[Descripción]]="","",_xlfn.XLOOKUP(Tabla1[[#This Row],[Descripción]],Tabla10[Descripción],Tabla10[Unidad de Medida],"",0))</f>
        <v>unidad</v>
      </c>
      <c r="M67" s="312">
        <v>6</v>
      </c>
      <c r="N67" s="537">
        <f>IF(Tabla1[[#This Row],[Descripción]]="","",_xlfn.XLOOKUP(Tabla1[[#This Row],[Descripción]],Tabla10[Descripción],Tabla10[Precio Unitario],0))</f>
        <v>194.7</v>
      </c>
      <c r="O67" s="537">
        <f>IF(Tabla1[[#This Row],[Cantidad de Insumos]]="","",Tabla1[[#This Row],[Precio Unitario]]*Tabla1[[#This Row],[Cantidad de Insumos]])</f>
        <v>1168.1999999999998</v>
      </c>
      <c r="P67" s="522" t="str">
        <f>IF(Tabla1[[#This Row],[Descripción]]="","",_xlfn.XLOOKUP(Tabla1[[#This Row],[Descripción]],Tabla10[Descripción],Tabla10[CODIGO PRESUPUESTARIO],0))</f>
        <v>2.3.9.6.01</v>
      </c>
      <c r="Q67" s="523" t="s">
        <v>900</v>
      </c>
      <c r="R67" s="523" t="str">
        <f>IF(Tabla1[[#This Row],[Insumos]]="","",_xlfn.XLOOKUP(Tabla1[[#This Row],[Insumos]],Tabla10[Insumo],Tabla10[InsumoAbrev],"",0))</f>
        <v>lsProductosElectricos</v>
      </c>
    </row>
    <row r="68" spans="2:18" ht="22.5" customHeight="1">
      <c r="B68" s="188" t="e">
        <f>IF('Formulario PPGR3'!$G68="","",CONCATENATE('Formulario PPGR3'!$C68,".",'Formulario PPGR3'!$D68,".",'Formulario PPGR3'!$E68,".",'Formulario PPGR3'!$F68))</f>
        <v>#REF!</v>
      </c>
      <c r="C68" s="188" t="e">
        <f>IF('Formulario PPGR3'!$G68="","",'Formulario PPGR1'!#REF!)</f>
        <v>#REF!</v>
      </c>
      <c r="D68" s="188" t="e">
        <f>IF('Formulario PPGR3'!$G68="","",'Formulario PPGR1'!#REF!)</f>
        <v>#REF!</v>
      </c>
      <c r="E68" s="188" t="e">
        <f>IF('Formulario PPGR3'!$G68="","",'Formulario PPGR1'!#REF!)</f>
        <v>#REF!</v>
      </c>
      <c r="F68" s="188" t="e">
        <f>IF('Formulario PPGR3'!$G68="","",'Formulario PPGR1'!#REF!)</f>
        <v>#REF!</v>
      </c>
      <c r="G68" s="234" t="s">
        <v>627</v>
      </c>
      <c r="H68" s="519" t="str" cm="1">
        <f t="array" ref="H68">IF(Tabla1[[#This Row],[Código_Actividad]]="","",_xlfn.XLOOKUP(Tabla1[[#This Row],[Código_Actividad]],CodigoActividad,Tabla2[Actividades Programables Presupuestables],"",0))</f>
        <v>Mesas de trabajo para la elaboración del Plan Operativo Anual 2027 de la OR y CEAS</v>
      </c>
      <c r="I68" s="520">
        <f>IFERROR(VLOOKUP('Formulario PPGR3'!$G68,'Formulario PPGR2'!$C$9:$Q$270,15,FALSE),"")</f>
        <v>1</v>
      </c>
      <c r="J68" s="525" t="s">
        <v>915</v>
      </c>
      <c r="K68" s="524" t="s">
        <v>917</v>
      </c>
      <c r="L68" s="521" t="str">
        <f>IF(Tabla1[[#This Row],[Descripción]]="","",_xlfn.XLOOKUP(Tabla1[[#This Row],[Descripción]],Tabla10[Descripción],Tabla10[Unidad de Medida],"",0))</f>
        <v>unidad</v>
      </c>
      <c r="M68" s="312">
        <v>10</v>
      </c>
      <c r="N68" s="537">
        <f>IF(Tabla1[[#This Row],[Descripción]]="","",_xlfn.XLOOKUP(Tabla1[[#This Row],[Descripción]],Tabla10[Descripción],Tabla10[Precio Unitario],0))</f>
        <v>525.1</v>
      </c>
      <c r="O68" s="537">
        <f>IF(Tabla1[[#This Row],[Cantidad de Insumos]]="","",Tabla1[[#This Row],[Precio Unitario]]*Tabla1[[#This Row],[Cantidad de Insumos]])</f>
        <v>5251</v>
      </c>
      <c r="P68" s="522" t="str">
        <f>IF(Tabla1[[#This Row],[Descripción]]="","",_xlfn.XLOOKUP(Tabla1[[#This Row],[Descripción]],Tabla10[Descripción],Tabla10[CODIGO PRESUPUESTARIO],0))</f>
        <v>2.3.9.6.01</v>
      </c>
      <c r="Q68" s="523" t="s">
        <v>900</v>
      </c>
      <c r="R68" s="523" t="str">
        <f>IF(Tabla1[[#This Row],[Insumos]]="","",_xlfn.XLOOKUP(Tabla1[[#This Row],[Insumos]],Tabla10[Insumo],Tabla10[InsumoAbrev],"",0))</f>
        <v>lsProductosElectricos</v>
      </c>
    </row>
    <row r="69" spans="2:18" ht="22.5" customHeight="1">
      <c r="B69" s="188" t="e">
        <f>IF('Formulario PPGR3'!$G69="","",CONCATENATE('Formulario PPGR3'!$C69,".",'Formulario PPGR3'!$D69,".",'Formulario PPGR3'!$E69,".",'Formulario PPGR3'!$F69))</f>
        <v>#REF!</v>
      </c>
      <c r="C69" s="188" t="e">
        <f>IF('Formulario PPGR3'!$G69="","",'Formulario PPGR1'!#REF!)</f>
        <v>#REF!</v>
      </c>
      <c r="D69" s="188" t="e">
        <f>IF('Formulario PPGR3'!$G69="","",'Formulario PPGR1'!#REF!)</f>
        <v>#REF!</v>
      </c>
      <c r="E69" s="188" t="e">
        <f>IF('Formulario PPGR3'!$G69="","",'Formulario PPGR1'!#REF!)</f>
        <v>#REF!</v>
      </c>
      <c r="F69" s="188" t="e">
        <f>IF('Formulario PPGR3'!$G69="","",'Formulario PPGR1'!#REF!)</f>
        <v>#REF!</v>
      </c>
      <c r="G69" s="234" t="s">
        <v>627</v>
      </c>
      <c r="H69" s="519" t="str" cm="1">
        <f t="array" ref="H69">IF(Tabla1[[#This Row],[Código_Actividad]]="","",_xlfn.XLOOKUP(Tabla1[[#This Row],[Código_Actividad]],CodigoActividad,Tabla2[Actividades Programables Presupuestables],"",0))</f>
        <v>Mesas de trabajo para la elaboración del Plan Operativo Anual 2027 de la OR y CEAS</v>
      </c>
      <c r="I69" s="520">
        <f>IFERROR(VLOOKUP('Formulario PPGR3'!$G69,'Formulario PPGR2'!$C$9:$Q$270,15,FALSE),"")</f>
        <v>1</v>
      </c>
      <c r="J69" s="528" t="s">
        <v>901</v>
      </c>
      <c r="K69" s="524" t="s">
        <v>918</v>
      </c>
      <c r="L69" s="521" t="str">
        <f>IF(Tabla1[[#This Row],[Descripción]]="","",_xlfn.XLOOKUP(Tabla1[[#This Row],[Descripción]],Tabla10[Descripción],Tabla10[Unidad de Medida],"",0))</f>
        <v>Caja</v>
      </c>
      <c r="M69" s="312">
        <v>3</v>
      </c>
      <c r="N69" s="537">
        <f>IF(Tabla1[[#This Row],[Descripción]]="","",_xlfn.XLOOKUP(Tabla1[[#This Row],[Descripción]],Tabla10[Descripción],Tabla10[Precio Unitario],0))</f>
        <v>175.82</v>
      </c>
      <c r="O69" s="537">
        <f>IF(Tabla1[[#This Row],[Cantidad de Insumos]]="","",Tabla1[[#This Row],[Precio Unitario]]*Tabla1[[#This Row],[Cantidad de Insumos]])</f>
        <v>527.46</v>
      </c>
      <c r="P69" s="522" t="str">
        <f>IF(Tabla1[[#This Row],[Descripción]]="","",_xlfn.XLOOKUP(Tabla1[[#This Row],[Descripción]],Tabla10[Descripción],Tabla10[CODIGO PRESUPUESTARIO],0))</f>
        <v>2.3.3.2.01</v>
      </c>
      <c r="Q69" s="523" t="s">
        <v>894</v>
      </c>
      <c r="R69" s="523" t="str">
        <f>IF(Tabla1[[#This Row],[Insumos]]="","",_xlfn.XLOOKUP(Tabla1[[#This Row],[Insumos]],Tabla10[Insumo],Tabla10[InsumoAbrev],"",0))</f>
        <v>lsProductosdePapel</v>
      </c>
    </row>
    <row r="70" spans="2:18" ht="22.5" customHeight="1">
      <c r="B70" s="188" t="e">
        <f>IF('Formulario PPGR3'!$G70="","",CONCATENATE('Formulario PPGR3'!$C70,".",'Formulario PPGR3'!$D70,".",'Formulario PPGR3'!$E70,".",'Formulario PPGR3'!$F70))</f>
        <v>#REF!</v>
      </c>
      <c r="C70" s="188" t="e">
        <f>IF('Formulario PPGR3'!$G70="","",'Formulario PPGR1'!#REF!)</f>
        <v>#REF!</v>
      </c>
      <c r="D70" s="188" t="e">
        <f>IF('Formulario PPGR3'!$G70="","",'Formulario PPGR1'!#REF!)</f>
        <v>#REF!</v>
      </c>
      <c r="E70" s="188" t="e">
        <f>IF('Formulario PPGR3'!$G70="","",'Formulario PPGR1'!#REF!)</f>
        <v>#REF!</v>
      </c>
      <c r="F70" s="188" t="e">
        <f>IF('Formulario PPGR3'!$G70="","",'Formulario PPGR1'!#REF!)</f>
        <v>#REF!</v>
      </c>
      <c r="G70" s="234" t="s">
        <v>627</v>
      </c>
      <c r="H70" s="519" t="str" cm="1">
        <f t="array" ref="H70">IF(Tabla1[[#This Row],[Código_Actividad]]="","",_xlfn.XLOOKUP(Tabla1[[#This Row],[Código_Actividad]],CodigoActividad,Tabla2[Actividades Programables Presupuestables],"",0))</f>
        <v>Mesas de trabajo para la elaboración del Plan Operativo Anual 2027 de la OR y CEAS</v>
      </c>
      <c r="I70" s="520">
        <f>IFERROR(VLOOKUP('Formulario PPGR3'!$G70,'Formulario PPGR2'!$C$9:$Q$270,15,FALSE),"")</f>
        <v>1</v>
      </c>
      <c r="J70" s="528" t="s">
        <v>901</v>
      </c>
      <c r="K70" s="524" t="s">
        <v>919</v>
      </c>
      <c r="L70" s="521" t="str">
        <f>IF(Tabla1[[#This Row],[Descripción]]="","",_xlfn.XLOOKUP(Tabla1[[#This Row],[Descripción]],Tabla10[Descripción],Tabla10[Unidad de Medida],"",0))</f>
        <v>unidad</v>
      </c>
      <c r="M70" s="312">
        <v>6</v>
      </c>
      <c r="N70" s="537">
        <f>IF(Tabla1[[#This Row],[Descripción]]="","",_xlfn.XLOOKUP(Tabla1[[#This Row],[Descripción]],Tabla10[Descripción],Tabla10[Precio Unitario],0))</f>
        <v>132.75</v>
      </c>
      <c r="O70" s="537">
        <f>IF(Tabla1[[#This Row],[Cantidad de Insumos]]="","",Tabla1[[#This Row],[Precio Unitario]]*Tabla1[[#This Row],[Cantidad de Insumos]])</f>
        <v>796.5</v>
      </c>
      <c r="P70" s="522" t="str">
        <f>IF(Tabla1[[#This Row],[Descripción]]="","",_xlfn.XLOOKUP(Tabla1[[#This Row],[Descripción]],Tabla10[Descripción],Tabla10[CODIGO PRESUPUESTARIO],0))</f>
        <v>2.3.3.2.01</v>
      </c>
      <c r="Q70" s="523" t="s">
        <v>894</v>
      </c>
      <c r="R70" s="523" t="str">
        <f>IF(Tabla1[[#This Row],[Insumos]]="","",_xlfn.XLOOKUP(Tabla1[[#This Row],[Insumos]],Tabla10[Insumo],Tabla10[InsumoAbrev],"",0))</f>
        <v>lsProductosdePapel</v>
      </c>
    </row>
    <row r="71" spans="2:18" ht="22.5" customHeight="1">
      <c r="B71" s="188" t="e">
        <f>IF('Formulario PPGR3'!$G71="","",CONCATENATE('Formulario PPGR3'!$C71,".",'Formulario PPGR3'!$D71,".",'Formulario PPGR3'!$E71,".",'Formulario PPGR3'!$F71))</f>
        <v>#REF!</v>
      </c>
      <c r="C71" s="188" t="e">
        <f>IF('Formulario PPGR3'!$G71="","",'Formulario PPGR1'!#REF!)</f>
        <v>#REF!</v>
      </c>
      <c r="D71" s="188" t="e">
        <f>IF('Formulario PPGR3'!$G71="","",'Formulario PPGR1'!#REF!)</f>
        <v>#REF!</v>
      </c>
      <c r="E71" s="188" t="e">
        <f>IF('Formulario PPGR3'!$G71="","",'Formulario PPGR1'!#REF!)</f>
        <v>#REF!</v>
      </c>
      <c r="F71" s="188" t="e">
        <f>IF('Formulario PPGR3'!$G71="","",'Formulario PPGR1'!#REF!)</f>
        <v>#REF!</v>
      </c>
      <c r="G71" s="234" t="s">
        <v>639</v>
      </c>
      <c r="H71" s="188" t="str" cm="1">
        <f t="array" ref="H71">IF(Tabla1[[#This Row],[Código_Actividad]]="","",_xlfn.XLOOKUP(Tabla1[[#This Row],[Código_Actividad]],CodigoActividad,Tabla2[Actividades Programables Presupuestables],"",0))</f>
        <v>Seguimiento a la identificación o implementación de buenas prácticas en los CEAS en  función del Procedimiento aprobado</v>
      </c>
      <c r="I71" s="520">
        <f>IFERROR(VLOOKUP('Formulario PPGR3'!$G71,'Formulario PPGR2'!$C$9:$Q$270,15,FALSE),"")</f>
        <v>2</v>
      </c>
      <c r="J71" s="525" t="s">
        <v>892</v>
      </c>
      <c r="K71" s="524" t="s">
        <v>907</v>
      </c>
      <c r="L71" s="521" t="str">
        <f>IF(Tabla1[[#This Row],[Descripción]]="","",_xlfn.XLOOKUP(Tabla1[[#This Row],[Descripción]],Tabla10[Descripción],Tabla10[Unidad de Medida],"",0))</f>
        <v>unidad</v>
      </c>
      <c r="M71" s="312">
        <v>2</v>
      </c>
      <c r="N71" s="537">
        <f>IF(Tabla1[[#This Row],[Descripción]]="","",_xlfn.XLOOKUP(Tabla1[[#This Row],[Descripción]],Tabla10[Descripción],Tabla10[Precio Unitario],0))</f>
        <v>12626</v>
      </c>
      <c r="O71" s="537">
        <f>IF(Tabla1[[#This Row],[Cantidad de Insumos]]="","",Tabla1[[#This Row],[Precio Unitario]]*Tabla1[[#This Row],[Cantidad de Insumos]])</f>
        <v>25252</v>
      </c>
      <c r="P71" s="522" t="str">
        <f>IF(Tabla1[[#This Row],[Descripción]]="","",_xlfn.XLOOKUP(Tabla1[[#This Row],[Descripción]],Tabla10[Descripción],Tabla10[CODIGO PRESUPUESTARIO],0))</f>
        <v>2.3.1.1.01</v>
      </c>
      <c r="Q71" s="523" t="s">
        <v>894</v>
      </c>
      <c r="R71" s="523" t="str">
        <f>IF(Tabla1[[#This Row],[Insumos]]="","",_xlfn.XLOOKUP(Tabla1[[#This Row],[Insumos]],Tabla10[Insumo],Tabla10[InsumoAbrev],"",0))</f>
        <v>lsAlimentosyBebidas</v>
      </c>
    </row>
    <row r="72" spans="2:18" ht="22.5" customHeight="1">
      <c r="B72" s="188" t="e">
        <f>IF('Formulario PPGR3'!$G72="","",CONCATENATE('Formulario PPGR3'!$C72,".",'Formulario PPGR3'!$D72,".",'Formulario PPGR3'!$E72,".",'Formulario PPGR3'!$F72))</f>
        <v>#REF!</v>
      </c>
      <c r="C72" s="188" t="e">
        <f>IF('Formulario PPGR3'!$G72="","",'Formulario PPGR1'!#REF!)</f>
        <v>#REF!</v>
      </c>
      <c r="D72" s="188" t="e">
        <f>IF('Formulario PPGR3'!$G72="","",'Formulario PPGR1'!#REF!)</f>
        <v>#REF!</v>
      </c>
      <c r="E72" s="188" t="e">
        <f>IF('Formulario PPGR3'!$G72="","",'Formulario PPGR1'!#REF!)</f>
        <v>#REF!</v>
      </c>
      <c r="F72" s="188" t="e">
        <f>IF('Formulario PPGR3'!$G72="","",'Formulario PPGR1'!#REF!)</f>
        <v>#REF!</v>
      </c>
      <c r="G72" s="234" t="s">
        <v>642</v>
      </c>
      <c r="H72" s="519" t="str" cm="1">
        <f t="array" ref="H72">IF(Tabla1[[#This Row],[Código_Actividad]]="","",_xlfn.XLOOKUP(Tabla1[[#This Row],[Código_Actividad]],CodigoActividad,Tabla2[Actividades Programables Presupuestables],"",0))</f>
        <v>Elaboración del informe de autodiagnóstico y sistema afinado de puntuación CAF</v>
      </c>
      <c r="I72" s="520">
        <f>IFERROR(VLOOKUP('Formulario PPGR3'!$G72,'Formulario PPGR2'!$C$9:$Q$270,15,FALSE),"")</f>
        <v>1</v>
      </c>
      <c r="J72" s="528" t="s">
        <v>901</v>
      </c>
      <c r="K72" s="524" t="s">
        <v>902</v>
      </c>
      <c r="L72" s="521" t="str">
        <f>IF(Tabla1[[#This Row],[Descripción]]="","",_xlfn.XLOOKUP(Tabla1[[#This Row],[Descripción]],Tabla10[Descripción],Tabla10[Unidad de Medida],"",0))</f>
        <v>resma</v>
      </c>
      <c r="M72" s="312">
        <v>1</v>
      </c>
      <c r="N72" s="537">
        <f>IF(Tabla1[[#This Row],[Descripción]]="","",_xlfn.XLOOKUP(Tabla1[[#This Row],[Descripción]],Tabla10[Descripción],Tabla10[Precio Unitario],0))</f>
        <v>288</v>
      </c>
      <c r="O72" s="537">
        <f>IF(Tabla1[[#This Row],[Cantidad de Insumos]]="","",Tabla1[[#This Row],[Precio Unitario]]*Tabla1[[#This Row],[Cantidad de Insumos]])</f>
        <v>288</v>
      </c>
      <c r="P72" s="522" t="str">
        <f>IF(Tabla1[[#This Row],[Descripción]]="","",_xlfn.XLOOKUP(Tabla1[[#This Row],[Descripción]],Tabla10[Descripción],Tabla10[CODIGO PRESUPUESTARIO],0))</f>
        <v>2.3.3.1.01</v>
      </c>
      <c r="Q72" s="523" t="s">
        <v>894</v>
      </c>
      <c r="R72" s="523" t="str">
        <f>IF(Tabla1[[#This Row],[Insumos]]="","",_xlfn.XLOOKUP(Tabla1[[#This Row],[Insumos]],Tabla10[Insumo],Tabla10[InsumoAbrev],"",0))</f>
        <v>lsProductosdePapel</v>
      </c>
    </row>
    <row r="73" spans="2:18" ht="22.5" customHeight="1">
      <c r="B73" s="188" t="e">
        <f>IF('Formulario PPGR3'!$G73="","",CONCATENATE('Formulario PPGR3'!$C73,".",'Formulario PPGR3'!$D73,".",'Formulario PPGR3'!$E73,".",'Formulario PPGR3'!$F73))</f>
        <v>#REF!</v>
      </c>
      <c r="C73" s="188" t="e">
        <f>IF('Formulario PPGR3'!$G73="","",'Formulario PPGR1'!#REF!)</f>
        <v>#REF!</v>
      </c>
      <c r="D73" s="188" t="e">
        <f>IF('Formulario PPGR3'!$G73="","",'Formulario PPGR1'!#REF!)</f>
        <v>#REF!</v>
      </c>
      <c r="E73" s="188" t="e">
        <f>IF('Formulario PPGR3'!$G73="","",'Formulario PPGR1'!#REF!)</f>
        <v>#REF!</v>
      </c>
      <c r="F73" s="188" t="e">
        <f>IF('Formulario PPGR3'!$G73="","",'Formulario PPGR1'!#REF!)</f>
        <v>#REF!</v>
      </c>
      <c r="G73" s="234" t="s">
        <v>648</v>
      </c>
      <c r="H73" s="188" t="str" cm="1">
        <f t="array" ref="H73">IF(Tabla1[[#This Row],[Código_Actividad]]="","",_xlfn.XLOOKUP(Tabla1[[#This Row],[Código_Actividad]],CodigoActividad,Tabla2[Actividades Programables Presupuestables],"",0))</f>
        <v>Mesa técnica de evaluación de resultados SISMAP Salud y Programa de Desempeño SNS para la elaboración de planes de mejora</v>
      </c>
      <c r="I73" s="520">
        <f>IFERROR(VLOOKUP('Formulario PPGR3'!$G73,'Formulario PPGR2'!$C$9:$Q$270,15,FALSE),"")</f>
        <v>1</v>
      </c>
      <c r="J73" s="525" t="s">
        <v>892</v>
      </c>
      <c r="K73" s="524" t="s">
        <v>893</v>
      </c>
      <c r="L73" s="521" t="str">
        <f>IF(Tabla1[[#This Row],[Descripción]]="","",_xlfn.XLOOKUP(Tabla1[[#This Row],[Descripción]],Tabla10[Descripción],Tabla10[Unidad de Medida],"",0))</f>
        <v>unidad</v>
      </c>
      <c r="M73" s="312">
        <v>1</v>
      </c>
      <c r="N73" s="537">
        <f>IF(Tabla1[[#This Row],[Descripción]]="","",_xlfn.XLOOKUP(Tabla1[[#This Row],[Descripción]],Tabla10[Descripción],Tabla10[Precio Unitario],0))</f>
        <v>19706</v>
      </c>
      <c r="O73" s="537">
        <f>IF(Tabla1[[#This Row],[Cantidad de Insumos]]="","",Tabla1[[#This Row],[Precio Unitario]]*Tabla1[[#This Row],[Cantidad de Insumos]])</f>
        <v>19706</v>
      </c>
      <c r="P73" s="522" t="str">
        <f>IF(Tabla1[[#This Row],[Descripción]]="","",_xlfn.XLOOKUP(Tabla1[[#This Row],[Descripción]],Tabla10[Descripción],Tabla10[CODIGO PRESUPUESTARIO],0))</f>
        <v>2.3.1.1.01</v>
      </c>
      <c r="Q73" s="523" t="s">
        <v>894</v>
      </c>
      <c r="R73" s="523" t="str">
        <f>IF(Tabla1[[#This Row],[Insumos]]="","",_xlfn.XLOOKUP(Tabla1[[#This Row],[Insumos]],Tabla10[Insumo],Tabla10[InsumoAbrev],"",0))</f>
        <v>lsAlimentosyBebidas</v>
      </c>
    </row>
    <row r="74" spans="2:18" ht="22.5" customHeight="1">
      <c r="B74" s="188" t="e">
        <f>IF('Formulario PPGR3'!$G74="","",CONCATENATE('Formulario PPGR3'!$C74,".",'Formulario PPGR3'!$D74,".",'Formulario PPGR3'!$E74,".",'Formulario PPGR3'!$F74))</f>
        <v>#REF!</v>
      </c>
      <c r="C74" s="188" t="e">
        <f>IF('Formulario PPGR3'!$G74="","",'Formulario PPGR1'!#REF!)</f>
        <v>#REF!</v>
      </c>
      <c r="D74" s="188" t="e">
        <f>IF('Formulario PPGR3'!$G74="","",'Formulario PPGR1'!#REF!)</f>
        <v>#REF!</v>
      </c>
      <c r="E74" s="188" t="e">
        <f>IF('Formulario PPGR3'!$G74="","",'Formulario PPGR1'!#REF!)</f>
        <v>#REF!</v>
      </c>
      <c r="F74" s="188" t="e">
        <f>IF('Formulario PPGR3'!$G74="","",'Formulario PPGR1'!#REF!)</f>
        <v>#REF!</v>
      </c>
      <c r="G74" s="234" t="s">
        <v>630</v>
      </c>
      <c r="H74" s="519" t="str" cm="1">
        <f t="array" ref="H74">IF(Tabla1[[#This Row],[Código_Actividad]]="","",_xlfn.XLOOKUP(Tabla1[[#This Row],[Código_Actividad]],CodigoActividad,Tabla2[Actividades Programables Presupuestables],"",0))</f>
        <v>Monitoreo y evaluación del POA 2026</v>
      </c>
      <c r="I74" s="520">
        <f>IFERROR(VLOOKUP('Formulario PPGR3'!$G74,'Formulario PPGR2'!$C$9:$Q$270,15,FALSE),"")</f>
        <v>4</v>
      </c>
      <c r="J74" s="525" t="s">
        <v>895</v>
      </c>
      <c r="K74" s="524" t="s">
        <v>896</v>
      </c>
      <c r="L74" s="521" t="str">
        <f>IF(Tabla1[[#This Row],[Descripción]]="","",_xlfn.XLOOKUP(Tabla1[[#This Row],[Descripción]],Tabla10[Descripción],Tabla10[Unidad de Medida],"",0))</f>
        <v>galon</v>
      </c>
      <c r="M74" s="312">
        <v>100</v>
      </c>
      <c r="N74" s="537">
        <f>IF(Tabla1[[#This Row],[Descripción]]="","",_xlfn.XLOOKUP(Tabla1[[#This Row],[Descripción]],Tabla10[Descripción],Tabla10[Precio Unitario],0))</f>
        <v>250</v>
      </c>
      <c r="O74" s="537">
        <f>IF(Tabla1[[#This Row],[Cantidad de Insumos]]="","",Tabla1[[#This Row],[Precio Unitario]]*Tabla1[[#This Row],[Cantidad de Insumos]])</f>
        <v>25000</v>
      </c>
      <c r="P74" s="522" t="str">
        <f>IF(Tabla1[[#This Row],[Descripción]]="","",_xlfn.XLOOKUP(Tabla1[[#This Row],[Descripción]],Tabla10[Descripción],Tabla10[CODIGO PRESUPUESTARIO],0))</f>
        <v>2.3.7.1.02</v>
      </c>
      <c r="Q74" s="523" t="s">
        <v>900</v>
      </c>
      <c r="R74" s="523" t="str">
        <f>IF(Tabla1[[#This Row],[Insumos]]="","",_xlfn.XLOOKUP(Tabla1[[#This Row],[Insumos]],Tabla10[Insumo],Tabla10[InsumoAbrev],"",0))</f>
        <v>lsGasoil</v>
      </c>
    </row>
    <row r="75" spans="2:18">
      <c r="B75" s="188" t="e">
        <f>IF('Formulario PPGR3'!$G75="","",CONCATENATE('Formulario PPGR3'!$C75,".",'Formulario PPGR3'!$D75,".",'Formulario PPGR3'!$E75,".",'Formulario PPGR3'!$F75))</f>
        <v>#REF!</v>
      </c>
      <c r="C75" s="188" t="e">
        <f>IF('Formulario PPGR3'!$G75="","",'Formulario PPGR1'!#REF!)</f>
        <v>#REF!</v>
      </c>
      <c r="D75" s="188" t="e">
        <f>IF('Formulario PPGR3'!$G75="","",'Formulario PPGR1'!#REF!)</f>
        <v>#REF!</v>
      </c>
      <c r="E75" s="188" t="e">
        <f>IF('Formulario PPGR3'!$G75="","",'Formulario PPGR1'!#REF!)</f>
        <v>#REF!</v>
      </c>
      <c r="F75" s="188" t="e">
        <f>IF('Formulario PPGR3'!$G75="","",'Formulario PPGR1'!#REF!)</f>
        <v>#REF!</v>
      </c>
      <c r="G75" s="234" t="s">
        <v>630</v>
      </c>
      <c r="H75" s="519" t="str" cm="1">
        <f t="array" ref="H75">IF(Tabla1[[#This Row],[Código_Actividad]]="","",_xlfn.XLOOKUP(Tabla1[[#This Row],[Código_Actividad]],CodigoActividad,Tabla2[Actividades Programables Presupuestables],"",0))</f>
        <v>Monitoreo y evaluación del POA 2026</v>
      </c>
      <c r="I75" s="520">
        <f>IFERROR(VLOOKUP('Formulario PPGR3'!$G75,'Formulario PPGR2'!$C$9:$Q$270,15,FALSE),"")</f>
        <v>4</v>
      </c>
      <c r="J75" s="525" t="s">
        <v>897</v>
      </c>
      <c r="K75" s="524" t="s">
        <v>898</v>
      </c>
      <c r="L75" s="521" t="str">
        <f>IF(Tabla1[[#This Row],[Descripción]]="","",_xlfn.XLOOKUP(Tabla1[[#This Row],[Descripción]],Tabla10[Descripción],Tabla10[Unidad de Medida],"",0))</f>
        <v>Depósito</v>
      </c>
      <c r="M75" s="312">
        <v>24</v>
      </c>
      <c r="N75" s="537">
        <f>IF(Tabla1[[#This Row],[Descripción]]="","",_xlfn.XLOOKUP(Tabla1[[#This Row],[Descripción]],Tabla10[Descripción],Tabla10[Precio Unitario],0))</f>
        <v>1700</v>
      </c>
      <c r="O75" s="537">
        <f>IF(Tabla1[[#This Row],[Cantidad de Insumos]]="","",Tabla1[[#This Row],[Precio Unitario]]*Tabla1[[#This Row],[Cantidad de Insumos]])</f>
        <v>40800</v>
      </c>
      <c r="P75" s="522" t="str">
        <f>IF(Tabla1[[#This Row],[Descripción]]="","",_xlfn.XLOOKUP(Tabla1[[#This Row],[Descripción]],Tabla10[Descripción],Tabla10[CODIGO PRESUPUESTARIO],0))</f>
        <v>2.2.3.1.01</v>
      </c>
      <c r="Q75" s="523" t="s">
        <v>894</v>
      </c>
      <c r="R75" s="523" t="str">
        <f>IF(Tabla1[[#This Row],[Insumos]]="","",_xlfn.XLOOKUP(Tabla1[[#This Row],[Insumos]],Tabla10[Insumo],Tabla10[InsumoAbrev],"",0))</f>
        <v>lsViaticosDP</v>
      </c>
    </row>
    <row r="76" spans="2:18">
      <c r="B76" s="188" t="e">
        <f>IF('Formulario PPGR3'!$G76="","",CONCATENATE('Formulario PPGR3'!$C76,".",'Formulario PPGR3'!$D76,".",'Formulario PPGR3'!$E76,".",'Formulario PPGR3'!$F76))</f>
        <v>#REF!</v>
      </c>
      <c r="C76" s="188" t="e">
        <f>IF('Formulario PPGR3'!$G76="","",'Formulario PPGR1'!#REF!)</f>
        <v>#REF!</v>
      </c>
      <c r="D76" s="188" t="e">
        <f>IF('Formulario PPGR3'!$G76="","",'Formulario PPGR1'!#REF!)</f>
        <v>#REF!</v>
      </c>
      <c r="E76" s="188" t="e">
        <f>IF('Formulario PPGR3'!$G76="","",'Formulario PPGR1'!#REF!)</f>
        <v>#REF!</v>
      </c>
      <c r="F76" s="188" t="e">
        <f>IF('Formulario PPGR3'!$G76="","",'Formulario PPGR1'!#REF!)</f>
        <v>#REF!</v>
      </c>
      <c r="G76" s="234" t="s">
        <v>630</v>
      </c>
      <c r="H76" s="519" t="str" cm="1">
        <f t="array" ref="H76">IF(Tabla1[[#This Row],[Código_Actividad]]="","",_xlfn.XLOOKUP(Tabla1[[#This Row],[Código_Actividad]],CodigoActividad,Tabla2[Actividades Programables Presupuestables],"",0))</f>
        <v>Monitoreo y evaluación del POA 2026</v>
      </c>
      <c r="I76" s="520">
        <f>IFERROR(VLOOKUP('Formulario PPGR3'!$G76,'Formulario PPGR2'!$C$9:$Q$270,15,FALSE),"")</f>
        <v>4</v>
      </c>
      <c r="J76" s="525" t="s">
        <v>897</v>
      </c>
      <c r="K76" s="524" t="s">
        <v>920</v>
      </c>
      <c r="L76" s="521" t="str">
        <f>IF(Tabla1[[#This Row],[Descripción]]="","",_xlfn.XLOOKUP(Tabla1[[#This Row],[Descripción]],Tabla10[Descripción],Tabla10[Unidad de Medida],"",0))</f>
        <v>Depósito</v>
      </c>
      <c r="M76" s="312">
        <v>24</v>
      </c>
      <c r="N76" s="537">
        <f>IF(Tabla1[[#This Row],[Descripción]]="","",_xlfn.XLOOKUP(Tabla1[[#This Row],[Descripción]],Tabla10[Descripción],Tabla10[Precio Unitario],0))</f>
        <v>1900</v>
      </c>
      <c r="O76" s="537">
        <f>IF(Tabla1[[#This Row],[Cantidad de Insumos]]="","",Tabla1[[#This Row],[Precio Unitario]]*Tabla1[[#This Row],[Cantidad de Insumos]])</f>
        <v>45600</v>
      </c>
      <c r="P76" s="522" t="str">
        <f>IF(Tabla1[[#This Row],[Descripción]]="","",_xlfn.XLOOKUP(Tabla1[[#This Row],[Descripción]],Tabla10[Descripción],Tabla10[CODIGO PRESUPUESTARIO],0))</f>
        <v>2.2.3.1.01</v>
      </c>
      <c r="Q76" s="523" t="s">
        <v>894</v>
      </c>
      <c r="R76" s="523" t="str">
        <f>IF(Tabla1[[#This Row],[Insumos]]="","",_xlfn.XLOOKUP(Tabla1[[#This Row],[Insumos]],Tabla10[Insumo],Tabla10[InsumoAbrev],"",0))</f>
        <v>lsViaticosDP</v>
      </c>
    </row>
    <row r="77" spans="2:18" ht="25.5">
      <c r="B77" s="188" t="e">
        <f>IF('Formulario PPGR3'!$G77="","",CONCATENATE('Formulario PPGR3'!$C77,".",'Formulario PPGR3'!$D77,".",'Formulario PPGR3'!$E77,".",'Formulario PPGR3'!$F77))</f>
        <v>#REF!</v>
      </c>
      <c r="C77" s="188" t="e">
        <f>IF('Formulario PPGR3'!$G77="","",'Formulario PPGR1'!#REF!)</f>
        <v>#REF!</v>
      </c>
      <c r="D77" s="188" t="e">
        <f>IF('Formulario PPGR3'!$G77="","",'Formulario PPGR1'!#REF!)</f>
        <v>#REF!</v>
      </c>
      <c r="E77" s="188" t="e">
        <f>IF('Formulario PPGR3'!$G77="","",'Formulario PPGR1'!#REF!)</f>
        <v>#REF!</v>
      </c>
      <c r="F77" s="188" t="e">
        <f>IF('Formulario PPGR3'!$G77="","",'Formulario PPGR1'!#REF!)</f>
        <v>#REF!</v>
      </c>
      <c r="G77" s="234" t="s">
        <v>630</v>
      </c>
      <c r="H77" s="188" t="str" cm="1">
        <f t="array" ref="H77">IF(Tabla1[[#This Row],[Código_Actividad]]="","",_xlfn.XLOOKUP(Tabla1[[#This Row],[Código_Actividad]],CodigoActividad,Tabla2[Actividades Programables Presupuestables],"",0))</f>
        <v>Monitoreo y evaluación del POA 2026</v>
      </c>
      <c r="I77" s="520">
        <f>IFERROR(VLOOKUP('Formulario PPGR3'!$G77,'Formulario PPGR2'!$C$9:$Q$270,15,FALSE),"")</f>
        <v>4</v>
      </c>
      <c r="J77" s="525" t="s">
        <v>892</v>
      </c>
      <c r="K77" s="524" t="s">
        <v>908</v>
      </c>
      <c r="L77" s="521" t="str">
        <f>IF(Tabla1[[#This Row],[Descripción]]="","",_xlfn.XLOOKUP(Tabla1[[#This Row],[Descripción]],Tabla10[Descripción],Tabla10[Unidad de Medida],"",0))</f>
        <v>unidad</v>
      </c>
      <c r="M77" s="312">
        <v>4</v>
      </c>
      <c r="N77" s="537">
        <f>IF(Tabla1[[#This Row],[Descripción]]="","",_xlfn.XLOOKUP(Tabla1[[#This Row],[Descripción]],Tabla10[Descripción],Tabla10[Precio Unitario],0))</f>
        <v>25488</v>
      </c>
      <c r="O77" s="537">
        <f>IF(Tabla1[[#This Row],[Cantidad de Insumos]]="","",Tabla1[[#This Row],[Precio Unitario]]*Tabla1[[#This Row],[Cantidad de Insumos]])</f>
        <v>101952</v>
      </c>
      <c r="P77" s="522" t="str">
        <f>IF(Tabla1[[#This Row],[Descripción]]="","",_xlfn.XLOOKUP(Tabla1[[#This Row],[Descripción]],Tabla10[Descripción],Tabla10[CODIGO PRESUPUESTARIO],0))</f>
        <v>2.3.1.1.01</v>
      </c>
      <c r="Q77" s="523" t="s">
        <v>894</v>
      </c>
      <c r="R77" s="523" t="str">
        <f>IF(Tabla1[[#This Row],[Insumos]]="","",_xlfn.XLOOKUP(Tabla1[[#This Row],[Insumos]],Tabla10[Insumo],Tabla10[InsumoAbrev],"",0))</f>
        <v>lsAlimentosyBebidas</v>
      </c>
    </row>
    <row r="78" spans="2:18" ht="38.25">
      <c r="B78" s="188" t="e">
        <f>IF('Formulario PPGR3'!$G78="","",CONCATENATE('Formulario PPGR3'!$C78,".",'Formulario PPGR3'!$D78,".",'Formulario PPGR3'!$E78,".",'Formulario PPGR3'!$F78))</f>
        <v>#REF!</v>
      </c>
      <c r="C78" s="188" t="e">
        <f>IF('Formulario PPGR3'!$G78="","",'Formulario PPGR1'!#REF!)</f>
        <v>#REF!</v>
      </c>
      <c r="D78" s="188" t="e">
        <f>IF('Formulario PPGR3'!$G78="","",'Formulario PPGR1'!#REF!)</f>
        <v>#REF!</v>
      </c>
      <c r="E78" s="188" t="e">
        <f>IF('Formulario PPGR3'!$G78="","",'Formulario PPGR1'!#REF!)</f>
        <v>#REF!</v>
      </c>
      <c r="F78" s="188" t="e">
        <f>IF('Formulario PPGR3'!$G78="","",'Formulario PPGR1'!#REF!)</f>
        <v>#REF!</v>
      </c>
      <c r="G78" s="234" t="s">
        <v>630</v>
      </c>
      <c r="H78" s="188" t="str" cm="1">
        <f t="array" ref="H78">IF(Tabla1[[#This Row],[Código_Actividad]]="","",_xlfn.XLOOKUP(Tabla1[[#This Row],[Código_Actividad]],CodigoActividad,Tabla2[Actividades Programables Presupuestables],"",0))</f>
        <v>Monitoreo y evaluación del POA 2026</v>
      </c>
      <c r="I78" s="520">
        <f>IFERROR(VLOOKUP('Formulario PPGR3'!$G78,'Formulario PPGR2'!$C$9:$Q$270,15,FALSE),"")</f>
        <v>4</v>
      </c>
      <c r="J78" s="525" t="s">
        <v>892</v>
      </c>
      <c r="K78" s="524" t="s">
        <v>907</v>
      </c>
      <c r="L78" s="521" t="str">
        <f>IF(Tabla1[[#This Row],[Descripción]]="","",_xlfn.XLOOKUP(Tabla1[[#This Row],[Descripción]],Tabla10[Descripción],Tabla10[Unidad de Medida],"",0))</f>
        <v>unidad</v>
      </c>
      <c r="M78" s="312">
        <v>4</v>
      </c>
      <c r="N78" s="537">
        <f>IF(Tabla1[[#This Row],[Descripción]]="","",_xlfn.XLOOKUP(Tabla1[[#This Row],[Descripción]],Tabla10[Descripción],Tabla10[Precio Unitario],0))</f>
        <v>12626</v>
      </c>
      <c r="O78" s="537">
        <f>IF(Tabla1[[#This Row],[Cantidad de Insumos]]="","",Tabla1[[#This Row],[Precio Unitario]]*Tabla1[[#This Row],[Cantidad de Insumos]])</f>
        <v>50504</v>
      </c>
      <c r="P78" s="522" t="str">
        <f>IF(Tabla1[[#This Row],[Descripción]]="","",_xlfn.XLOOKUP(Tabla1[[#This Row],[Descripción]],Tabla10[Descripción],Tabla10[CODIGO PRESUPUESTARIO],0))</f>
        <v>2.3.1.1.01</v>
      </c>
      <c r="Q78" s="523" t="s">
        <v>894</v>
      </c>
      <c r="R78" s="523" t="str">
        <f>IF(Tabla1[[#This Row],[Insumos]]="","",_xlfn.XLOOKUP(Tabla1[[#This Row],[Insumos]],Tabla10[Insumo],Tabla10[InsumoAbrev],"",0))</f>
        <v>lsAlimentosyBebidas</v>
      </c>
    </row>
    <row r="79" spans="2:18" ht="38.25">
      <c r="B79" s="188" t="e">
        <f>IF('Formulario PPGR3'!$G79="","",CONCATENATE('Formulario PPGR3'!$C79,".",'Formulario PPGR3'!$D79,".",'Formulario PPGR3'!$E79,".",'Formulario PPGR3'!$F79))</f>
        <v>#REF!</v>
      </c>
      <c r="C79" s="188" t="e">
        <f>IF('Formulario PPGR3'!$G79="","",'Formulario PPGR1'!#REF!)</f>
        <v>#REF!</v>
      </c>
      <c r="D79" s="188" t="e">
        <f>IF('Formulario PPGR3'!$G79="","",'Formulario PPGR1'!#REF!)</f>
        <v>#REF!</v>
      </c>
      <c r="E79" s="188" t="e">
        <f>IF('Formulario PPGR3'!$G79="","",'Formulario PPGR1'!#REF!)</f>
        <v>#REF!</v>
      </c>
      <c r="F79" s="188" t="e">
        <f>IF('Formulario PPGR3'!$G79="","",'Formulario PPGR1'!#REF!)</f>
        <v>#REF!</v>
      </c>
      <c r="G79" s="234" t="s">
        <v>655</v>
      </c>
      <c r="H79" s="188" t="str" cm="1">
        <f t="array" ref="H79">IF(Tabla1[[#This Row],[Código_Actividad]]="","",_xlfn.XLOOKUP(Tabla1[[#This Row],[Código_Actividad]],CodigoActividad,Tabla2[Actividades Programables Presupuestables],"",0))</f>
        <v xml:space="preserve">Elaboración de la Matriz de Riesgos y Planes de Tratamiento </v>
      </c>
      <c r="I79" s="520">
        <f>IFERROR(VLOOKUP('Formulario PPGR3'!$G79,'Formulario PPGR2'!$C$9:$Q$270,15,FALSE),"")</f>
        <v>2</v>
      </c>
      <c r="J79" s="525" t="s">
        <v>892</v>
      </c>
      <c r="K79" s="524" t="s">
        <v>907</v>
      </c>
      <c r="L79" s="521" t="str">
        <f>IF(Tabla1[[#This Row],[Descripción]]="","",_xlfn.XLOOKUP(Tabla1[[#This Row],[Descripción]],Tabla10[Descripción],Tabla10[Unidad de Medida],"",0))</f>
        <v>unidad</v>
      </c>
      <c r="M79" s="312">
        <v>1</v>
      </c>
      <c r="N79" s="537">
        <f>IF(Tabla1[[#This Row],[Descripción]]="","",_xlfn.XLOOKUP(Tabla1[[#This Row],[Descripción]],Tabla10[Descripción],Tabla10[Precio Unitario],0))</f>
        <v>12626</v>
      </c>
      <c r="O79" s="537">
        <f>IF(Tabla1[[#This Row],[Cantidad de Insumos]]="","",Tabla1[[#This Row],[Precio Unitario]]*Tabla1[[#This Row],[Cantidad de Insumos]])</f>
        <v>12626</v>
      </c>
      <c r="P79" s="522" t="str">
        <f>IF(Tabla1[[#This Row],[Descripción]]="","",_xlfn.XLOOKUP(Tabla1[[#This Row],[Descripción]],Tabla10[Descripción],Tabla10[CODIGO PRESUPUESTARIO],0))</f>
        <v>2.3.1.1.01</v>
      </c>
      <c r="Q79" s="523" t="s">
        <v>894</v>
      </c>
      <c r="R79" s="523" t="str">
        <f>IF(Tabla1[[#This Row],[Insumos]]="","",_xlfn.XLOOKUP(Tabla1[[#This Row],[Insumos]],Tabla10[Insumo],Tabla10[InsumoAbrev],"",0))</f>
        <v>lsAlimentosyBebidas</v>
      </c>
    </row>
    <row r="80" spans="2:18" ht="25.5">
      <c r="B80" s="188" t="e">
        <f>IF('Formulario PPGR3'!$G80="","",CONCATENATE('Formulario PPGR3'!$C80,".",'Formulario PPGR3'!$D80,".",'Formulario PPGR3'!$E80,".",'Formulario PPGR3'!$F80))</f>
        <v>#REF!</v>
      </c>
      <c r="C80" s="188" t="e">
        <f>IF('Formulario PPGR3'!$G80="","",'Formulario PPGR1'!#REF!)</f>
        <v>#REF!</v>
      </c>
      <c r="D80" s="188" t="e">
        <f>IF('Formulario PPGR3'!$G80="","",'Formulario PPGR1'!#REF!)</f>
        <v>#REF!</v>
      </c>
      <c r="E80" s="188" t="e">
        <f>IF('Formulario PPGR3'!$G80="","",'Formulario PPGR1'!#REF!)</f>
        <v>#REF!</v>
      </c>
      <c r="F80" s="188" t="e">
        <f>IF('Formulario PPGR3'!$G80="","",'Formulario PPGR1'!#REF!)</f>
        <v>#REF!</v>
      </c>
      <c r="G80" s="234" t="s">
        <v>655</v>
      </c>
      <c r="H80" s="188" t="str" cm="1">
        <f t="array" ref="H80">IF(Tabla1[[#This Row],[Código_Actividad]]="","",_xlfn.XLOOKUP(Tabla1[[#This Row],[Código_Actividad]],CodigoActividad,Tabla2[Actividades Programables Presupuestables],"",0))</f>
        <v xml:space="preserve">Elaboración de la Matriz de Riesgos y Planes de Tratamiento </v>
      </c>
      <c r="I80" s="520">
        <f>IFERROR(VLOOKUP('Formulario PPGR3'!$G80,'Formulario PPGR2'!$C$9:$Q$270,15,FALSE),"")</f>
        <v>2</v>
      </c>
      <c r="J80" s="525" t="s">
        <v>892</v>
      </c>
      <c r="K80" s="524" t="s">
        <v>908</v>
      </c>
      <c r="L80" s="521" t="str">
        <f>IF(Tabla1[[#This Row],[Descripción]]="","",_xlfn.XLOOKUP(Tabla1[[#This Row],[Descripción]],Tabla10[Descripción],Tabla10[Unidad de Medida],"",0))</f>
        <v>unidad</v>
      </c>
      <c r="M80" s="312">
        <v>1</v>
      </c>
      <c r="N80" s="537">
        <f>IF(Tabla1[[#This Row],[Descripción]]="","",_xlfn.XLOOKUP(Tabla1[[#This Row],[Descripción]],Tabla10[Descripción],Tabla10[Precio Unitario],0))</f>
        <v>25488</v>
      </c>
      <c r="O80" s="537">
        <f>IF(Tabla1[[#This Row],[Cantidad de Insumos]]="","",Tabla1[[#This Row],[Precio Unitario]]*Tabla1[[#This Row],[Cantidad de Insumos]])</f>
        <v>25488</v>
      </c>
      <c r="P80" s="522" t="str">
        <f>IF(Tabla1[[#This Row],[Descripción]]="","",_xlfn.XLOOKUP(Tabla1[[#This Row],[Descripción]],Tabla10[Descripción],Tabla10[CODIGO PRESUPUESTARIO],0))</f>
        <v>2.3.1.1.01</v>
      </c>
      <c r="Q80" s="523" t="s">
        <v>900</v>
      </c>
      <c r="R80" s="523" t="str">
        <f>IF(Tabla1[[#This Row],[Insumos]]="","",_xlfn.XLOOKUP(Tabla1[[#This Row],[Insumos]],Tabla10[Insumo],Tabla10[InsumoAbrev],"",0))</f>
        <v>lsAlimentosyBebidas</v>
      </c>
    </row>
    <row r="81" spans="2:18" ht="25.5">
      <c r="B81" s="188" t="e">
        <f>IF('Formulario PPGR3'!$G81="","",CONCATENATE('Formulario PPGR3'!$C81,".",'Formulario PPGR3'!$D81,".",'Formulario PPGR3'!$E81,".",'Formulario PPGR3'!$F81))</f>
        <v>#REF!</v>
      </c>
      <c r="C81" s="188" t="e">
        <f>IF('Formulario PPGR3'!$G81="","",'Formulario PPGR1'!#REF!)</f>
        <v>#REF!</v>
      </c>
      <c r="D81" s="188" t="e">
        <f>IF('Formulario PPGR3'!$G81="","",'Formulario PPGR1'!#REF!)</f>
        <v>#REF!</v>
      </c>
      <c r="E81" s="188" t="e">
        <f>IF('Formulario PPGR3'!$G81="","",'Formulario PPGR1'!#REF!)</f>
        <v>#REF!</v>
      </c>
      <c r="F81" s="188" t="e">
        <f>IF('Formulario PPGR3'!$G81="","",'Formulario PPGR1'!#REF!)</f>
        <v>#REF!</v>
      </c>
      <c r="G81" s="234" t="s">
        <v>655</v>
      </c>
      <c r="H81" s="519" t="str" cm="1">
        <f t="array" ref="H81">IF(Tabla1[[#This Row],[Código_Actividad]]="","",_xlfn.XLOOKUP(Tabla1[[#This Row],[Código_Actividad]],CodigoActividad,Tabla2[Actividades Programables Presupuestables],"",0))</f>
        <v xml:space="preserve">Elaboración de la Matriz de Riesgos y Planes de Tratamiento </v>
      </c>
      <c r="I81" s="520">
        <f>IFERROR(VLOOKUP('Formulario PPGR3'!$G81,'Formulario PPGR2'!$C$9:$Q$270,15,FALSE),"")</f>
        <v>2</v>
      </c>
      <c r="J81" s="525" t="s">
        <v>903</v>
      </c>
      <c r="K81" s="524" t="s">
        <v>909</v>
      </c>
      <c r="L81" s="521" t="str">
        <f>IF(Tabla1[[#This Row],[Descripción]]="","",_xlfn.XLOOKUP(Tabla1[[#This Row],[Descripción]],Tabla10[Descripción],Tabla10[Unidad de Medida],"",0))</f>
        <v>unidad</v>
      </c>
      <c r="M81" s="312">
        <v>4</v>
      </c>
      <c r="N81" s="537">
        <f>IF(Tabla1[[#This Row],[Descripción]]="","",_xlfn.XLOOKUP(Tabla1[[#This Row],[Descripción]],Tabla10[Descripción],Tabla10[Precio Unitario],0))</f>
        <v>420.09199999999998</v>
      </c>
      <c r="O81" s="537">
        <f>IF(Tabla1[[#This Row],[Cantidad de Insumos]]="","",Tabla1[[#This Row],[Precio Unitario]]*Tabla1[[#This Row],[Cantidad de Insumos]])</f>
        <v>1680.3679999999999</v>
      </c>
      <c r="P81" s="522" t="str">
        <f>IF(Tabla1[[#This Row],[Descripción]]="","",_xlfn.XLOOKUP(Tabla1[[#This Row],[Descripción]],Tabla10[Descripción],Tabla10[CODIGO PRESUPUESTARIO],0))</f>
        <v xml:space="preserve">2.3.9.2.01 </v>
      </c>
      <c r="Q81" s="523" t="s">
        <v>894</v>
      </c>
      <c r="R81" s="523" t="str">
        <f>IF(Tabla1[[#This Row],[Insumos]]="","",_xlfn.XLOOKUP(Tabla1[[#This Row],[Insumos]],Tabla10[Insumo],Tabla10[InsumoAbrev],"",0))</f>
        <v>lsUtilesdeOficina</v>
      </c>
    </row>
    <row r="82" spans="2:18" ht="25.5">
      <c r="B82" s="188" t="e">
        <f>IF('Formulario PPGR3'!$G82="","",CONCATENATE('Formulario PPGR3'!$C82,".",'Formulario PPGR3'!$D82,".",'Formulario PPGR3'!$E82,".",'Formulario PPGR3'!$F82))</f>
        <v>#REF!</v>
      </c>
      <c r="C82" s="188" t="e">
        <f>IF('Formulario PPGR3'!$G82="","",'Formulario PPGR1'!#REF!)</f>
        <v>#REF!</v>
      </c>
      <c r="D82" s="188" t="e">
        <f>IF('Formulario PPGR3'!$G82="","",'Formulario PPGR1'!#REF!)</f>
        <v>#REF!</v>
      </c>
      <c r="E82" s="188" t="e">
        <f>IF('Formulario PPGR3'!$G82="","",'Formulario PPGR1'!#REF!)</f>
        <v>#REF!</v>
      </c>
      <c r="F82" s="188" t="e">
        <f>IF('Formulario PPGR3'!$G82="","",'Formulario PPGR1'!#REF!)</f>
        <v>#REF!</v>
      </c>
      <c r="G82" s="234" t="s">
        <v>655</v>
      </c>
      <c r="H82" s="519" t="str" cm="1">
        <f t="array" ref="H82">IF(Tabla1[[#This Row],[Código_Actividad]]="","",_xlfn.XLOOKUP(Tabla1[[#This Row],[Código_Actividad]],CodigoActividad,Tabla2[Actividades Programables Presupuestables],"",0))</f>
        <v xml:space="preserve">Elaboración de la Matriz de Riesgos y Planes de Tratamiento </v>
      </c>
      <c r="I82" s="520">
        <f>IFERROR(VLOOKUP('Formulario PPGR3'!$G82,'Formulario PPGR2'!$C$9:$Q$270,15,FALSE),"")</f>
        <v>2</v>
      </c>
      <c r="J82" s="525" t="s">
        <v>903</v>
      </c>
      <c r="K82" s="524" t="s">
        <v>910</v>
      </c>
      <c r="L82" s="521" t="str">
        <f>IF(Tabla1[[#This Row],[Descripción]]="","",_xlfn.XLOOKUP(Tabla1[[#This Row],[Descripción]],Tabla10[Descripción],Tabla10[Unidad de Medida],"",0))</f>
        <v>unidad</v>
      </c>
      <c r="M82" s="312">
        <v>12</v>
      </c>
      <c r="N82" s="537">
        <f>IF(Tabla1[[#This Row],[Descripción]]="","",_xlfn.XLOOKUP(Tabla1[[#This Row],[Descripción]],Tabla10[Descripción],Tabla10[Precio Unitario],0))</f>
        <v>422.358</v>
      </c>
      <c r="O82" s="537">
        <f>IF(Tabla1[[#This Row],[Cantidad de Insumos]]="","",Tabla1[[#This Row],[Precio Unitario]]*Tabla1[[#This Row],[Cantidad de Insumos]])</f>
        <v>5068.2960000000003</v>
      </c>
      <c r="P82" s="522" t="str">
        <f>IF(Tabla1[[#This Row],[Descripción]]="","",_xlfn.XLOOKUP(Tabla1[[#This Row],[Descripción]],Tabla10[Descripción],Tabla10[CODIGO PRESUPUESTARIO],0))</f>
        <v xml:space="preserve">2.3.9.2.01 </v>
      </c>
      <c r="Q82" s="523" t="s">
        <v>894</v>
      </c>
      <c r="R82" s="523" t="str">
        <f>IF(Tabla1[[#This Row],[Insumos]]="","",_xlfn.XLOOKUP(Tabla1[[#This Row],[Insumos]],Tabla10[Insumo],Tabla10[InsumoAbrev],"",0))</f>
        <v>lsUtilesdeOficina</v>
      </c>
    </row>
    <row r="83" spans="2:18" ht="25.5">
      <c r="B83" s="188" t="e">
        <f>IF('Formulario PPGR3'!$G83="","",CONCATENATE('Formulario PPGR3'!$C83,".",'Formulario PPGR3'!$D83,".",'Formulario PPGR3'!$E83,".",'Formulario PPGR3'!$F83))</f>
        <v>#REF!</v>
      </c>
      <c r="C83" s="188" t="e">
        <f>IF('Formulario PPGR3'!$G83="","",'Formulario PPGR1'!#REF!)</f>
        <v>#REF!</v>
      </c>
      <c r="D83" s="188" t="e">
        <f>IF('Formulario PPGR3'!$G83="","",'Formulario PPGR1'!#REF!)</f>
        <v>#REF!</v>
      </c>
      <c r="E83" s="188" t="e">
        <f>IF('Formulario PPGR3'!$G83="","",'Formulario PPGR1'!#REF!)</f>
        <v>#REF!</v>
      </c>
      <c r="F83" s="188" t="e">
        <f>IF('Formulario PPGR3'!$G83="","",'Formulario PPGR1'!#REF!)</f>
        <v>#REF!</v>
      </c>
      <c r="G83" s="234" t="s">
        <v>655</v>
      </c>
      <c r="H83" s="519" t="str" cm="1">
        <f t="array" ref="H83">IF(Tabla1[[#This Row],[Código_Actividad]]="","",_xlfn.XLOOKUP(Tabla1[[#This Row],[Código_Actividad]],CodigoActividad,Tabla2[Actividades Programables Presupuestables],"",0))</f>
        <v xml:space="preserve">Elaboración de la Matriz de Riesgos y Planes de Tratamiento </v>
      </c>
      <c r="I83" s="520">
        <f>IFERROR(VLOOKUP('Formulario PPGR3'!$G83,'Formulario PPGR2'!$C$9:$Q$270,15,FALSE),"")</f>
        <v>2</v>
      </c>
      <c r="J83" s="528" t="s">
        <v>901</v>
      </c>
      <c r="K83" s="524" t="s">
        <v>902</v>
      </c>
      <c r="L83" s="521" t="str">
        <f>IF(Tabla1[[#This Row],[Descripción]]="","",_xlfn.XLOOKUP(Tabla1[[#This Row],[Descripción]],Tabla10[Descripción],Tabla10[Unidad de Medida],"",0))</f>
        <v>resma</v>
      </c>
      <c r="M83" s="312">
        <v>1</v>
      </c>
      <c r="N83" s="537">
        <f>IF(Tabla1[[#This Row],[Descripción]]="","",_xlfn.XLOOKUP(Tabla1[[#This Row],[Descripción]],Tabla10[Descripción],Tabla10[Precio Unitario],0))</f>
        <v>288</v>
      </c>
      <c r="O83" s="537">
        <f>IF(Tabla1[[#This Row],[Cantidad de Insumos]]="","",Tabla1[[#This Row],[Precio Unitario]]*Tabla1[[#This Row],[Cantidad de Insumos]])</f>
        <v>288</v>
      </c>
      <c r="P83" s="522" t="str">
        <f>IF(Tabla1[[#This Row],[Descripción]]="","",_xlfn.XLOOKUP(Tabla1[[#This Row],[Descripción]],Tabla10[Descripción],Tabla10[CODIGO PRESUPUESTARIO],0))</f>
        <v>2.3.3.1.01</v>
      </c>
      <c r="Q83" s="523" t="s">
        <v>894</v>
      </c>
      <c r="R83" s="523" t="str">
        <f>IF(Tabla1[[#This Row],[Insumos]]="","",_xlfn.XLOOKUP(Tabla1[[#This Row],[Insumos]],Tabla10[Insumo],Tabla10[InsumoAbrev],"",0))</f>
        <v>lsProductosdePapel</v>
      </c>
    </row>
    <row r="84" spans="2:18" ht="25.5">
      <c r="B84" s="188" t="e">
        <f>IF('Formulario PPGR3'!$G84="","",CONCATENATE('Formulario PPGR3'!$C84,".",'Formulario PPGR3'!$D84,".",'Formulario PPGR3'!$E84,".",'Formulario PPGR3'!$F84))</f>
        <v>#REF!</v>
      </c>
      <c r="C84" s="188" t="e">
        <f>IF('Formulario PPGR3'!$G84="","",'Formulario PPGR1'!#REF!)</f>
        <v>#REF!</v>
      </c>
      <c r="D84" s="188" t="e">
        <f>IF('Formulario PPGR3'!$G84="","",'Formulario PPGR1'!#REF!)</f>
        <v>#REF!</v>
      </c>
      <c r="E84" s="188" t="e">
        <f>IF('Formulario PPGR3'!$G84="","",'Formulario PPGR1'!#REF!)</f>
        <v>#REF!</v>
      </c>
      <c r="F84" s="188" t="e">
        <f>IF('Formulario PPGR3'!$G84="","",'Formulario PPGR1'!#REF!)</f>
        <v>#REF!</v>
      </c>
      <c r="G84" s="234" t="s">
        <v>655</v>
      </c>
      <c r="H84" s="519" t="str" cm="1">
        <f t="array" ref="H84">IF(Tabla1[[#This Row],[Código_Actividad]]="","",_xlfn.XLOOKUP(Tabla1[[#This Row],[Código_Actividad]],CodigoActividad,Tabla2[Actividades Programables Presupuestables],"",0))</f>
        <v xml:space="preserve">Elaboración de la Matriz de Riesgos y Planes de Tratamiento </v>
      </c>
      <c r="I84" s="520">
        <f>IFERROR(VLOOKUP('Formulario PPGR3'!$G84,'Formulario PPGR2'!$C$9:$Q$270,15,FALSE),"")</f>
        <v>2</v>
      </c>
      <c r="J84" s="525" t="s">
        <v>903</v>
      </c>
      <c r="K84" s="524" t="s">
        <v>904</v>
      </c>
      <c r="L84" s="521" t="str">
        <f>IF(Tabla1[[#This Row],[Descripción]]="","",_xlfn.XLOOKUP(Tabla1[[#This Row],[Descripción]],Tabla10[Descripción],Tabla10[Unidad de Medida],"",0))</f>
        <v>unidad</v>
      </c>
      <c r="M84" s="312">
        <v>1</v>
      </c>
      <c r="N84" s="537">
        <f>IF(Tabla1[[#This Row],[Descripción]]="","",_xlfn.XLOOKUP(Tabla1[[#This Row],[Descripción]],Tabla10[Descripción],Tabla10[Precio Unitario],0))</f>
        <v>55</v>
      </c>
      <c r="O84" s="537">
        <f>IF(Tabla1[[#This Row],[Cantidad de Insumos]]="","",Tabla1[[#This Row],[Precio Unitario]]*Tabla1[[#This Row],[Cantidad de Insumos]])</f>
        <v>55</v>
      </c>
      <c r="P84" s="522" t="str">
        <f>IF(Tabla1[[#This Row],[Descripción]]="","",_xlfn.XLOOKUP(Tabla1[[#This Row],[Descripción]],Tabla10[Descripción],Tabla10[CODIGO PRESUPUESTARIO],0))</f>
        <v xml:space="preserve">2.3.9.2.01 </v>
      </c>
      <c r="Q84" s="523" t="s">
        <v>894</v>
      </c>
      <c r="R84" s="523" t="str">
        <f>IF(Tabla1[[#This Row],[Insumos]]="","",_xlfn.XLOOKUP(Tabla1[[#This Row],[Insumos]],Tabla10[Insumo],Tabla10[InsumoAbrev],"",0))</f>
        <v>lsUtilesdeOficina</v>
      </c>
    </row>
    <row r="85" spans="2:18">
      <c r="B85" s="188" t="e">
        <f>IF('Formulario PPGR3'!$G85="","",CONCATENATE('Formulario PPGR3'!$C85,".",'Formulario PPGR3'!$D85,".",'Formulario PPGR3'!$E85,".",'Formulario PPGR3'!$F85))</f>
        <v>#REF!</v>
      </c>
      <c r="C85" s="188" t="e">
        <f>IF('Formulario PPGR3'!$G85="","",'Formulario PPGR1'!#REF!)</f>
        <v>#REF!</v>
      </c>
      <c r="D85" s="188" t="e">
        <f>IF('Formulario PPGR3'!$G85="","",'Formulario PPGR1'!#REF!)</f>
        <v>#REF!</v>
      </c>
      <c r="E85" s="188" t="e">
        <f>IF('Formulario PPGR3'!$G85="","",'Formulario PPGR1'!#REF!)</f>
        <v>#REF!</v>
      </c>
      <c r="F85" s="188" t="e">
        <f>IF('Formulario PPGR3'!$G85="","",'Formulario PPGR1'!#REF!)</f>
        <v>#REF!</v>
      </c>
      <c r="G85" s="234" t="s">
        <v>804</v>
      </c>
      <c r="H85" s="519" t="str" cm="1">
        <f t="array" ref="H85">IF(Tabla1[[#This Row],[Código_Actividad]]="","",_xlfn.XLOOKUP(Tabla1[[#This Row],[Código_Actividad]],CodigoActividad,Tabla2[Actividades Programables Presupuestables],"",0))</f>
        <v>Actualización del Portal de Transparencia.</v>
      </c>
      <c r="I85" s="520">
        <f>IFERROR(VLOOKUP('Formulario PPGR3'!$G85,'Formulario PPGR2'!$C$9:$Q$270,15,FALSE),"")</f>
        <v>12</v>
      </c>
      <c r="J85" s="528" t="s">
        <v>901</v>
      </c>
      <c r="K85" s="524" t="s">
        <v>902</v>
      </c>
      <c r="L85" s="521" t="str">
        <f>IF(Tabla1[[#This Row],[Descripción]]="","",_xlfn.XLOOKUP(Tabla1[[#This Row],[Descripción]],Tabla10[Descripción],Tabla10[Unidad de Medida],"",0))</f>
        <v>resma</v>
      </c>
      <c r="M85" s="312">
        <v>1</v>
      </c>
      <c r="N85" s="537">
        <f>IF(Tabla1[[#This Row],[Descripción]]="","",_xlfn.XLOOKUP(Tabla1[[#This Row],[Descripción]],Tabla10[Descripción],Tabla10[Precio Unitario],0))</f>
        <v>288</v>
      </c>
      <c r="O85" s="537">
        <f>IF(Tabla1[[#This Row],[Cantidad de Insumos]]="","",Tabla1[[#This Row],[Precio Unitario]]*Tabla1[[#This Row],[Cantidad de Insumos]])</f>
        <v>288</v>
      </c>
      <c r="P85" s="522" t="str">
        <f>IF(Tabla1[[#This Row],[Descripción]]="","",_xlfn.XLOOKUP(Tabla1[[#This Row],[Descripción]],Tabla10[Descripción],Tabla10[CODIGO PRESUPUESTARIO],0))</f>
        <v>2.3.3.1.01</v>
      </c>
      <c r="Q85" s="523" t="s">
        <v>894</v>
      </c>
      <c r="R85" s="523" t="str">
        <f>IF(Tabla1[[#This Row],[Insumos]]="","",_xlfn.XLOOKUP(Tabla1[[#This Row],[Insumos]],Tabla10[Insumo],Tabla10[InsumoAbrev],"",0))</f>
        <v>lsProductosdePapel</v>
      </c>
    </row>
    <row r="86" spans="2:18" ht="25.5">
      <c r="B86" s="188" t="e">
        <f>IF('Formulario PPGR3'!$G86="","",CONCATENATE('Formulario PPGR3'!$C86,".",'Formulario PPGR3'!$D86,".",'Formulario PPGR3'!$E86,".",'Formulario PPGR3'!$F86))</f>
        <v>#REF!</v>
      </c>
      <c r="C86" s="188" t="e">
        <f>IF('Formulario PPGR3'!$G86="","",'Formulario PPGR1'!#REF!)</f>
        <v>#REF!</v>
      </c>
      <c r="D86" s="188" t="e">
        <f>IF('Formulario PPGR3'!$G86="","",'Formulario PPGR1'!#REF!)</f>
        <v>#REF!</v>
      </c>
      <c r="E86" s="188" t="e">
        <f>IF('Formulario PPGR3'!$G86="","",'Formulario PPGR1'!#REF!)</f>
        <v>#REF!</v>
      </c>
      <c r="F86" s="188" t="e">
        <f>IF('Formulario PPGR3'!$G86="","",'Formulario PPGR1'!#REF!)</f>
        <v>#REF!</v>
      </c>
      <c r="G86" s="234" t="s">
        <v>808</v>
      </c>
      <c r="H86" s="519" t="str" cm="1">
        <f t="array" ref="H86">IF(Tabla1[[#This Row],[Código_Actividad]]="","",_xlfn.XLOOKUP(Tabla1[[#This Row],[Código_Actividad]],CodigoActividad,Tabla2[Actividades Programables Presupuestables],"",0))</f>
        <v xml:space="preserve">Evaluación de los portales de transparencia de los hospitales que pertenecen a su regional </v>
      </c>
      <c r="I86" s="520">
        <f>IFERROR(VLOOKUP('Formulario PPGR3'!$G86,'Formulario PPGR2'!$C$9:$Q$270,15,FALSE),"")</f>
        <v>12</v>
      </c>
      <c r="J86" s="525" t="s">
        <v>903</v>
      </c>
      <c r="K86" s="524" t="s">
        <v>904</v>
      </c>
      <c r="L86" s="521" t="str">
        <f>IF(Tabla1[[#This Row],[Descripción]]="","",_xlfn.XLOOKUP(Tabla1[[#This Row],[Descripción]],Tabla10[Descripción],Tabla10[Unidad de Medida],"",0))</f>
        <v>unidad</v>
      </c>
      <c r="M86" s="312">
        <v>1</v>
      </c>
      <c r="N86" s="537">
        <f>IF(Tabla1[[#This Row],[Descripción]]="","",_xlfn.XLOOKUP(Tabla1[[#This Row],[Descripción]],Tabla10[Descripción],Tabla10[Precio Unitario],0))</f>
        <v>55</v>
      </c>
      <c r="O86" s="537">
        <f>IF(Tabla1[[#This Row],[Cantidad de Insumos]]="","",Tabla1[[#This Row],[Precio Unitario]]*Tabla1[[#This Row],[Cantidad de Insumos]])</f>
        <v>55</v>
      </c>
      <c r="P86" s="522" t="str">
        <f>IF(Tabla1[[#This Row],[Descripción]]="","",_xlfn.XLOOKUP(Tabla1[[#This Row],[Descripción]],Tabla10[Descripción],Tabla10[CODIGO PRESUPUESTARIO],0))</f>
        <v xml:space="preserve">2.3.9.2.01 </v>
      </c>
      <c r="Q86" s="523" t="s">
        <v>894</v>
      </c>
      <c r="R86" s="523" t="str">
        <f>IF(Tabla1[[#This Row],[Insumos]]="","",_xlfn.XLOOKUP(Tabla1[[#This Row],[Insumos]],Tabla10[Insumo],Tabla10[InsumoAbrev],"",0))</f>
        <v>lsUtilesdeOficina</v>
      </c>
    </row>
    <row r="87" spans="2:18" ht="25.5">
      <c r="B87" s="188" t="e">
        <f>IF('Formulario PPGR3'!$G87="","",CONCATENATE('Formulario PPGR3'!$C87,".",'Formulario PPGR3'!$D87,".",'Formulario PPGR3'!$E87,".",'Formulario PPGR3'!$F87))</f>
        <v>#REF!</v>
      </c>
      <c r="C87" s="188" t="e">
        <f>IF('Formulario PPGR3'!$G87="","",'Formulario PPGR1'!#REF!)</f>
        <v>#REF!</v>
      </c>
      <c r="D87" s="188" t="e">
        <f>IF('Formulario PPGR3'!$G87="","",'Formulario PPGR1'!#REF!)</f>
        <v>#REF!</v>
      </c>
      <c r="E87" s="188" t="e">
        <f>IF('Formulario PPGR3'!$G87="","",'Formulario PPGR1'!#REF!)</f>
        <v>#REF!</v>
      </c>
      <c r="F87" s="188" t="e">
        <f>IF('Formulario PPGR3'!$G87="","",'Formulario PPGR1'!#REF!)</f>
        <v>#REF!</v>
      </c>
      <c r="G87" s="234" t="s">
        <v>811</v>
      </c>
      <c r="H87" s="519" t="str" cm="1">
        <f t="array" ref="H87">IF(Tabla1[[#This Row],[Código_Actividad]]="","",_xlfn.XLOOKUP(Tabla1[[#This Row],[Código_Actividad]],CodigoActividad,Tabla2[Actividades Programables Presupuestables],"",0))</f>
        <v>Levantamiento del estatus y necesidades de la Oficina de Acceso la Información de la ORS</v>
      </c>
      <c r="I87" s="520">
        <f>IFERROR(VLOOKUP('Formulario PPGR3'!$G87,'Formulario PPGR2'!$C$9:$Q$270,15,FALSE),"")</f>
        <v>2</v>
      </c>
      <c r="J87" s="528" t="s">
        <v>901</v>
      </c>
      <c r="K87" s="524" t="s">
        <v>902</v>
      </c>
      <c r="L87" s="521" t="str">
        <f>IF(Tabla1[[#This Row],[Descripción]]="","",_xlfn.XLOOKUP(Tabla1[[#This Row],[Descripción]],Tabla10[Descripción],Tabla10[Unidad de Medida],"",0))</f>
        <v>resma</v>
      </c>
      <c r="M87" s="312">
        <v>1</v>
      </c>
      <c r="N87" s="537">
        <f>IF(Tabla1[[#This Row],[Descripción]]="","",_xlfn.XLOOKUP(Tabla1[[#This Row],[Descripción]],Tabla10[Descripción],Tabla10[Precio Unitario],0))</f>
        <v>288</v>
      </c>
      <c r="O87" s="537">
        <f>IF(Tabla1[[#This Row],[Cantidad de Insumos]]="","",Tabla1[[#This Row],[Precio Unitario]]*Tabla1[[#This Row],[Cantidad de Insumos]])</f>
        <v>288</v>
      </c>
      <c r="P87" s="522" t="str">
        <f>IF(Tabla1[[#This Row],[Descripción]]="","",_xlfn.XLOOKUP(Tabla1[[#This Row],[Descripción]],Tabla10[Descripción],Tabla10[CODIGO PRESUPUESTARIO],0))</f>
        <v>2.3.3.1.01</v>
      </c>
      <c r="Q87" s="523" t="s">
        <v>894</v>
      </c>
      <c r="R87" s="523" t="str">
        <f>IF(Tabla1[[#This Row],[Insumos]]="","",_xlfn.XLOOKUP(Tabla1[[#This Row],[Insumos]],Tabla10[Insumo],Tabla10[InsumoAbrev],"",0))</f>
        <v>lsProductosdePapel</v>
      </c>
    </row>
    <row r="88" spans="2:18" ht="38.25">
      <c r="B88" s="188" t="e">
        <f>IF('Formulario PPGR3'!$G88="","",CONCATENATE('Formulario PPGR3'!$C88,".",'Formulario PPGR3'!$D88,".",'Formulario PPGR3'!$E88,".",'Formulario PPGR3'!$F88))</f>
        <v>#REF!</v>
      </c>
      <c r="C88" s="188" t="e">
        <f>IF('Formulario PPGR3'!$G88="","",'Formulario PPGR1'!#REF!)</f>
        <v>#REF!</v>
      </c>
      <c r="D88" s="188" t="e">
        <f>IF('Formulario PPGR3'!$G88="","",'Formulario PPGR1'!#REF!)</f>
        <v>#REF!</v>
      </c>
      <c r="E88" s="188" t="e">
        <f>IF('Formulario PPGR3'!$G88="","",'Formulario PPGR1'!#REF!)</f>
        <v>#REF!</v>
      </c>
      <c r="F88" s="188" t="e">
        <f>IF('Formulario PPGR3'!$G88="","",'Formulario PPGR1'!#REF!)</f>
        <v>#REF!</v>
      </c>
      <c r="G88" s="234" t="s">
        <v>814</v>
      </c>
      <c r="H88" s="519" t="str" cm="1">
        <f t="array" ref="H88">IF(Tabla1[[#This Row],[Código_Actividad]]="","",_xlfn.XLOOKUP(Tabla1[[#This Row],[Código_Actividad]],CodigoActividad,Tabla2[Actividades Programables Presupuestables],"",0))</f>
        <v>Levantamiento del estatus y necesidades de las Oficinas de Acceso a la Información Pública de los hospitales que pertenecen a su regional</v>
      </c>
      <c r="I88" s="520">
        <f>IFERROR(VLOOKUP('Formulario PPGR3'!$G88,'Formulario PPGR2'!$C$9:$Q$270,15,FALSE),"")</f>
        <v>2</v>
      </c>
      <c r="J88" s="528" t="s">
        <v>901</v>
      </c>
      <c r="K88" s="524" t="s">
        <v>902</v>
      </c>
      <c r="L88" s="521" t="str">
        <f>IF(Tabla1[[#This Row],[Descripción]]="","",_xlfn.XLOOKUP(Tabla1[[#This Row],[Descripción]],Tabla10[Descripción],Tabla10[Unidad de Medida],"",0))</f>
        <v>resma</v>
      </c>
      <c r="M88" s="312">
        <v>1</v>
      </c>
      <c r="N88" s="537">
        <f>IF(Tabla1[[#This Row],[Descripción]]="","",_xlfn.XLOOKUP(Tabla1[[#This Row],[Descripción]],Tabla10[Descripción],Tabla10[Precio Unitario],0))</f>
        <v>288</v>
      </c>
      <c r="O88" s="537">
        <f>IF(Tabla1[[#This Row],[Cantidad de Insumos]]="","",Tabla1[[#This Row],[Precio Unitario]]*Tabla1[[#This Row],[Cantidad de Insumos]])</f>
        <v>288</v>
      </c>
      <c r="P88" s="522" t="str">
        <f>IF(Tabla1[[#This Row],[Descripción]]="","",_xlfn.XLOOKUP(Tabla1[[#This Row],[Descripción]],Tabla10[Descripción],Tabla10[CODIGO PRESUPUESTARIO],0))</f>
        <v>2.3.3.1.01</v>
      </c>
      <c r="Q88" s="523" t="s">
        <v>894</v>
      </c>
      <c r="R88" s="523" t="str">
        <f>IF(Tabla1[[#This Row],[Insumos]]="","",_xlfn.XLOOKUP(Tabla1[[#This Row],[Insumos]],Tabla10[Insumo],Tabla10[InsumoAbrev],"",0))</f>
        <v>lsProductosdePapel</v>
      </c>
    </row>
    <row r="89" spans="2:18" ht="38.25">
      <c r="B89" s="188" t="e">
        <f>IF('Formulario PPGR3'!$G89="","",CONCATENATE('Formulario PPGR3'!$C89,".",'Formulario PPGR3'!$D89,".",'Formulario PPGR3'!$E89,".",'Formulario PPGR3'!$F89))</f>
        <v>#REF!</v>
      </c>
      <c r="C89" s="188" t="e">
        <f>IF('Formulario PPGR3'!$G89="","",'Formulario PPGR1'!#REF!)</f>
        <v>#REF!</v>
      </c>
      <c r="D89" s="188" t="e">
        <f>IF('Formulario PPGR3'!$G89="","",'Formulario PPGR1'!#REF!)</f>
        <v>#REF!</v>
      </c>
      <c r="E89" s="188" t="e">
        <f>IF('Formulario PPGR3'!$G89="","",'Formulario PPGR1'!#REF!)</f>
        <v>#REF!</v>
      </c>
      <c r="F89" s="188" t="e">
        <f>IF('Formulario PPGR3'!$G89="","",'Formulario PPGR1'!#REF!)</f>
        <v>#REF!</v>
      </c>
      <c r="G89" s="234" t="s">
        <v>817</v>
      </c>
      <c r="H89" s="188" t="str" cm="1">
        <f t="array" ref="H89">IF(Tabla1[[#This Row],[Código_Actividad]]="","",_xlfn.XLOOKUP(Tabla1[[#This Row],[Código_Actividad]],CodigoActividad,Tabla2[Actividades Programables Presupuestables],"",0))</f>
        <v xml:space="preserve">Capacitación en la Ley 200-04 y la Resolución No. 002-21de la Dirección General de Ética e Integridad Gubernamental y demas normativa completaria, dirigida a los RAIs de los hospitales y al personal de la regional </v>
      </c>
      <c r="I89" s="520">
        <f>IFERROR(VLOOKUP('Formulario PPGR3'!$G89,'Formulario PPGR2'!$C$9:$Q$270,15,FALSE),"")</f>
        <v>1</v>
      </c>
      <c r="J89" s="525" t="s">
        <v>892</v>
      </c>
      <c r="K89" s="524" t="s">
        <v>921</v>
      </c>
      <c r="L89" s="521" t="str">
        <f>IF(Tabla1[[#This Row],[Descripción]]="","",_xlfn.XLOOKUP(Tabla1[[#This Row],[Descripción]],Tabla10[Descripción],Tabla10[Unidad de Medida],"",0))</f>
        <v>unidad</v>
      </c>
      <c r="M89" s="312">
        <v>1</v>
      </c>
      <c r="N89" s="537">
        <f>IF(Tabla1[[#This Row],[Descripción]]="","",_xlfn.XLOOKUP(Tabla1[[#This Row],[Descripción]],Tabla10[Descripción],Tabla10[Precio Unitario],0))</f>
        <v>29393.8</v>
      </c>
      <c r="O89" s="537">
        <f>IF(Tabla1[[#This Row],[Cantidad de Insumos]]="","",Tabla1[[#This Row],[Precio Unitario]]*Tabla1[[#This Row],[Cantidad de Insumos]])</f>
        <v>29393.8</v>
      </c>
      <c r="P89" s="522" t="str">
        <f>IF(Tabla1[[#This Row],[Descripción]]="","",_xlfn.XLOOKUP(Tabla1[[#This Row],[Descripción]],Tabla10[Descripción],Tabla10[CODIGO PRESUPUESTARIO],0))</f>
        <v>2.3.1.1.01</v>
      </c>
      <c r="Q89" s="523" t="s">
        <v>894</v>
      </c>
      <c r="R89" s="523" t="str">
        <f>IF(Tabla1[[#This Row],[Insumos]]="","",_xlfn.XLOOKUP(Tabla1[[#This Row],[Insumos]],Tabla10[Insumo],Tabla10[InsumoAbrev],"",0))</f>
        <v>lsAlimentosyBebidas</v>
      </c>
    </row>
    <row r="90" spans="2:18" ht="63.75">
      <c r="B90" s="188" t="e">
        <f>IF('Formulario PPGR3'!$G90="","",CONCATENATE('Formulario PPGR3'!$C90,".",'Formulario PPGR3'!$D90,".",'Formulario PPGR3'!$E90,".",'Formulario PPGR3'!$F90))</f>
        <v>#REF!</v>
      </c>
      <c r="C90" s="188" t="e">
        <f>IF('Formulario PPGR3'!$G90="","",'Formulario PPGR1'!#REF!)</f>
        <v>#REF!</v>
      </c>
      <c r="D90" s="188" t="e">
        <f>IF('Formulario PPGR3'!$G90="","",'Formulario PPGR1'!#REF!)</f>
        <v>#REF!</v>
      </c>
      <c r="E90" s="188" t="e">
        <f>IF('Formulario PPGR3'!$G90="","",'Formulario PPGR1'!#REF!)</f>
        <v>#REF!</v>
      </c>
      <c r="F90" s="188" t="e">
        <f>IF('Formulario PPGR3'!$G90="","",'Formulario PPGR1'!#REF!)</f>
        <v>#REF!</v>
      </c>
      <c r="G90" s="234" t="s">
        <v>817</v>
      </c>
      <c r="H90" s="519" t="str" cm="1">
        <f t="array" ref="H90">IF(Tabla1[[#This Row],[Código_Actividad]]="","",_xlfn.XLOOKUP(Tabla1[[#This Row],[Código_Actividad]],CodigoActividad,Tabla2[Actividades Programables Presupuestables],"",0))</f>
        <v xml:space="preserve">Capacitación en la Ley 200-04 y la Resolución No. 002-21de la Dirección General de Ética e Integridad Gubernamental y demas normativa completaria, dirigida a los RAIs de los hospitales y al personal de la regional </v>
      </c>
      <c r="I90" s="520">
        <f>IFERROR(VLOOKUP('Formulario PPGR3'!$G90,'Formulario PPGR2'!$C$9:$Q$270,15,FALSE),"")</f>
        <v>1</v>
      </c>
      <c r="J90" s="528" t="s">
        <v>901</v>
      </c>
      <c r="K90" s="524" t="s">
        <v>922</v>
      </c>
      <c r="L90" s="521" t="str">
        <f>IF(Tabla1[[#This Row],[Descripción]]="","",_xlfn.XLOOKUP(Tabla1[[#This Row],[Descripción]],Tabla10[Descripción],Tabla10[Unidad de Medida],"",0))</f>
        <v>unidad</v>
      </c>
      <c r="M90" s="312">
        <v>30</v>
      </c>
      <c r="N90" s="537">
        <f>IF(Tabla1[[#This Row],[Descripción]]="","",_xlfn.XLOOKUP(Tabla1[[#This Row],[Descripción]],Tabla10[Descripción],Tabla10[Precio Unitario],0))</f>
        <v>140.125</v>
      </c>
      <c r="O90" s="537">
        <f>IF(Tabla1[[#This Row],[Cantidad de Insumos]]="","",Tabla1[[#This Row],[Precio Unitario]]*Tabla1[[#This Row],[Cantidad de Insumos]])</f>
        <v>4203.75</v>
      </c>
      <c r="P90" s="522" t="str">
        <f>IF(Tabla1[[#This Row],[Descripción]]="","",_xlfn.XLOOKUP(Tabla1[[#This Row],[Descripción]],Tabla10[Descripción],Tabla10[CODIGO PRESUPUESTARIO],0))</f>
        <v>2.3.3.2.01</v>
      </c>
      <c r="Q90" s="523" t="s">
        <v>900</v>
      </c>
      <c r="R90" s="523" t="str">
        <f>IF(Tabla1[[#This Row],[Insumos]]="","",_xlfn.XLOOKUP(Tabla1[[#This Row],[Insumos]],Tabla10[Insumo],Tabla10[InsumoAbrev],"",0))</f>
        <v>lsProductosdePapel</v>
      </c>
    </row>
    <row r="91" spans="2:18" ht="63.75">
      <c r="B91" s="188" t="e">
        <f>IF('Formulario PPGR3'!$G91="","",CONCATENATE('Formulario PPGR3'!$C91,".",'Formulario PPGR3'!$D91,".",'Formulario PPGR3'!$E91,".",'Formulario PPGR3'!$F91))</f>
        <v>#REF!</v>
      </c>
      <c r="C91" s="188" t="e">
        <f>IF('Formulario PPGR3'!$G91="","",'Formulario PPGR1'!#REF!)</f>
        <v>#REF!</v>
      </c>
      <c r="D91" s="188" t="e">
        <f>IF('Formulario PPGR3'!$G91="","",'Formulario PPGR1'!#REF!)</f>
        <v>#REF!</v>
      </c>
      <c r="E91" s="188" t="e">
        <f>IF('Formulario PPGR3'!$G91="","",'Formulario PPGR1'!#REF!)</f>
        <v>#REF!</v>
      </c>
      <c r="F91" s="188" t="e">
        <f>IF('Formulario PPGR3'!$G91="","",'Formulario PPGR1'!#REF!)</f>
        <v>#REF!</v>
      </c>
      <c r="G91" s="234" t="s">
        <v>817</v>
      </c>
      <c r="H91" s="519" t="str" cm="1">
        <f t="array" ref="H91">IF(Tabla1[[#This Row],[Código_Actividad]]="","",_xlfn.XLOOKUP(Tabla1[[#This Row],[Código_Actividad]],CodigoActividad,Tabla2[Actividades Programables Presupuestables],"",0))</f>
        <v xml:space="preserve">Capacitación en la Ley 200-04 y la Resolución No. 002-21de la Dirección General de Ética e Integridad Gubernamental y demas normativa completaria, dirigida a los RAIs de los hospitales y al personal de la regional </v>
      </c>
      <c r="I91" s="520">
        <f>IFERROR(VLOOKUP('Formulario PPGR3'!$G91,'Formulario PPGR2'!$C$9:$Q$270,15,FALSE),"")</f>
        <v>1</v>
      </c>
      <c r="J91" s="528" t="s">
        <v>901</v>
      </c>
      <c r="K91" s="524" t="s">
        <v>904</v>
      </c>
      <c r="L91" s="521" t="str">
        <f>IF(Tabla1[[#This Row],[Descripción]]="","",_xlfn.XLOOKUP(Tabla1[[#This Row],[Descripción]],Tabla10[Descripción],Tabla10[Unidad de Medida],"",0))</f>
        <v>unidad</v>
      </c>
      <c r="M91" s="312">
        <v>1</v>
      </c>
      <c r="N91" s="537">
        <f>IF(Tabla1[[#This Row],[Descripción]]="","",_xlfn.XLOOKUP(Tabla1[[#This Row],[Descripción]],Tabla10[Descripción],Tabla10[Precio Unitario],0))</f>
        <v>55</v>
      </c>
      <c r="O91" s="537">
        <f>IF(Tabla1[[#This Row],[Cantidad de Insumos]]="","",Tabla1[[#This Row],[Precio Unitario]]*Tabla1[[#This Row],[Cantidad de Insumos]])</f>
        <v>55</v>
      </c>
      <c r="P91" s="522" t="str">
        <f>IF(Tabla1[[#This Row],[Descripción]]="","",_xlfn.XLOOKUP(Tabla1[[#This Row],[Descripción]],Tabla10[Descripción],Tabla10[CODIGO PRESUPUESTARIO],0))</f>
        <v xml:space="preserve">2.3.9.2.01 </v>
      </c>
      <c r="Q91" s="523" t="s">
        <v>894</v>
      </c>
      <c r="R91" s="523" t="str">
        <f>IF(Tabla1[[#This Row],[Insumos]]="","",_xlfn.XLOOKUP(Tabla1[[#This Row],[Insumos]],Tabla10[Insumo],Tabla10[InsumoAbrev],"",0))</f>
        <v>lsProductosdePapel</v>
      </c>
    </row>
    <row r="92" spans="2:18" ht="38.25">
      <c r="B92" s="188" t="e">
        <f>IF('Formulario PPGR3'!$G92="","",CONCATENATE('Formulario PPGR3'!$C92,".",'Formulario PPGR3'!$D92,".",'Formulario PPGR3'!$E92,".",'Formulario PPGR3'!$F92))</f>
        <v>#REF!</v>
      </c>
      <c r="C92" s="188" t="e">
        <f>IF('Formulario PPGR3'!$G92="","",'Formulario PPGR1'!#REF!)</f>
        <v>#REF!</v>
      </c>
      <c r="D92" s="188" t="e">
        <f>IF('Formulario PPGR3'!$G92="","",'Formulario PPGR1'!#REF!)</f>
        <v>#REF!</v>
      </c>
      <c r="E92" s="188" t="e">
        <f>IF('Formulario PPGR3'!$G92="","",'Formulario PPGR1'!#REF!)</f>
        <v>#REF!</v>
      </c>
      <c r="F92" s="188" t="e">
        <f>IF('Formulario PPGR3'!$G92="","",'Formulario PPGR1'!#REF!)</f>
        <v>#REF!</v>
      </c>
      <c r="G92" s="234" t="s">
        <v>820</v>
      </c>
      <c r="H92" s="188" t="str" cm="1">
        <f t="array" ref="H92">IF(Tabla1[[#This Row],[Código_Actividad]]="","",_xlfn.XLOOKUP(Tabla1[[#This Row],[Código_Actividad]],CodigoActividad,Tabla2[Actividades Programables Presupuestables],"",0))</f>
        <v xml:space="preserve">Capacitación en el Sistema Nacional de Atención Ciudadana 311,dirigida a los RAIs de los hospitales y al personal de la regional </v>
      </c>
      <c r="I92" s="520">
        <f>IFERROR(VLOOKUP('Formulario PPGR3'!$G92,'Formulario PPGR2'!$C$9:$Q$270,15,FALSE),"")</f>
        <v>1</v>
      </c>
      <c r="J92" s="525" t="s">
        <v>892</v>
      </c>
      <c r="K92" s="524" t="s">
        <v>921</v>
      </c>
      <c r="L92" s="521" t="str">
        <f>IF(Tabla1[[#This Row],[Descripción]]="","",_xlfn.XLOOKUP(Tabla1[[#This Row],[Descripción]],Tabla10[Descripción],Tabla10[Unidad de Medida],"",0))</f>
        <v>unidad</v>
      </c>
      <c r="M92" s="312">
        <v>1</v>
      </c>
      <c r="N92" s="537">
        <f>IF(Tabla1[[#This Row],[Descripción]]="","",_xlfn.XLOOKUP(Tabla1[[#This Row],[Descripción]],Tabla10[Descripción],Tabla10[Precio Unitario],0))</f>
        <v>29393.8</v>
      </c>
      <c r="O92" s="537">
        <f>IF(Tabla1[[#This Row],[Cantidad de Insumos]]="","",Tabla1[[#This Row],[Precio Unitario]]*Tabla1[[#This Row],[Cantidad de Insumos]])</f>
        <v>29393.8</v>
      </c>
      <c r="P92" s="522" t="str">
        <f>IF(Tabla1[[#This Row],[Descripción]]="","",_xlfn.XLOOKUP(Tabla1[[#This Row],[Descripción]],Tabla10[Descripción],Tabla10[CODIGO PRESUPUESTARIO],0))</f>
        <v>2.3.1.1.01</v>
      </c>
      <c r="Q92" s="523" t="s">
        <v>894</v>
      </c>
      <c r="R92" s="523" t="str">
        <f>IF(Tabla1[[#This Row],[Insumos]]="","",_xlfn.XLOOKUP(Tabla1[[#This Row],[Insumos]],Tabla10[Insumo],Tabla10[InsumoAbrev],"",0))</f>
        <v>lsAlimentosyBebidas</v>
      </c>
    </row>
    <row r="93" spans="2:18" ht="38.25">
      <c r="B93" s="188" t="e">
        <f>IF('Formulario PPGR3'!$G93="","",CONCATENATE('Formulario PPGR3'!$C93,".",'Formulario PPGR3'!$D93,".",'Formulario PPGR3'!$E93,".",'Formulario PPGR3'!$F93))</f>
        <v>#REF!</v>
      </c>
      <c r="C93" s="188" t="e">
        <f>IF('Formulario PPGR3'!$G93="","",'Formulario PPGR1'!#REF!)</f>
        <v>#REF!</v>
      </c>
      <c r="D93" s="188" t="e">
        <f>IF('Formulario PPGR3'!$G93="","",'Formulario PPGR1'!#REF!)</f>
        <v>#REF!</v>
      </c>
      <c r="E93" s="188" t="e">
        <f>IF('Formulario PPGR3'!$G93="","",'Formulario PPGR1'!#REF!)</f>
        <v>#REF!</v>
      </c>
      <c r="F93" s="188" t="e">
        <f>IF('Formulario PPGR3'!$G93="","",'Formulario PPGR1'!#REF!)</f>
        <v>#REF!</v>
      </c>
      <c r="G93" s="234" t="s">
        <v>820</v>
      </c>
      <c r="H93" s="519" t="str" cm="1">
        <f t="array" ref="H93">IF(Tabla1[[#This Row],[Código_Actividad]]="","",_xlfn.XLOOKUP(Tabla1[[#This Row],[Código_Actividad]],CodigoActividad,Tabla2[Actividades Programables Presupuestables],"",0))</f>
        <v xml:space="preserve">Capacitación en el Sistema Nacional de Atención Ciudadana 311,dirigida a los RAIs de los hospitales y al personal de la regional </v>
      </c>
      <c r="I93" s="520">
        <f>IFERROR(VLOOKUP('Formulario PPGR3'!$G93,'Formulario PPGR2'!$C$9:$Q$270,15,FALSE),"")</f>
        <v>1</v>
      </c>
      <c r="J93" s="528" t="s">
        <v>901</v>
      </c>
      <c r="K93" s="524" t="s">
        <v>902</v>
      </c>
      <c r="L93" s="521" t="str">
        <f>IF(Tabla1[[#This Row],[Descripción]]="","",_xlfn.XLOOKUP(Tabla1[[#This Row],[Descripción]],Tabla10[Descripción],Tabla10[Unidad de Medida],"",0))</f>
        <v>resma</v>
      </c>
      <c r="M93" s="312">
        <v>1</v>
      </c>
      <c r="N93" s="537">
        <f>IF(Tabla1[[#This Row],[Descripción]]="","",_xlfn.XLOOKUP(Tabla1[[#This Row],[Descripción]],Tabla10[Descripción],Tabla10[Precio Unitario],0))</f>
        <v>288</v>
      </c>
      <c r="O93" s="537">
        <f>IF(Tabla1[[#This Row],[Cantidad de Insumos]]="","",Tabla1[[#This Row],[Precio Unitario]]*Tabla1[[#This Row],[Cantidad de Insumos]])</f>
        <v>288</v>
      </c>
      <c r="P93" s="522" t="str">
        <f>IF(Tabla1[[#This Row],[Descripción]]="","",_xlfn.XLOOKUP(Tabla1[[#This Row],[Descripción]],Tabla10[Descripción],Tabla10[CODIGO PRESUPUESTARIO],0))</f>
        <v>2.3.3.1.01</v>
      </c>
      <c r="Q93" s="523" t="s">
        <v>894</v>
      </c>
      <c r="R93" s="523" t="str">
        <f>IF(Tabla1[[#This Row],[Insumos]]="","",_xlfn.XLOOKUP(Tabla1[[#This Row],[Insumos]],Tabla10[Insumo],Tabla10[InsumoAbrev],"",0))</f>
        <v>lsProductosdePapel</v>
      </c>
    </row>
    <row r="94" spans="2:18" ht="38.25">
      <c r="B94" s="188" t="e">
        <f>IF('Formulario PPGR3'!$G94="","",CONCATENATE('Formulario PPGR3'!$C94,".",'Formulario PPGR3'!$D94,".",'Formulario PPGR3'!$E94,".",'Formulario PPGR3'!$F94))</f>
        <v>#REF!</v>
      </c>
      <c r="C94" s="188" t="e">
        <f>IF('Formulario PPGR3'!$G94="","",'Formulario PPGR1'!#REF!)</f>
        <v>#REF!</v>
      </c>
      <c r="D94" s="188" t="e">
        <f>IF('Formulario PPGR3'!$G94="","",'Formulario PPGR1'!#REF!)</f>
        <v>#REF!</v>
      </c>
      <c r="E94" s="188" t="e">
        <f>IF('Formulario PPGR3'!$G94="","",'Formulario PPGR1'!#REF!)</f>
        <v>#REF!</v>
      </c>
      <c r="F94" s="188" t="e">
        <f>IF('Formulario PPGR3'!$G94="","",'Formulario PPGR1'!#REF!)</f>
        <v>#REF!</v>
      </c>
      <c r="G94" s="234" t="s">
        <v>820</v>
      </c>
      <c r="H94" s="519" t="str" cm="1">
        <f t="array" ref="H94">IF(Tabla1[[#This Row],[Código_Actividad]]="","",_xlfn.XLOOKUP(Tabla1[[#This Row],[Código_Actividad]],CodigoActividad,Tabla2[Actividades Programables Presupuestables],"",0))</f>
        <v xml:space="preserve">Capacitación en el Sistema Nacional de Atención Ciudadana 311,dirigida a los RAIs de los hospitales y al personal de la regional </v>
      </c>
      <c r="I94" s="520">
        <f>IFERROR(VLOOKUP('Formulario PPGR3'!$G94,'Formulario PPGR2'!$C$9:$Q$270,15,FALSE),"")</f>
        <v>1</v>
      </c>
      <c r="J94" s="528" t="s">
        <v>901</v>
      </c>
      <c r="K94" s="524" t="s">
        <v>904</v>
      </c>
      <c r="L94" s="521" t="str">
        <f>IF(Tabla1[[#This Row],[Descripción]]="","",_xlfn.XLOOKUP(Tabla1[[#This Row],[Descripción]],Tabla10[Descripción],Tabla10[Unidad de Medida],"",0))</f>
        <v>unidad</v>
      </c>
      <c r="M94" s="312">
        <v>1</v>
      </c>
      <c r="N94" s="537">
        <f>IF(Tabla1[[#This Row],[Descripción]]="","",_xlfn.XLOOKUP(Tabla1[[#This Row],[Descripción]],Tabla10[Descripción],Tabla10[Precio Unitario],0))</f>
        <v>55</v>
      </c>
      <c r="O94" s="537">
        <f>IF(Tabla1[[#This Row],[Cantidad de Insumos]]="","",Tabla1[[#This Row],[Precio Unitario]]*Tabla1[[#This Row],[Cantidad de Insumos]])</f>
        <v>55</v>
      </c>
      <c r="P94" s="522" t="str">
        <f>IF(Tabla1[[#This Row],[Descripción]]="","",_xlfn.XLOOKUP(Tabla1[[#This Row],[Descripción]],Tabla10[Descripción],Tabla10[CODIGO PRESUPUESTARIO],0))</f>
        <v xml:space="preserve">2.3.9.2.01 </v>
      </c>
      <c r="Q94" s="523" t="s">
        <v>894</v>
      </c>
      <c r="R94" s="523" t="str">
        <f>IF(Tabla1[[#This Row],[Insumos]]="","",_xlfn.XLOOKUP(Tabla1[[#This Row],[Insumos]],Tabla10[Insumo],Tabla10[InsumoAbrev],"",0))</f>
        <v>lsProductosdePapel</v>
      </c>
    </row>
    <row r="95" spans="2:18" ht="38.25">
      <c r="B95" s="188" t="e">
        <f>IF('Formulario PPGR3'!$G95="","",CONCATENATE('Formulario PPGR3'!$C95,".",'Formulario PPGR3'!$D95,".",'Formulario PPGR3'!$E95,".",'Formulario PPGR3'!$F95))</f>
        <v>#REF!</v>
      </c>
      <c r="C95" s="188" t="e">
        <f>IF('Formulario PPGR3'!$G95="","",'Formulario PPGR1'!#REF!)</f>
        <v>#REF!</v>
      </c>
      <c r="D95" s="188" t="e">
        <f>IF('Formulario PPGR3'!$G95="","",'Formulario PPGR1'!#REF!)</f>
        <v>#REF!</v>
      </c>
      <c r="E95" s="188" t="e">
        <f>IF('Formulario PPGR3'!$G95="","",'Formulario PPGR1'!#REF!)</f>
        <v>#REF!</v>
      </c>
      <c r="F95" s="188" t="e">
        <f>IF('Formulario PPGR3'!$G95="","",'Formulario PPGR1'!#REF!)</f>
        <v>#REF!</v>
      </c>
      <c r="G95" s="234" t="s">
        <v>823</v>
      </c>
      <c r="H95" s="188" t="str" cm="1">
        <f t="array" ref="H95">IF(Tabla1[[#This Row],[Código_Actividad]]="","",_xlfn.XLOOKUP(Tabla1[[#This Row],[Código_Actividad]],CodigoActividad,Tabla2[Actividades Programables Presupuestables],"",0))</f>
        <v xml:space="preserve">Capacitación sobre declaración jurada de bienes, a los RAI de los hospitales y a los funcionarios competentes, de conformidad con la Ley 311-14.  </v>
      </c>
      <c r="I95" s="520">
        <f>IFERROR(VLOOKUP('Formulario PPGR3'!$G95,'Formulario PPGR2'!$C$9:$Q$270,15,FALSE),"")</f>
        <v>1</v>
      </c>
      <c r="J95" s="525" t="s">
        <v>892</v>
      </c>
      <c r="K95" s="524" t="s">
        <v>921</v>
      </c>
      <c r="L95" s="521" t="str">
        <f>IF(Tabla1[[#This Row],[Descripción]]="","",_xlfn.XLOOKUP(Tabla1[[#This Row],[Descripción]],Tabla10[Descripción],Tabla10[Unidad de Medida],"",0))</f>
        <v>unidad</v>
      </c>
      <c r="M95" s="312">
        <v>1</v>
      </c>
      <c r="N95" s="537">
        <f>IF(Tabla1[[#This Row],[Descripción]]="","",_xlfn.XLOOKUP(Tabla1[[#This Row],[Descripción]],Tabla10[Descripción],Tabla10[Precio Unitario],0))</f>
        <v>29393.8</v>
      </c>
      <c r="O95" s="537">
        <f>IF(Tabla1[[#This Row],[Cantidad de Insumos]]="","",Tabla1[[#This Row],[Precio Unitario]]*Tabla1[[#This Row],[Cantidad de Insumos]])</f>
        <v>29393.8</v>
      </c>
      <c r="P95" s="522" t="str">
        <f>IF(Tabla1[[#This Row],[Descripción]]="","",_xlfn.XLOOKUP(Tabla1[[#This Row],[Descripción]],Tabla10[Descripción],Tabla10[CODIGO PRESUPUESTARIO],0))</f>
        <v>2.3.1.1.01</v>
      </c>
      <c r="Q95" s="523" t="s">
        <v>894</v>
      </c>
      <c r="R95" s="523" t="str">
        <f>IF(Tabla1[[#This Row],[Insumos]]="","",_xlfn.XLOOKUP(Tabla1[[#This Row],[Insumos]],Tabla10[Insumo],Tabla10[InsumoAbrev],"",0))</f>
        <v>lsAlimentosyBebidas</v>
      </c>
    </row>
    <row r="96" spans="2:18" ht="38.25">
      <c r="B96" s="188" t="e">
        <f>IF('Formulario PPGR3'!$G96="","",CONCATENATE('Formulario PPGR3'!$C96,".",'Formulario PPGR3'!$D96,".",'Formulario PPGR3'!$E96,".",'Formulario PPGR3'!$F96))</f>
        <v>#REF!</v>
      </c>
      <c r="C96" s="188" t="e">
        <f>IF('Formulario PPGR3'!$G96="","",'Formulario PPGR1'!#REF!)</f>
        <v>#REF!</v>
      </c>
      <c r="D96" s="188" t="e">
        <f>IF('Formulario PPGR3'!$G96="","",'Formulario PPGR1'!#REF!)</f>
        <v>#REF!</v>
      </c>
      <c r="E96" s="188" t="e">
        <f>IF('Formulario PPGR3'!$G96="","",'Formulario PPGR1'!#REF!)</f>
        <v>#REF!</v>
      </c>
      <c r="F96" s="188" t="e">
        <f>IF('Formulario PPGR3'!$G96="","",'Formulario PPGR1'!#REF!)</f>
        <v>#REF!</v>
      </c>
      <c r="G96" s="234" t="s">
        <v>823</v>
      </c>
      <c r="H96" s="519" t="str" cm="1">
        <f t="array" ref="H96">IF(Tabla1[[#This Row],[Código_Actividad]]="","",_xlfn.XLOOKUP(Tabla1[[#This Row],[Código_Actividad]],CodigoActividad,Tabla2[Actividades Programables Presupuestables],"",0))</f>
        <v xml:space="preserve">Capacitación sobre declaración jurada de bienes, a los RAI de los hospitales y a los funcionarios competentes, de conformidad con la Ley 311-14.  </v>
      </c>
      <c r="I96" s="520">
        <f>IFERROR(VLOOKUP('Formulario PPGR3'!$G96,'Formulario PPGR2'!$C$9:$Q$270,15,FALSE),"")</f>
        <v>1</v>
      </c>
      <c r="J96" s="528" t="s">
        <v>901</v>
      </c>
      <c r="K96" s="524" t="s">
        <v>902</v>
      </c>
      <c r="L96" s="521" t="str">
        <f>IF(Tabla1[[#This Row],[Descripción]]="","",_xlfn.XLOOKUP(Tabla1[[#This Row],[Descripción]],Tabla10[Descripción],Tabla10[Unidad de Medida],"",0))</f>
        <v>resma</v>
      </c>
      <c r="M96" s="312">
        <v>1</v>
      </c>
      <c r="N96" s="537">
        <f>IF(Tabla1[[#This Row],[Descripción]]="","",_xlfn.XLOOKUP(Tabla1[[#This Row],[Descripción]],Tabla10[Descripción],Tabla10[Precio Unitario],0))</f>
        <v>288</v>
      </c>
      <c r="O96" s="537">
        <f>IF(Tabla1[[#This Row],[Cantidad de Insumos]]="","",Tabla1[[#This Row],[Precio Unitario]]*Tabla1[[#This Row],[Cantidad de Insumos]])</f>
        <v>288</v>
      </c>
      <c r="P96" s="522" t="str">
        <f>IF(Tabla1[[#This Row],[Descripción]]="","",_xlfn.XLOOKUP(Tabla1[[#This Row],[Descripción]],Tabla10[Descripción],Tabla10[CODIGO PRESUPUESTARIO],0))</f>
        <v>2.3.3.1.01</v>
      </c>
      <c r="Q96" s="523" t="s">
        <v>894</v>
      </c>
      <c r="R96" s="523" t="str">
        <f>IF(Tabla1[[#This Row],[Insumos]]="","",_xlfn.XLOOKUP(Tabla1[[#This Row],[Insumos]],Tabla10[Insumo],Tabla10[InsumoAbrev],"",0))</f>
        <v>lsProductosdePapel</v>
      </c>
    </row>
    <row r="97" spans="2:18" ht="38.25">
      <c r="B97" s="188" t="e">
        <f>IF('Formulario PPGR3'!$G97="","",CONCATENATE('Formulario PPGR3'!$C97,".",'Formulario PPGR3'!$D97,".",'Formulario PPGR3'!$E97,".",'Formulario PPGR3'!$F97))</f>
        <v>#REF!</v>
      </c>
      <c r="C97" s="188" t="e">
        <f>IF('Formulario PPGR3'!$G97="","",'Formulario PPGR1'!#REF!)</f>
        <v>#REF!</v>
      </c>
      <c r="D97" s="188" t="e">
        <f>IF('Formulario PPGR3'!$G97="","",'Formulario PPGR1'!#REF!)</f>
        <v>#REF!</v>
      </c>
      <c r="E97" s="188" t="e">
        <f>IF('Formulario PPGR3'!$G97="","",'Formulario PPGR1'!#REF!)</f>
        <v>#REF!</v>
      </c>
      <c r="F97" s="188" t="e">
        <f>IF('Formulario PPGR3'!$G97="","",'Formulario PPGR1'!#REF!)</f>
        <v>#REF!</v>
      </c>
      <c r="G97" s="234" t="s">
        <v>823</v>
      </c>
      <c r="H97" s="519" t="str" cm="1">
        <f t="array" ref="H97">IF(Tabla1[[#This Row],[Código_Actividad]]="","",_xlfn.XLOOKUP(Tabla1[[#This Row],[Código_Actividad]],CodigoActividad,Tabla2[Actividades Programables Presupuestables],"",0))</f>
        <v xml:space="preserve">Capacitación sobre declaración jurada de bienes, a los RAI de los hospitales y a los funcionarios competentes, de conformidad con la Ley 311-14.  </v>
      </c>
      <c r="I97" s="520">
        <f>IFERROR(VLOOKUP('Formulario PPGR3'!$G97,'Formulario PPGR2'!$C$9:$Q$270,15,FALSE),"")</f>
        <v>1</v>
      </c>
      <c r="J97" s="528" t="s">
        <v>901</v>
      </c>
      <c r="K97" s="524" t="s">
        <v>904</v>
      </c>
      <c r="L97" s="521" t="str">
        <f>IF(Tabla1[[#This Row],[Descripción]]="","",_xlfn.XLOOKUP(Tabla1[[#This Row],[Descripción]],Tabla10[Descripción],Tabla10[Unidad de Medida],"",0))</f>
        <v>unidad</v>
      </c>
      <c r="M97" s="312">
        <v>1</v>
      </c>
      <c r="N97" s="537">
        <f>IF(Tabla1[[#This Row],[Descripción]]="","",_xlfn.XLOOKUP(Tabla1[[#This Row],[Descripción]],Tabla10[Descripción],Tabla10[Precio Unitario],0))</f>
        <v>55</v>
      </c>
      <c r="O97" s="537">
        <f>IF(Tabla1[[#This Row],[Cantidad de Insumos]]="","",Tabla1[[#This Row],[Precio Unitario]]*Tabla1[[#This Row],[Cantidad de Insumos]])</f>
        <v>55</v>
      </c>
      <c r="P97" s="522" t="str">
        <f>IF(Tabla1[[#This Row],[Descripción]]="","",_xlfn.XLOOKUP(Tabla1[[#This Row],[Descripción]],Tabla10[Descripción],Tabla10[CODIGO PRESUPUESTARIO],0))</f>
        <v xml:space="preserve">2.3.9.2.01 </v>
      </c>
      <c r="Q97" s="523" t="s">
        <v>894</v>
      </c>
      <c r="R97" s="523" t="str">
        <f>IF(Tabla1[[#This Row],[Insumos]]="","",_xlfn.XLOOKUP(Tabla1[[#This Row],[Insumos]],Tabla10[Insumo],Tabla10[InsumoAbrev],"",0))</f>
        <v>lsProductosdePapel</v>
      </c>
    </row>
    <row r="98" spans="2:18" ht="38.25">
      <c r="B98" s="188" t="e">
        <f>IF('Formulario PPGR3'!$G98="","",CONCATENATE('Formulario PPGR3'!$C98,".",'Formulario PPGR3'!$D98,".",'Formulario PPGR3'!$E98,".",'Formulario PPGR3'!$F98))</f>
        <v>#REF!</v>
      </c>
      <c r="C98" s="188" t="e">
        <f>IF('Formulario PPGR3'!$G98="","",'Formulario PPGR1'!#REF!)</f>
        <v>#REF!</v>
      </c>
      <c r="D98" s="188" t="e">
        <f>IF('Formulario PPGR3'!$G98="","",'Formulario PPGR1'!#REF!)</f>
        <v>#REF!</v>
      </c>
      <c r="E98" s="188" t="e">
        <f>IF('Formulario PPGR3'!$G98="","",'Formulario PPGR1'!#REF!)</f>
        <v>#REF!</v>
      </c>
      <c r="F98" s="188" t="e">
        <f>IF('Formulario PPGR3'!$G98="","",'Formulario PPGR1'!#REF!)</f>
        <v>#REF!</v>
      </c>
      <c r="G98" s="234" t="s">
        <v>826</v>
      </c>
      <c r="H98" s="188" t="str" cm="1">
        <f t="array" ref="H98">IF(Tabla1[[#This Row],[Código_Actividad]]="","",_xlfn.XLOOKUP(Tabla1[[#This Row],[Código_Actividad]],CodigoActividad,Tabla2[Actividades Programables Presupuestables],"",0))</f>
        <v>Capacitación en la Ley No. 172-13 sobre Protección de Datos Personales dirigida a todo el personal de la regional y los RAI de los hospitales.</v>
      </c>
      <c r="I98" s="520">
        <f>IFERROR(VLOOKUP('Formulario PPGR3'!$G98,'Formulario PPGR2'!$C$9:$Q$270,15,FALSE),"")</f>
        <v>1</v>
      </c>
      <c r="J98" s="525" t="s">
        <v>892</v>
      </c>
      <c r="K98" s="524" t="s">
        <v>921</v>
      </c>
      <c r="L98" s="521" t="str">
        <f>IF(Tabla1[[#This Row],[Descripción]]="","",_xlfn.XLOOKUP(Tabla1[[#This Row],[Descripción]],Tabla10[Descripción],Tabla10[Unidad de Medida],"",0))</f>
        <v>unidad</v>
      </c>
      <c r="M98" s="312">
        <v>1</v>
      </c>
      <c r="N98" s="537">
        <f>IF(Tabla1[[#This Row],[Descripción]]="","",_xlfn.XLOOKUP(Tabla1[[#This Row],[Descripción]],Tabla10[Descripción],Tabla10[Precio Unitario],0))</f>
        <v>29393.8</v>
      </c>
      <c r="O98" s="537">
        <f>IF(Tabla1[[#This Row],[Cantidad de Insumos]]="","",Tabla1[[#This Row],[Precio Unitario]]*Tabla1[[#This Row],[Cantidad de Insumos]])</f>
        <v>29393.8</v>
      </c>
      <c r="P98" s="522" t="str">
        <f>IF(Tabla1[[#This Row],[Descripción]]="","",_xlfn.XLOOKUP(Tabla1[[#This Row],[Descripción]],Tabla10[Descripción],Tabla10[CODIGO PRESUPUESTARIO],0))</f>
        <v>2.3.1.1.01</v>
      </c>
      <c r="Q98" s="523" t="s">
        <v>894</v>
      </c>
      <c r="R98" s="523" t="str">
        <f>IF(Tabla1[[#This Row],[Insumos]]="","",_xlfn.XLOOKUP(Tabla1[[#This Row],[Insumos]],Tabla10[Insumo],Tabla10[InsumoAbrev],"",0))</f>
        <v>lsAlimentosyBebidas</v>
      </c>
    </row>
    <row r="99" spans="2:18" ht="38.25">
      <c r="B99" s="188" t="e">
        <f>IF('Formulario PPGR3'!$G99="","",CONCATENATE('Formulario PPGR3'!$C99,".",'Formulario PPGR3'!$D99,".",'Formulario PPGR3'!$E99,".",'Formulario PPGR3'!$F99))</f>
        <v>#REF!</v>
      </c>
      <c r="C99" s="188" t="e">
        <f>IF('Formulario PPGR3'!$G99="","",'Formulario PPGR1'!#REF!)</f>
        <v>#REF!</v>
      </c>
      <c r="D99" s="188" t="e">
        <f>IF('Formulario PPGR3'!$G99="","",'Formulario PPGR1'!#REF!)</f>
        <v>#REF!</v>
      </c>
      <c r="E99" s="188" t="e">
        <f>IF('Formulario PPGR3'!$G99="","",'Formulario PPGR1'!#REF!)</f>
        <v>#REF!</v>
      </c>
      <c r="F99" s="188" t="e">
        <f>IF('Formulario PPGR3'!$G99="","",'Formulario PPGR1'!#REF!)</f>
        <v>#REF!</v>
      </c>
      <c r="G99" s="234" t="s">
        <v>826</v>
      </c>
      <c r="H99" s="519" t="str" cm="1">
        <f t="array" ref="H99">IF(Tabla1[[#This Row],[Código_Actividad]]="","",_xlfn.XLOOKUP(Tabla1[[#This Row],[Código_Actividad]],CodigoActividad,Tabla2[Actividades Programables Presupuestables],"",0))</f>
        <v>Capacitación en la Ley No. 172-13 sobre Protección de Datos Personales dirigida a todo el personal de la regional y los RAI de los hospitales.</v>
      </c>
      <c r="I99" s="520">
        <f>IFERROR(VLOOKUP('Formulario PPGR3'!$G99,'Formulario PPGR2'!$C$9:$Q$270,15,FALSE),"")</f>
        <v>1</v>
      </c>
      <c r="J99" s="528" t="s">
        <v>901</v>
      </c>
      <c r="K99" s="524" t="s">
        <v>902</v>
      </c>
      <c r="L99" s="521" t="str">
        <f>IF(Tabla1[[#This Row],[Descripción]]="","",_xlfn.XLOOKUP(Tabla1[[#This Row],[Descripción]],Tabla10[Descripción],Tabla10[Unidad de Medida],"",0))</f>
        <v>resma</v>
      </c>
      <c r="M99" s="312">
        <v>1</v>
      </c>
      <c r="N99" s="537">
        <f>IF(Tabla1[[#This Row],[Descripción]]="","",_xlfn.XLOOKUP(Tabla1[[#This Row],[Descripción]],Tabla10[Descripción],Tabla10[Precio Unitario],0))</f>
        <v>288</v>
      </c>
      <c r="O99" s="537">
        <f>IF(Tabla1[[#This Row],[Cantidad de Insumos]]="","",Tabla1[[#This Row],[Precio Unitario]]*Tabla1[[#This Row],[Cantidad de Insumos]])</f>
        <v>288</v>
      </c>
      <c r="P99" s="522" t="str">
        <f>IF(Tabla1[[#This Row],[Descripción]]="","",_xlfn.XLOOKUP(Tabla1[[#This Row],[Descripción]],Tabla10[Descripción],Tabla10[CODIGO PRESUPUESTARIO],0))</f>
        <v>2.3.3.1.01</v>
      </c>
      <c r="Q99" s="523" t="s">
        <v>894</v>
      </c>
      <c r="R99" s="523" t="str">
        <f>IF(Tabla1[[#This Row],[Insumos]]="","",_xlfn.XLOOKUP(Tabla1[[#This Row],[Insumos]],Tabla10[Insumo],Tabla10[InsumoAbrev],"",0))</f>
        <v>lsProductosdePapel</v>
      </c>
    </row>
    <row r="100" spans="2:18" ht="38.25">
      <c r="B100" s="188" t="e">
        <f>IF('Formulario PPGR3'!$G100="","",CONCATENATE('Formulario PPGR3'!$C100,".",'Formulario PPGR3'!$D100,".",'Formulario PPGR3'!$E100,".",'Formulario PPGR3'!$F100))</f>
        <v>#REF!</v>
      </c>
      <c r="C100" s="188" t="e">
        <f>IF('Formulario PPGR3'!$G100="","",'Formulario PPGR1'!#REF!)</f>
        <v>#REF!</v>
      </c>
      <c r="D100" s="188" t="e">
        <f>IF('Formulario PPGR3'!$G100="","",'Formulario PPGR1'!#REF!)</f>
        <v>#REF!</v>
      </c>
      <c r="E100" s="188" t="e">
        <f>IF('Formulario PPGR3'!$G100="","",'Formulario PPGR1'!#REF!)</f>
        <v>#REF!</v>
      </c>
      <c r="F100" s="188" t="e">
        <f>IF('Formulario PPGR3'!$G100="","",'Formulario PPGR1'!#REF!)</f>
        <v>#REF!</v>
      </c>
      <c r="G100" s="234" t="s">
        <v>826</v>
      </c>
      <c r="H100" s="519" t="str" cm="1">
        <f t="array" ref="H100">IF(Tabla1[[#This Row],[Código_Actividad]]="","",_xlfn.XLOOKUP(Tabla1[[#This Row],[Código_Actividad]],CodigoActividad,Tabla2[Actividades Programables Presupuestables],"",0))</f>
        <v>Capacitación en la Ley No. 172-13 sobre Protección de Datos Personales dirigida a todo el personal de la regional y los RAI de los hospitales.</v>
      </c>
      <c r="I100" s="520">
        <f>IFERROR(VLOOKUP('Formulario PPGR3'!$G100,'Formulario PPGR2'!$C$9:$Q$270,15,FALSE),"")</f>
        <v>1</v>
      </c>
      <c r="J100" s="528" t="s">
        <v>901</v>
      </c>
      <c r="K100" s="524" t="s">
        <v>904</v>
      </c>
      <c r="L100" s="521" t="str">
        <f>IF(Tabla1[[#This Row],[Descripción]]="","",_xlfn.XLOOKUP(Tabla1[[#This Row],[Descripción]],Tabla10[Descripción],Tabla10[Unidad de Medida],"",0))</f>
        <v>unidad</v>
      </c>
      <c r="M100" s="312">
        <v>1</v>
      </c>
      <c r="N100" s="537">
        <f>IF(Tabla1[[#This Row],[Descripción]]="","",_xlfn.XLOOKUP(Tabla1[[#This Row],[Descripción]],Tabla10[Descripción],Tabla10[Precio Unitario],0))</f>
        <v>55</v>
      </c>
      <c r="O100" s="537">
        <f>IF(Tabla1[[#This Row],[Cantidad de Insumos]]="","",Tabla1[[#This Row],[Precio Unitario]]*Tabla1[[#This Row],[Cantidad de Insumos]])</f>
        <v>55</v>
      </c>
      <c r="P100" s="522" t="str">
        <f>IF(Tabla1[[#This Row],[Descripción]]="","",_xlfn.XLOOKUP(Tabla1[[#This Row],[Descripción]],Tabla10[Descripción],Tabla10[CODIGO PRESUPUESTARIO],0))</f>
        <v xml:space="preserve">2.3.9.2.01 </v>
      </c>
      <c r="Q100" s="523" t="s">
        <v>900</v>
      </c>
      <c r="R100" s="523" t="str">
        <f>IF(Tabla1[[#This Row],[Insumos]]="","",_xlfn.XLOOKUP(Tabla1[[#This Row],[Insumos]],Tabla10[Insumo],Tabla10[InsumoAbrev],"",0))</f>
        <v>lsProductosdePapel</v>
      </c>
    </row>
    <row r="101" spans="2:18" ht="38.25">
      <c r="B101" s="188" t="e">
        <f>IF('Formulario PPGR3'!$G101="","",CONCATENATE('Formulario PPGR3'!$C101,".",'Formulario PPGR3'!$D101,".",'Formulario PPGR3'!$E101,".",'Formulario PPGR3'!$F101))</f>
        <v>#REF!</v>
      </c>
      <c r="C101" s="188" t="e">
        <f>IF('Formulario PPGR3'!$G101="","",'Formulario PPGR1'!#REF!)</f>
        <v>#REF!</v>
      </c>
      <c r="D101" s="188" t="e">
        <f>IF('Formulario PPGR3'!$G101="","",'Formulario PPGR1'!#REF!)</f>
        <v>#REF!</v>
      </c>
      <c r="E101" s="188" t="e">
        <f>IF('Formulario PPGR3'!$G101="","",'Formulario PPGR1'!#REF!)</f>
        <v>#REF!</v>
      </c>
      <c r="F101" s="188" t="e">
        <f>IF('Formulario PPGR3'!$G101="","",'Formulario PPGR1'!#REF!)</f>
        <v>#REF!</v>
      </c>
      <c r="G101" s="234" t="s">
        <v>829</v>
      </c>
      <c r="H101" s="188" t="str" cm="1">
        <f t="array" ref="H101">IF(Tabla1[[#This Row],[Código_Actividad]]="","",_xlfn.XLOOKUP(Tabla1[[#This Row],[Código_Actividad]],CodigoActividad,Tabla2[Actividades Programables Presupuestables],"",0))</f>
        <v>Creación de la Matriz de Responsabilidad y socialización  con el personal de la regional</v>
      </c>
      <c r="I101" s="520">
        <f>IFERROR(VLOOKUP('Formulario PPGR3'!$G101,'Formulario PPGR2'!$C$9:$Q$270,15,FALSE),"")</f>
        <v>1</v>
      </c>
      <c r="J101" s="525" t="s">
        <v>892</v>
      </c>
      <c r="K101" s="524" t="s">
        <v>923</v>
      </c>
      <c r="L101" s="521" t="str">
        <f>IF(Tabla1[[#This Row],[Descripción]]="","",_xlfn.XLOOKUP(Tabla1[[#This Row],[Descripción]],Tabla10[Descripción],Tabla10[Unidad de Medida],"",0))</f>
        <v>unidad</v>
      </c>
      <c r="M101" s="312">
        <v>1</v>
      </c>
      <c r="N101" s="537">
        <f>IF(Tabla1[[#This Row],[Descripción]]="","",_xlfn.XLOOKUP(Tabla1[[#This Row],[Descripción]],Tabla10[Descripción],Tabla10[Precio Unitario],0))</f>
        <v>5929.5</v>
      </c>
      <c r="O101" s="537">
        <f>IF(Tabla1[[#This Row],[Cantidad de Insumos]]="","",Tabla1[[#This Row],[Precio Unitario]]*Tabla1[[#This Row],[Cantidad de Insumos]])</f>
        <v>5929.5</v>
      </c>
      <c r="P101" s="522" t="str">
        <f>IF(Tabla1[[#This Row],[Descripción]]="","",_xlfn.XLOOKUP(Tabla1[[#This Row],[Descripción]],Tabla10[Descripción],Tabla10[CODIGO PRESUPUESTARIO],0))</f>
        <v>2.3.1.1.01</v>
      </c>
      <c r="Q101" s="523" t="s">
        <v>894</v>
      </c>
      <c r="R101" s="523" t="str">
        <f>IF(Tabla1[[#This Row],[Insumos]]="","",_xlfn.XLOOKUP(Tabla1[[#This Row],[Insumos]],Tabla10[Insumo],Tabla10[InsumoAbrev],"",0))</f>
        <v>lsAlimentosyBebidas</v>
      </c>
    </row>
    <row r="102" spans="2:18" ht="25.5">
      <c r="B102" s="188" t="e">
        <f>IF('Formulario PPGR3'!$G102="","",CONCATENATE('Formulario PPGR3'!$C102,".",'Formulario PPGR3'!$D102,".",'Formulario PPGR3'!$E102,".",'Formulario PPGR3'!$F102))</f>
        <v>#REF!</v>
      </c>
      <c r="C102" s="188" t="e">
        <f>IF('Formulario PPGR3'!$G102="","",'Formulario PPGR1'!#REF!)</f>
        <v>#REF!</v>
      </c>
      <c r="D102" s="188" t="e">
        <f>IF('Formulario PPGR3'!$G102="","",'Formulario PPGR1'!#REF!)</f>
        <v>#REF!</v>
      </c>
      <c r="E102" s="188" t="e">
        <f>IF('Formulario PPGR3'!$G102="","",'Formulario PPGR1'!#REF!)</f>
        <v>#REF!</v>
      </c>
      <c r="F102" s="188" t="e">
        <f>IF('Formulario PPGR3'!$G102="","",'Formulario PPGR1'!#REF!)</f>
        <v>#REF!</v>
      </c>
      <c r="G102" s="234" t="s">
        <v>832</v>
      </c>
      <c r="H102" s="519" t="str" cm="1">
        <f t="array" ref="H102">IF(Tabla1[[#This Row],[Código_Actividad]]="","",_xlfn.XLOOKUP(Tabla1[[#This Row],[Código_Actividad]],CodigoActividad,Tabla2[Actividades Programables Presupuestables],"",0))</f>
        <v xml:space="preserve">Creación y/ o actualización de la Resolución de Información Clasificada, si aplica </v>
      </c>
      <c r="I102" s="520">
        <f>IFERROR(VLOOKUP('Formulario PPGR3'!$G102,'Formulario PPGR2'!$C$9:$Q$270,15,FALSE),"")</f>
        <v>1</v>
      </c>
      <c r="J102" s="528" t="s">
        <v>901</v>
      </c>
      <c r="K102" s="524" t="s">
        <v>902</v>
      </c>
      <c r="L102" s="521" t="str">
        <f>IF(Tabla1[[#This Row],[Descripción]]="","",_xlfn.XLOOKUP(Tabla1[[#This Row],[Descripción]],Tabla10[Descripción],Tabla10[Unidad de Medida],"",0))</f>
        <v>resma</v>
      </c>
      <c r="M102" s="312">
        <v>1</v>
      </c>
      <c r="N102" s="537">
        <f>IF(Tabla1[[#This Row],[Descripción]]="","",_xlfn.XLOOKUP(Tabla1[[#This Row],[Descripción]],Tabla10[Descripción],Tabla10[Precio Unitario],0))</f>
        <v>288</v>
      </c>
      <c r="O102" s="537">
        <f>IF(Tabla1[[#This Row],[Cantidad de Insumos]]="","",Tabla1[[#This Row],[Precio Unitario]]*Tabla1[[#This Row],[Cantidad de Insumos]])</f>
        <v>288</v>
      </c>
      <c r="P102" s="522" t="str">
        <f>IF(Tabla1[[#This Row],[Descripción]]="","",_xlfn.XLOOKUP(Tabla1[[#This Row],[Descripción]],Tabla10[Descripción],Tabla10[CODIGO PRESUPUESTARIO],0))</f>
        <v>2.3.3.1.01</v>
      </c>
      <c r="Q102" s="523" t="s">
        <v>900</v>
      </c>
      <c r="R102" s="523" t="str">
        <f>IF(Tabla1[[#This Row],[Insumos]]="","",_xlfn.XLOOKUP(Tabla1[[#This Row],[Insumos]],Tabla10[Insumo],Tabla10[InsumoAbrev],"",0))</f>
        <v>lsProductosdePapel</v>
      </c>
    </row>
    <row r="103" spans="2:18" ht="38.25">
      <c r="B103" s="188" t="e">
        <f>IF('Formulario PPGR3'!$G103="","",CONCATENATE('Formulario PPGR3'!$C103,".",'Formulario PPGR3'!$D103,".",'Formulario PPGR3'!$E103,".",'Formulario PPGR3'!$F103))</f>
        <v>#REF!</v>
      </c>
      <c r="C103" s="188" t="e">
        <f>IF('Formulario PPGR3'!$G103="","",'Formulario PPGR1'!#REF!)</f>
        <v>#REF!</v>
      </c>
      <c r="D103" s="188" t="e">
        <f>IF('Formulario PPGR3'!$G103="","",'Formulario PPGR1'!#REF!)</f>
        <v>#REF!</v>
      </c>
      <c r="E103" s="188" t="e">
        <f>IF('Formulario PPGR3'!$G103="","",'Formulario PPGR1'!#REF!)</f>
        <v>#REF!</v>
      </c>
      <c r="F103" s="188" t="e">
        <f>IF('Formulario PPGR3'!$G103="","",'Formulario PPGR1'!#REF!)</f>
        <v>#REF!</v>
      </c>
      <c r="G103" s="234" t="s">
        <v>359</v>
      </c>
      <c r="H103" s="188" t="str" cm="1">
        <f t="array" ref="H103">IF(Tabla1[[#This Row],[Código_Actividad]]="","",_xlfn.XLOOKUP(Tabla1[[#This Row],[Código_Actividad]],CodigoActividad,Tabla2[Actividades Programables Presupuestables],"",0))</f>
        <v xml:space="preserve">Seguimiento a las capacitaciones a los RRHH de las áreas de odontología de acuerdo a las necesidades. </v>
      </c>
      <c r="I103" s="520">
        <f>IFERROR(VLOOKUP('Formulario PPGR3'!$G103,'Formulario PPGR2'!$C$9:$Q$270,15,FALSE),"")</f>
        <v>3</v>
      </c>
      <c r="J103" s="525" t="s">
        <v>892</v>
      </c>
      <c r="K103" s="524" t="s">
        <v>924</v>
      </c>
      <c r="L103" s="521" t="str">
        <f>IF(Tabla1[[#This Row],[Descripción]]="","",_xlfn.XLOOKUP(Tabla1[[#This Row],[Descripción]],Tabla10[Descripción],Tabla10[Unidad de Medida],"",0))</f>
        <v>unidad</v>
      </c>
      <c r="M103" s="312">
        <v>1</v>
      </c>
      <c r="N103" s="537">
        <f>IF(Tabla1[[#This Row],[Descripción]]="","",_xlfn.XLOOKUP(Tabla1[[#This Row],[Descripción]],Tabla10[Descripción],Tabla10[Precio Unitario],0))</f>
        <v>65844</v>
      </c>
      <c r="O103" s="537">
        <f>IF(Tabla1[[#This Row],[Cantidad de Insumos]]="","",Tabla1[[#This Row],[Precio Unitario]]*Tabla1[[#This Row],[Cantidad de Insumos]])</f>
        <v>65844</v>
      </c>
      <c r="P103" s="522" t="str">
        <f>IF(Tabla1[[#This Row],[Descripción]]="","",_xlfn.XLOOKUP(Tabla1[[#This Row],[Descripción]],Tabla10[Descripción],Tabla10[CODIGO PRESUPUESTARIO],0))</f>
        <v>2.3.1.1.01</v>
      </c>
      <c r="Q103" s="523" t="s">
        <v>894</v>
      </c>
      <c r="R103" s="523" t="str">
        <f>IF(Tabla1[[#This Row],[Insumos]]="","",_xlfn.XLOOKUP(Tabla1[[#This Row],[Insumos]],Tabla10[Insumo],Tabla10[InsumoAbrev],"",0))</f>
        <v>lsAlimentosyBebidas</v>
      </c>
    </row>
    <row r="104" spans="2:18" ht="25.5">
      <c r="B104" s="188" t="e">
        <f>IF('Formulario PPGR3'!$G104="","",CONCATENATE('Formulario PPGR3'!$C104,".",'Formulario PPGR3'!$D104,".",'Formulario PPGR3'!$E104,".",'Formulario PPGR3'!$F104))</f>
        <v>#REF!</v>
      </c>
      <c r="C104" s="188" t="e">
        <f>IF('Formulario PPGR3'!$G104="","",'Formulario PPGR1'!#REF!)</f>
        <v>#REF!</v>
      </c>
      <c r="D104" s="188" t="e">
        <f>IF('Formulario PPGR3'!$G104="","",'Formulario PPGR1'!#REF!)</f>
        <v>#REF!</v>
      </c>
      <c r="E104" s="188" t="e">
        <f>IF('Formulario PPGR3'!$G104="","",'Formulario PPGR1'!#REF!)</f>
        <v>#REF!</v>
      </c>
      <c r="F104" s="188" t="e">
        <f>IF('Formulario PPGR3'!$G104="","",'Formulario PPGR1'!#REF!)</f>
        <v>#REF!</v>
      </c>
      <c r="G104" s="234" t="s">
        <v>359</v>
      </c>
      <c r="H104" s="519" t="str" cm="1">
        <f t="array" ref="H104">IF(Tabla1[[#This Row],[Código_Actividad]]="","",_xlfn.XLOOKUP(Tabla1[[#This Row],[Código_Actividad]],CodigoActividad,Tabla2[Actividades Programables Presupuestables],"",0))</f>
        <v xml:space="preserve">Seguimiento a las capacitaciones a los RRHH de las áreas de odontología de acuerdo a las necesidades. </v>
      </c>
      <c r="I104" s="520">
        <f>IFERROR(VLOOKUP('Formulario PPGR3'!$G104,'Formulario PPGR2'!$C$9:$Q$270,15,FALSE),"")</f>
        <v>3</v>
      </c>
      <c r="J104" s="528" t="s">
        <v>901</v>
      </c>
      <c r="K104" s="524" t="s">
        <v>902</v>
      </c>
      <c r="L104" s="521" t="str">
        <f>IF(Tabla1[[#This Row],[Descripción]]="","",_xlfn.XLOOKUP(Tabla1[[#This Row],[Descripción]],Tabla10[Descripción],Tabla10[Unidad de Medida],"",0))</f>
        <v>resma</v>
      </c>
      <c r="M104" s="312">
        <v>2</v>
      </c>
      <c r="N104" s="537">
        <f>IF(Tabla1[[#This Row],[Descripción]]="","",_xlfn.XLOOKUP(Tabla1[[#This Row],[Descripción]],Tabla10[Descripción],Tabla10[Precio Unitario],0))</f>
        <v>288</v>
      </c>
      <c r="O104" s="537">
        <f>IF(Tabla1[[#This Row],[Cantidad de Insumos]]="","",Tabla1[[#This Row],[Precio Unitario]]*Tabla1[[#This Row],[Cantidad de Insumos]])</f>
        <v>576</v>
      </c>
      <c r="P104" s="522" t="str">
        <f>IF(Tabla1[[#This Row],[Descripción]]="","",_xlfn.XLOOKUP(Tabla1[[#This Row],[Descripción]],Tabla10[Descripción],Tabla10[CODIGO PRESUPUESTARIO],0))</f>
        <v>2.3.3.1.01</v>
      </c>
      <c r="Q104" s="523" t="s">
        <v>900</v>
      </c>
      <c r="R104" s="523" t="str">
        <f>IF(Tabla1[[#This Row],[Insumos]]="","",_xlfn.XLOOKUP(Tabla1[[#This Row],[Insumos]],Tabla10[Insumo],Tabla10[InsumoAbrev],"",0))</f>
        <v>lsProductosdePapel</v>
      </c>
    </row>
    <row r="105" spans="2:18" ht="25.5">
      <c r="B105" s="188" t="e">
        <f>IF('Formulario PPGR3'!$G105="","",CONCATENATE('Formulario PPGR3'!$C105,".",'Formulario PPGR3'!$D105,".",'Formulario PPGR3'!$E105,".",'Formulario PPGR3'!$F105))</f>
        <v>#REF!</v>
      </c>
      <c r="C105" s="188" t="e">
        <f>IF('Formulario PPGR3'!$G105="","",'Formulario PPGR1'!#REF!)</f>
        <v>#REF!</v>
      </c>
      <c r="D105" s="188" t="e">
        <f>IF('Formulario PPGR3'!$G105="","",'Formulario PPGR1'!#REF!)</f>
        <v>#REF!</v>
      </c>
      <c r="E105" s="188" t="e">
        <f>IF('Formulario PPGR3'!$G105="","",'Formulario PPGR1'!#REF!)</f>
        <v>#REF!</v>
      </c>
      <c r="F105" s="188" t="e">
        <f>IF('Formulario PPGR3'!$G105="","",'Formulario PPGR1'!#REF!)</f>
        <v>#REF!</v>
      </c>
      <c r="G105" s="234" t="s">
        <v>359</v>
      </c>
      <c r="H105" s="519" t="str" cm="1">
        <f t="array" ref="H105">IF(Tabla1[[#This Row],[Código_Actividad]]="","",_xlfn.XLOOKUP(Tabla1[[#This Row],[Código_Actividad]],CodigoActividad,Tabla2[Actividades Programables Presupuestables],"",0))</f>
        <v xml:space="preserve">Seguimiento a las capacitaciones a los RRHH de las áreas de odontología de acuerdo a las necesidades. </v>
      </c>
      <c r="I105" s="520">
        <f>IFERROR(VLOOKUP('Formulario PPGR3'!$G105,'Formulario PPGR2'!$C$9:$Q$270,15,FALSE),"")</f>
        <v>3</v>
      </c>
      <c r="J105" s="528" t="s">
        <v>901</v>
      </c>
      <c r="K105" s="524" t="s">
        <v>904</v>
      </c>
      <c r="L105" s="521" t="str">
        <f>IF(Tabla1[[#This Row],[Descripción]]="","",_xlfn.XLOOKUP(Tabla1[[#This Row],[Descripción]],Tabla10[Descripción],Tabla10[Unidad de Medida],"",0))</f>
        <v>unidad</v>
      </c>
      <c r="M105" s="312">
        <v>5</v>
      </c>
      <c r="N105" s="537">
        <f>IF(Tabla1[[#This Row],[Descripción]]="","",_xlfn.XLOOKUP(Tabla1[[#This Row],[Descripción]],Tabla10[Descripción],Tabla10[Precio Unitario],0))</f>
        <v>55</v>
      </c>
      <c r="O105" s="537">
        <f>IF(Tabla1[[#This Row],[Cantidad de Insumos]]="","",Tabla1[[#This Row],[Precio Unitario]]*Tabla1[[#This Row],[Cantidad de Insumos]])</f>
        <v>275</v>
      </c>
      <c r="P105" s="522" t="str">
        <f>IF(Tabla1[[#This Row],[Descripción]]="","",_xlfn.XLOOKUP(Tabla1[[#This Row],[Descripción]],Tabla10[Descripción],Tabla10[CODIGO PRESUPUESTARIO],0))</f>
        <v xml:space="preserve">2.3.9.2.01 </v>
      </c>
      <c r="Q105" s="523" t="s">
        <v>900</v>
      </c>
      <c r="R105" s="523" t="str">
        <f>IF(Tabla1[[#This Row],[Insumos]]="","",_xlfn.XLOOKUP(Tabla1[[#This Row],[Insumos]],Tabla10[Insumo],Tabla10[InsumoAbrev],"",0))</f>
        <v>lsProductosdePapel</v>
      </c>
    </row>
    <row r="106" spans="2:18" ht="51">
      <c r="B106" s="188" t="e">
        <f>IF('Formulario PPGR3'!$G106="","",CONCATENATE('Formulario PPGR3'!$C106,".",'Formulario PPGR3'!$D106,".",'Formulario PPGR3'!$E106,".",'Formulario PPGR3'!$F106))</f>
        <v>#REF!</v>
      </c>
      <c r="C106" s="188" t="e">
        <f>IF('Formulario PPGR3'!$G106="","",'Formulario PPGR1'!#REF!)</f>
        <v>#REF!</v>
      </c>
      <c r="D106" s="188" t="e">
        <f>IF('Formulario PPGR3'!$G106="","",'Formulario PPGR1'!#REF!)</f>
        <v>#REF!</v>
      </c>
      <c r="E106" s="188" t="e">
        <f>IF('Formulario PPGR3'!$G106="","",'Formulario PPGR1'!#REF!)</f>
        <v>#REF!</v>
      </c>
      <c r="F106" s="188" t="e">
        <f>IF('Formulario PPGR3'!$G106="","",'Formulario PPGR1'!#REF!)</f>
        <v>#REF!</v>
      </c>
      <c r="G106" s="234" t="s">
        <v>361</v>
      </c>
      <c r="H106" s="519" t="str" cm="1">
        <f t="array" ref="H106">IF(Tabla1[[#This Row],[Código_Actividad]]="","",_xlfn.XLOOKUP(Tabla1[[#This Row],[Código_Actividad]],CodigoActividad,Tabla2[Actividades Programables Presupuestables],"",0))</f>
        <v>Seguimiento al desarrollo e implementación del plan de acciones para el acondicionamiento de infraestructura, mantenimiento de  equipos y equipamiento de las áreas de odontología  EES</v>
      </c>
      <c r="I106" s="520">
        <f>IFERROR(VLOOKUP('Formulario PPGR3'!$G106,'Formulario PPGR2'!$C$9:$Q$270,15,FALSE),"")</f>
        <v>4</v>
      </c>
      <c r="J106" s="525" t="s">
        <v>897</v>
      </c>
      <c r="K106" s="524" t="s">
        <v>898</v>
      </c>
      <c r="L106" s="521" t="str">
        <f>IF(Tabla1[[#This Row],[Descripción]]="","",_xlfn.XLOOKUP(Tabla1[[#This Row],[Descripción]],Tabla10[Descripción],Tabla10[Unidad de Medida],"",0))</f>
        <v>Depósito</v>
      </c>
      <c r="M106" s="312">
        <v>4</v>
      </c>
      <c r="N106" s="537">
        <f>IF(Tabla1[[#This Row],[Descripción]]="","",_xlfn.XLOOKUP(Tabla1[[#This Row],[Descripción]],Tabla10[Descripción],Tabla10[Precio Unitario],0))</f>
        <v>1700</v>
      </c>
      <c r="O106" s="537">
        <f>IF(Tabla1[[#This Row],[Cantidad de Insumos]]="","",Tabla1[[#This Row],[Precio Unitario]]*Tabla1[[#This Row],[Cantidad de Insumos]])</f>
        <v>6800</v>
      </c>
      <c r="P106" s="522" t="str">
        <f>IF(Tabla1[[#This Row],[Descripción]]="","",_xlfn.XLOOKUP(Tabla1[[#This Row],[Descripción]],Tabla10[Descripción],Tabla10[CODIGO PRESUPUESTARIO],0))</f>
        <v>2.2.3.1.01</v>
      </c>
      <c r="Q106" s="523" t="s">
        <v>894</v>
      </c>
      <c r="R106" s="523" t="str">
        <f>IF(Tabla1[[#This Row],[Insumos]]="","",_xlfn.XLOOKUP(Tabla1[[#This Row],[Insumos]],Tabla10[Insumo],Tabla10[InsumoAbrev],"",0))</f>
        <v>lsViaticosDP</v>
      </c>
    </row>
    <row r="107" spans="2:18" ht="51">
      <c r="B107" s="188" t="e">
        <f>IF('Formulario PPGR3'!$G107="","",CONCATENATE('Formulario PPGR3'!$C107,".",'Formulario PPGR3'!$D107,".",'Formulario PPGR3'!$E107,".",'Formulario PPGR3'!$F107))</f>
        <v>#REF!</v>
      </c>
      <c r="C107" s="188" t="e">
        <f>IF('Formulario PPGR3'!$G107="","",'Formulario PPGR1'!#REF!)</f>
        <v>#REF!</v>
      </c>
      <c r="D107" s="188" t="e">
        <f>IF('Formulario PPGR3'!$G107="","",'Formulario PPGR1'!#REF!)</f>
        <v>#REF!</v>
      </c>
      <c r="E107" s="188" t="e">
        <f>IF('Formulario PPGR3'!$G107="","",'Formulario PPGR1'!#REF!)</f>
        <v>#REF!</v>
      </c>
      <c r="F107" s="188" t="e">
        <f>IF('Formulario PPGR3'!$G107="","",'Formulario PPGR1'!#REF!)</f>
        <v>#REF!</v>
      </c>
      <c r="G107" s="234" t="s">
        <v>361</v>
      </c>
      <c r="H107" s="519" t="str" cm="1">
        <f t="array" ref="H107">IF(Tabla1[[#This Row],[Código_Actividad]]="","",_xlfn.XLOOKUP(Tabla1[[#This Row],[Código_Actividad]],CodigoActividad,Tabla2[Actividades Programables Presupuestables],"",0))</f>
        <v>Seguimiento al desarrollo e implementación del plan de acciones para el acondicionamiento de infraestructura, mantenimiento de  equipos y equipamiento de las áreas de odontología  EES</v>
      </c>
      <c r="I107" s="520">
        <f>IFERROR(VLOOKUP('Formulario PPGR3'!$G107,'Formulario PPGR2'!$C$9:$Q$270,15,FALSE),"")</f>
        <v>4</v>
      </c>
      <c r="J107" s="525" t="s">
        <v>897</v>
      </c>
      <c r="K107" s="524" t="s">
        <v>920</v>
      </c>
      <c r="L107" s="521" t="str">
        <f>IF(Tabla1[[#This Row],[Descripción]]="","",_xlfn.XLOOKUP(Tabla1[[#This Row],[Descripción]],Tabla10[Descripción],Tabla10[Unidad de Medida],"",0))</f>
        <v>Depósito</v>
      </c>
      <c r="M107" s="312">
        <v>4</v>
      </c>
      <c r="N107" s="537">
        <f>IF(Tabla1[[#This Row],[Descripción]]="","",_xlfn.XLOOKUP(Tabla1[[#This Row],[Descripción]],Tabla10[Descripción],Tabla10[Precio Unitario],0))</f>
        <v>1900</v>
      </c>
      <c r="O107" s="537">
        <f>IF(Tabla1[[#This Row],[Cantidad de Insumos]]="","",Tabla1[[#This Row],[Precio Unitario]]*Tabla1[[#This Row],[Cantidad de Insumos]])</f>
        <v>7600</v>
      </c>
      <c r="P107" s="522" t="str">
        <f>IF(Tabla1[[#This Row],[Descripción]]="","",_xlfn.XLOOKUP(Tabla1[[#This Row],[Descripción]],Tabla10[Descripción],Tabla10[CODIGO PRESUPUESTARIO],0))</f>
        <v>2.2.3.1.01</v>
      </c>
      <c r="Q107" s="523" t="s">
        <v>894</v>
      </c>
      <c r="R107" s="523" t="str">
        <f>IF(Tabla1[[#This Row],[Insumos]]="","",_xlfn.XLOOKUP(Tabla1[[#This Row],[Insumos]],Tabla10[Insumo],Tabla10[InsumoAbrev],"",0))</f>
        <v>lsViaticosDP</v>
      </c>
    </row>
    <row r="108" spans="2:18" ht="51">
      <c r="B108" s="188" t="e">
        <f>IF('Formulario PPGR3'!$G108="","",CONCATENATE('Formulario PPGR3'!$C108,".",'Formulario PPGR3'!$D108,".",'Formulario PPGR3'!$E108,".",'Formulario PPGR3'!$F108))</f>
        <v>#REF!</v>
      </c>
      <c r="C108" s="188" t="e">
        <f>IF('Formulario PPGR3'!$G108="","",'Formulario PPGR1'!#REF!)</f>
        <v>#REF!</v>
      </c>
      <c r="D108" s="188" t="e">
        <f>IF('Formulario PPGR3'!$G108="","",'Formulario PPGR1'!#REF!)</f>
        <v>#REF!</v>
      </c>
      <c r="E108" s="188" t="e">
        <f>IF('Formulario PPGR3'!$G108="","",'Formulario PPGR1'!#REF!)</f>
        <v>#REF!</v>
      </c>
      <c r="F108" s="188" t="e">
        <f>IF('Formulario PPGR3'!$G108="","",'Formulario PPGR1'!#REF!)</f>
        <v>#REF!</v>
      </c>
      <c r="G108" s="234" t="s">
        <v>361</v>
      </c>
      <c r="H108" s="519" t="str" cm="1">
        <f t="array" ref="H108">IF(Tabla1[[#This Row],[Código_Actividad]]="","",_xlfn.XLOOKUP(Tabla1[[#This Row],[Código_Actividad]],CodigoActividad,Tabla2[Actividades Programables Presupuestables],"",0))</f>
        <v>Seguimiento al desarrollo e implementación del plan de acciones para el acondicionamiento de infraestructura, mantenimiento de  equipos y equipamiento de las áreas de odontología  EES</v>
      </c>
      <c r="I108" s="520">
        <f>IFERROR(VLOOKUP('Formulario PPGR3'!$G108,'Formulario PPGR2'!$C$9:$Q$270,15,FALSE),"")</f>
        <v>4</v>
      </c>
      <c r="J108" s="525" t="s">
        <v>895</v>
      </c>
      <c r="K108" s="524" t="s">
        <v>896</v>
      </c>
      <c r="L108" s="521" t="str">
        <f>IF(Tabla1[[#This Row],[Descripción]]="","",_xlfn.XLOOKUP(Tabla1[[#This Row],[Descripción]],Tabla10[Descripción],Tabla10[Unidad de Medida],"",0))</f>
        <v>galon</v>
      </c>
      <c r="M108" s="312">
        <v>40</v>
      </c>
      <c r="N108" s="537">
        <f>IF(Tabla1[[#This Row],[Descripción]]="","",_xlfn.XLOOKUP(Tabla1[[#This Row],[Descripción]],Tabla10[Descripción],Tabla10[Precio Unitario],0))</f>
        <v>250</v>
      </c>
      <c r="O108" s="537">
        <f>IF(Tabla1[[#This Row],[Cantidad de Insumos]]="","",Tabla1[[#This Row],[Precio Unitario]]*Tabla1[[#This Row],[Cantidad de Insumos]])</f>
        <v>10000</v>
      </c>
      <c r="P108" s="522" t="str">
        <f>IF(Tabla1[[#This Row],[Descripción]]="","",_xlfn.XLOOKUP(Tabla1[[#This Row],[Descripción]],Tabla10[Descripción],Tabla10[CODIGO PRESUPUESTARIO],0))</f>
        <v>2.3.7.1.02</v>
      </c>
      <c r="Q108" s="523" t="s">
        <v>894</v>
      </c>
      <c r="R108" s="523" t="str">
        <f>IF(Tabla1[[#This Row],[Insumos]]="","",_xlfn.XLOOKUP(Tabla1[[#This Row],[Insumos]],Tabla10[Insumo],Tabla10[InsumoAbrev],"",0))</f>
        <v>lsGasoil</v>
      </c>
    </row>
    <row r="109" spans="2:18">
      <c r="B109" s="188" t="e">
        <f>IF('Formulario PPGR3'!$G109="","",CONCATENATE('Formulario PPGR3'!$C109,".",'Formulario PPGR3'!$D109,".",'Formulario PPGR3'!$E109,".",'Formulario PPGR3'!$F109))</f>
        <v>#REF!</v>
      </c>
      <c r="C109" s="188" t="e">
        <f>IF('Formulario PPGR3'!$G109="","",'Formulario PPGR1'!#REF!)</f>
        <v>#REF!</v>
      </c>
      <c r="D109" s="188" t="e">
        <f>IF('Formulario PPGR3'!$G109="","",'Formulario PPGR1'!#REF!)</f>
        <v>#REF!</v>
      </c>
      <c r="E109" s="188" t="e">
        <f>IF('Formulario PPGR3'!$G109="","",'Formulario PPGR1'!#REF!)</f>
        <v>#REF!</v>
      </c>
      <c r="F109" s="188" t="e">
        <f>IF('Formulario PPGR3'!$G109="","",'Formulario PPGR1'!#REF!)</f>
        <v>#REF!</v>
      </c>
      <c r="G109" s="234" t="s">
        <v>363</v>
      </c>
      <c r="H109" s="519" t="str" cm="1">
        <f t="array" ref="H109">IF(Tabla1[[#This Row],[Código_Actividad]]="","",_xlfn.XLOOKUP(Tabla1[[#This Row],[Código_Actividad]],CodigoActividad,Tabla2[Actividades Programables Presupuestables],"",0))</f>
        <v xml:space="preserve">Monitoreo y evaluación de los servicios odontológicos </v>
      </c>
      <c r="I109" s="520">
        <f>IFERROR(VLOOKUP('Formulario PPGR3'!$G109,'Formulario PPGR2'!$C$9:$Q$270,15,FALSE),"")</f>
        <v>3</v>
      </c>
      <c r="J109" s="525" t="s">
        <v>895</v>
      </c>
      <c r="K109" s="524" t="s">
        <v>896</v>
      </c>
      <c r="L109" s="521" t="str">
        <f>IF(Tabla1[[#This Row],[Descripción]]="","",_xlfn.XLOOKUP(Tabla1[[#This Row],[Descripción]],Tabla10[Descripción],Tabla10[Unidad de Medida],"",0))</f>
        <v>galon</v>
      </c>
      <c r="M109" s="312">
        <v>40</v>
      </c>
      <c r="N109" s="537">
        <f>IF(Tabla1[[#This Row],[Descripción]]="","",_xlfn.XLOOKUP(Tabla1[[#This Row],[Descripción]],Tabla10[Descripción],Tabla10[Precio Unitario],0))</f>
        <v>250</v>
      </c>
      <c r="O109" s="537">
        <f>IF(Tabla1[[#This Row],[Cantidad de Insumos]]="","",Tabla1[[#This Row],[Precio Unitario]]*Tabla1[[#This Row],[Cantidad de Insumos]])</f>
        <v>10000</v>
      </c>
      <c r="P109" s="522" t="str">
        <f>IF(Tabla1[[#This Row],[Descripción]]="","",_xlfn.XLOOKUP(Tabla1[[#This Row],[Descripción]],Tabla10[Descripción],Tabla10[CODIGO PRESUPUESTARIO],0))</f>
        <v>2.3.7.1.02</v>
      </c>
      <c r="Q109" s="523" t="s">
        <v>894</v>
      </c>
      <c r="R109" s="523" t="str">
        <f>IF(Tabla1[[#This Row],[Insumos]]="","",_xlfn.XLOOKUP(Tabla1[[#This Row],[Insumos]],Tabla10[Insumo],Tabla10[InsumoAbrev],"",0))</f>
        <v>lsGasoil</v>
      </c>
    </row>
    <row r="110" spans="2:18">
      <c r="B110" s="188" t="e">
        <f>IF('Formulario PPGR3'!$G110="","",CONCATENATE('Formulario PPGR3'!$C110,".",'Formulario PPGR3'!$D110,".",'Formulario PPGR3'!$E110,".",'Formulario PPGR3'!$F110))</f>
        <v>#REF!</v>
      </c>
      <c r="C110" s="188" t="e">
        <f>IF('Formulario PPGR3'!$G110="","",'Formulario PPGR1'!#REF!)</f>
        <v>#REF!</v>
      </c>
      <c r="D110" s="188" t="e">
        <f>IF('Formulario PPGR3'!$G110="","",'Formulario PPGR1'!#REF!)</f>
        <v>#REF!</v>
      </c>
      <c r="E110" s="188" t="e">
        <f>IF('Formulario PPGR3'!$G110="","",'Formulario PPGR1'!#REF!)</f>
        <v>#REF!</v>
      </c>
      <c r="F110" s="188" t="e">
        <f>IF('Formulario PPGR3'!$G110="","",'Formulario PPGR1'!#REF!)</f>
        <v>#REF!</v>
      </c>
      <c r="G110" s="234" t="s">
        <v>363</v>
      </c>
      <c r="H110" s="519" t="str" cm="1">
        <f t="array" ref="H110">IF(Tabla1[[#This Row],[Código_Actividad]]="","",_xlfn.XLOOKUP(Tabla1[[#This Row],[Código_Actividad]],CodigoActividad,Tabla2[Actividades Programables Presupuestables],"",0))</f>
        <v xml:space="preserve">Monitoreo y evaluación de los servicios odontológicos </v>
      </c>
      <c r="I110" s="520">
        <f>IFERROR(VLOOKUP('Formulario PPGR3'!$G110,'Formulario PPGR2'!$C$9:$Q$270,15,FALSE),"")</f>
        <v>3</v>
      </c>
      <c r="J110" s="528" t="s">
        <v>901</v>
      </c>
      <c r="K110" s="524" t="s">
        <v>902</v>
      </c>
      <c r="L110" s="521" t="str">
        <f>IF(Tabla1[[#This Row],[Descripción]]="","",_xlfn.XLOOKUP(Tabla1[[#This Row],[Descripción]],Tabla10[Descripción],Tabla10[Unidad de Medida],"",0))</f>
        <v>resma</v>
      </c>
      <c r="M110" s="312">
        <v>1</v>
      </c>
      <c r="N110" s="537">
        <f>IF(Tabla1[[#This Row],[Descripción]]="","",_xlfn.XLOOKUP(Tabla1[[#This Row],[Descripción]],Tabla10[Descripción],Tabla10[Precio Unitario],0))</f>
        <v>288</v>
      </c>
      <c r="O110" s="537">
        <f>IF(Tabla1[[#This Row],[Cantidad de Insumos]]="","",Tabla1[[#This Row],[Precio Unitario]]*Tabla1[[#This Row],[Cantidad de Insumos]])</f>
        <v>288</v>
      </c>
      <c r="P110" s="522" t="str">
        <f>IF(Tabla1[[#This Row],[Descripción]]="","",_xlfn.XLOOKUP(Tabla1[[#This Row],[Descripción]],Tabla10[Descripción],Tabla10[CODIGO PRESUPUESTARIO],0))</f>
        <v>2.3.3.1.01</v>
      </c>
      <c r="Q110" s="523" t="s">
        <v>900</v>
      </c>
      <c r="R110" s="523" t="str">
        <f>IF(Tabla1[[#This Row],[Insumos]]="","",_xlfn.XLOOKUP(Tabla1[[#This Row],[Insumos]],Tabla10[Insumo],Tabla10[InsumoAbrev],"",0))</f>
        <v>lsProductosdePapel</v>
      </c>
    </row>
    <row r="111" spans="2:18">
      <c r="B111" s="188" t="e">
        <f>IF('Formulario PPGR3'!$G111="","",CONCATENATE('Formulario PPGR3'!$C111,".",'Formulario PPGR3'!$D111,".",'Formulario PPGR3'!$E111,".",'Formulario PPGR3'!$F111))</f>
        <v>#REF!</v>
      </c>
      <c r="C111" s="188" t="e">
        <f>IF('Formulario PPGR3'!$G111="","",'Formulario PPGR1'!#REF!)</f>
        <v>#REF!</v>
      </c>
      <c r="D111" s="188" t="e">
        <f>IF('Formulario PPGR3'!$G111="","",'Formulario PPGR1'!#REF!)</f>
        <v>#REF!</v>
      </c>
      <c r="E111" s="188" t="e">
        <f>IF('Formulario PPGR3'!$G111="","",'Formulario PPGR1'!#REF!)</f>
        <v>#REF!</v>
      </c>
      <c r="F111" s="188" t="e">
        <f>IF('Formulario PPGR3'!$G111="","",'Formulario PPGR1'!#REF!)</f>
        <v>#REF!</v>
      </c>
      <c r="G111" s="234" t="s">
        <v>363</v>
      </c>
      <c r="H111" s="519" t="str" cm="1">
        <f t="array" ref="H111">IF(Tabla1[[#This Row],[Código_Actividad]]="","",_xlfn.XLOOKUP(Tabla1[[#This Row],[Código_Actividad]],CodigoActividad,Tabla2[Actividades Programables Presupuestables],"",0))</f>
        <v xml:space="preserve">Monitoreo y evaluación de los servicios odontológicos </v>
      </c>
      <c r="I111" s="520">
        <f>IFERROR(VLOOKUP('Formulario PPGR3'!$G111,'Formulario PPGR2'!$C$9:$Q$270,15,FALSE),"")</f>
        <v>3</v>
      </c>
      <c r="J111" s="528" t="s">
        <v>901</v>
      </c>
      <c r="K111" s="524" t="s">
        <v>904</v>
      </c>
      <c r="L111" s="521" t="str">
        <f>IF(Tabla1[[#This Row],[Descripción]]="","",_xlfn.XLOOKUP(Tabla1[[#This Row],[Descripción]],Tabla10[Descripción],Tabla10[Unidad de Medida],"",0))</f>
        <v>unidad</v>
      </c>
      <c r="M111" s="312">
        <v>1</v>
      </c>
      <c r="N111" s="537">
        <f>IF(Tabla1[[#This Row],[Descripción]]="","",_xlfn.XLOOKUP(Tabla1[[#This Row],[Descripción]],Tabla10[Descripción],Tabla10[Precio Unitario],0))</f>
        <v>55</v>
      </c>
      <c r="O111" s="537">
        <f>IF(Tabla1[[#This Row],[Cantidad de Insumos]]="","",Tabla1[[#This Row],[Precio Unitario]]*Tabla1[[#This Row],[Cantidad de Insumos]])</f>
        <v>55</v>
      </c>
      <c r="P111" s="522" t="str">
        <f>IF(Tabla1[[#This Row],[Descripción]]="","",_xlfn.XLOOKUP(Tabla1[[#This Row],[Descripción]],Tabla10[Descripción],Tabla10[CODIGO PRESUPUESTARIO],0))</f>
        <v xml:space="preserve">2.3.9.2.01 </v>
      </c>
      <c r="Q111" s="523" t="s">
        <v>900</v>
      </c>
      <c r="R111" s="523" t="str">
        <f>IF(Tabla1[[#This Row],[Insumos]]="","",_xlfn.XLOOKUP(Tabla1[[#This Row],[Insumos]],Tabla10[Insumo],Tabla10[InsumoAbrev],"",0))</f>
        <v>lsProductosdePapel</v>
      </c>
    </row>
    <row r="112" spans="2:18">
      <c r="B112" s="188" t="e">
        <f>IF('Formulario PPGR3'!$G112="","",CONCATENATE('Formulario PPGR3'!$C112,".",'Formulario PPGR3'!$D112,".",'Formulario PPGR3'!$E112,".",'Formulario PPGR3'!$F112))</f>
        <v>#REF!</v>
      </c>
      <c r="C112" s="188" t="e">
        <f>IF('Formulario PPGR3'!$G112="","",'Formulario PPGR1'!#REF!)</f>
        <v>#REF!</v>
      </c>
      <c r="D112" s="188" t="e">
        <f>IF('Formulario PPGR3'!$G112="","",'Formulario PPGR1'!#REF!)</f>
        <v>#REF!</v>
      </c>
      <c r="E112" s="188" t="e">
        <f>IF('Formulario PPGR3'!$G112="","",'Formulario PPGR1'!#REF!)</f>
        <v>#REF!</v>
      </c>
      <c r="F112" s="188" t="e">
        <f>IF('Formulario PPGR3'!$G112="","",'Formulario PPGR1'!#REF!)</f>
        <v>#REF!</v>
      </c>
      <c r="G112" s="234" t="s">
        <v>363</v>
      </c>
      <c r="H112" s="519" t="str" cm="1">
        <f t="array" ref="H112">IF(Tabla1[[#This Row],[Código_Actividad]]="","",_xlfn.XLOOKUP(Tabla1[[#This Row],[Código_Actividad]],CodigoActividad,Tabla2[Actividades Programables Presupuestables],"",0))</f>
        <v xml:space="preserve">Monitoreo y evaluación de los servicios odontológicos </v>
      </c>
      <c r="I112" s="520">
        <f>IFERROR(VLOOKUP('Formulario PPGR3'!$G112,'Formulario PPGR2'!$C$9:$Q$270,15,FALSE),"")</f>
        <v>3</v>
      </c>
      <c r="J112" s="525" t="s">
        <v>897</v>
      </c>
      <c r="K112" s="524" t="s">
        <v>898</v>
      </c>
      <c r="L112" s="521" t="str">
        <f>IF(Tabla1[[#This Row],[Descripción]]="","",_xlfn.XLOOKUP(Tabla1[[#This Row],[Descripción]],Tabla10[Descripción],Tabla10[Unidad de Medida],"",0))</f>
        <v>Depósito</v>
      </c>
      <c r="M112" s="312">
        <v>3</v>
      </c>
      <c r="N112" s="537">
        <f>IF(Tabla1[[#This Row],[Descripción]]="","",_xlfn.XLOOKUP(Tabla1[[#This Row],[Descripción]],Tabla10[Descripción],Tabla10[Precio Unitario],0))</f>
        <v>1700</v>
      </c>
      <c r="O112" s="537">
        <f>IF(Tabla1[[#This Row],[Cantidad de Insumos]]="","",Tabla1[[#This Row],[Precio Unitario]]*Tabla1[[#This Row],[Cantidad de Insumos]])</f>
        <v>5100</v>
      </c>
      <c r="P112" s="522" t="str">
        <f>IF(Tabla1[[#This Row],[Descripción]]="","",_xlfn.XLOOKUP(Tabla1[[#This Row],[Descripción]],Tabla10[Descripción],Tabla10[CODIGO PRESUPUESTARIO],0))</f>
        <v>2.2.3.1.01</v>
      </c>
      <c r="Q112" s="523" t="s">
        <v>894</v>
      </c>
      <c r="R112" s="523" t="str">
        <f>IF(Tabla1[[#This Row],[Insumos]]="","",_xlfn.XLOOKUP(Tabla1[[#This Row],[Insumos]],Tabla10[Insumo],Tabla10[InsumoAbrev],"",0))</f>
        <v>lsViaticosDP</v>
      </c>
    </row>
    <row r="113" spans="2:18">
      <c r="B113" s="188" t="e">
        <f>IF('Formulario PPGR3'!$G113="","",CONCATENATE('Formulario PPGR3'!$C113,".",'Formulario PPGR3'!$D113,".",'Formulario PPGR3'!$E113,".",'Formulario PPGR3'!$F113))</f>
        <v>#REF!</v>
      </c>
      <c r="C113" s="188" t="e">
        <f>IF('Formulario PPGR3'!$G113="","",'Formulario PPGR1'!#REF!)</f>
        <v>#REF!</v>
      </c>
      <c r="D113" s="188" t="e">
        <f>IF('Formulario PPGR3'!$G113="","",'Formulario PPGR1'!#REF!)</f>
        <v>#REF!</v>
      </c>
      <c r="E113" s="188" t="e">
        <f>IF('Formulario PPGR3'!$G113="","",'Formulario PPGR1'!#REF!)</f>
        <v>#REF!</v>
      </c>
      <c r="F113" s="188" t="e">
        <f>IF('Formulario PPGR3'!$G113="","",'Formulario PPGR1'!#REF!)</f>
        <v>#REF!</v>
      </c>
      <c r="G113" s="234" t="s">
        <v>363</v>
      </c>
      <c r="H113" s="519" t="str" cm="1">
        <f t="array" ref="H113">IF(Tabla1[[#This Row],[Código_Actividad]]="","",_xlfn.XLOOKUP(Tabla1[[#This Row],[Código_Actividad]],CodigoActividad,Tabla2[Actividades Programables Presupuestables],"",0))</f>
        <v xml:space="preserve">Monitoreo y evaluación de los servicios odontológicos </v>
      </c>
      <c r="I113" s="520">
        <f>IFERROR(VLOOKUP('Formulario PPGR3'!$G113,'Formulario PPGR2'!$C$9:$Q$270,15,FALSE),"")</f>
        <v>3</v>
      </c>
      <c r="J113" s="525" t="s">
        <v>897</v>
      </c>
      <c r="K113" s="524" t="s">
        <v>920</v>
      </c>
      <c r="L113" s="521" t="str">
        <f>IF(Tabla1[[#This Row],[Descripción]]="","",_xlfn.XLOOKUP(Tabla1[[#This Row],[Descripción]],Tabla10[Descripción],Tabla10[Unidad de Medida],"",0))</f>
        <v>Depósito</v>
      </c>
      <c r="M113" s="312">
        <v>3</v>
      </c>
      <c r="N113" s="537">
        <f>IF(Tabla1[[#This Row],[Descripción]]="","",_xlfn.XLOOKUP(Tabla1[[#This Row],[Descripción]],Tabla10[Descripción],Tabla10[Precio Unitario],0))</f>
        <v>1900</v>
      </c>
      <c r="O113" s="537">
        <f>IF(Tabla1[[#This Row],[Cantidad de Insumos]]="","",Tabla1[[#This Row],[Precio Unitario]]*Tabla1[[#This Row],[Cantidad de Insumos]])</f>
        <v>5700</v>
      </c>
      <c r="P113" s="522" t="str">
        <f>IF(Tabla1[[#This Row],[Descripción]]="","",_xlfn.XLOOKUP(Tabla1[[#This Row],[Descripción]],Tabla10[Descripción],Tabla10[CODIGO PRESUPUESTARIO],0))</f>
        <v>2.2.3.1.01</v>
      </c>
      <c r="Q113" s="523" t="s">
        <v>894</v>
      </c>
      <c r="R113" s="523" t="str">
        <f>IF(Tabla1[[#This Row],[Insumos]]="","",_xlfn.XLOOKUP(Tabla1[[#This Row],[Insumos]],Tabla10[Insumo],Tabla10[InsumoAbrev],"",0))</f>
        <v>lsViaticosDP</v>
      </c>
    </row>
    <row r="114" spans="2:18" ht="25.5">
      <c r="B114" s="188" t="e">
        <f>IF('Formulario PPGR3'!$G114="","",CONCATENATE('Formulario PPGR3'!$C114,".",'Formulario PPGR3'!$D114,".",'Formulario PPGR3'!$E114,".",'Formulario PPGR3'!$F114))</f>
        <v>#REF!</v>
      </c>
      <c r="C114" s="188" t="e">
        <f>IF('Formulario PPGR3'!$G114="","",'Formulario PPGR1'!#REF!)</f>
        <v>#REF!</v>
      </c>
      <c r="D114" s="188" t="e">
        <f>IF('Formulario PPGR3'!$G114="","",'Formulario PPGR1'!#REF!)</f>
        <v>#REF!</v>
      </c>
      <c r="E114" s="188" t="e">
        <f>IF('Formulario PPGR3'!$G114="","",'Formulario PPGR1'!#REF!)</f>
        <v>#REF!</v>
      </c>
      <c r="F114" s="188" t="e">
        <f>IF('Formulario PPGR3'!$G114="","",'Formulario PPGR1'!#REF!)</f>
        <v>#REF!</v>
      </c>
      <c r="G114" s="234" t="s">
        <v>365</v>
      </c>
      <c r="H114" s="519" t="str" cm="1">
        <f t="array" ref="H114">IF(Tabla1[[#This Row],[Código_Actividad]]="","",_xlfn.XLOOKUP(Tabla1[[#This Row],[Código_Actividad]],CodigoActividad,Tabla2[Actividades Programables Presupuestables],"",0))</f>
        <v>Seguimiento del desarrollo del programa Restableciendo Sonrisas</v>
      </c>
      <c r="I114" s="520">
        <f>IFERROR(VLOOKUP('Formulario PPGR3'!$G114,'Formulario PPGR2'!$C$9:$Q$270,15,FALSE),"")</f>
        <v>2</v>
      </c>
      <c r="J114" s="525" t="s">
        <v>897</v>
      </c>
      <c r="K114" s="524" t="s">
        <v>898</v>
      </c>
      <c r="L114" s="521" t="str">
        <f>IF(Tabla1[[#This Row],[Descripción]]="","",_xlfn.XLOOKUP(Tabla1[[#This Row],[Descripción]],Tabla10[Descripción],Tabla10[Unidad de Medida],"",0))</f>
        <v>Depósito</v>
      </c>
      <c r="M114" s="312">
        <v>2</v>
      </c>
      <c r="N114" s="537">
        <f>IF(Tabla1[[#This Row],[Descripción]]="","",_xlfn.XLOOKUP(Tabla1[[#This Row],[Descripción]],Tabla10[Descripción],Tabla10[Precio Unitario],0))</f>
        <v>1700</v>
      </c>
      <c r="O114" s="537">
        <f>IF(Tabla1[[#This Row],[Cantidad de Insumos]]="","",Tabla1[[#This Row],[Precio Unitario]]*Tabla1[[#This Row],[Cantidad de Insumos]])</f>
        <v>3400</v>
      </c>
      <c r="P114" s="522" t="str">
        <f>IF(Tabla1[[#This Row],[Descripción]]="","",_xlfn.XLOOKUP(Tabla1[[#This Row],[Descripción]],Tabla10[Descripción],Tabla10[CODIGO PRESUPUESTARIO],0))</f>
        <v>2.2.3.1.01</v>
      </c>
      <c r="Q114" s="523" t="s">
        <v>894</v>
      </c>
      <c r="R114" s="523" t="str">
        <f>IF(Tabla1[[#This Row],[Insumos]]="","",_xlfn.XLOOKUP(Tabla1[[#This Row],[Insumos]],Tabla10[Insumo],Tabla10[InsumoAbrev],"",0))</f>
        <v>lsViaticosDP</v>
      </c>
    </row>
    <row r="115" spans="2:18" ht="25.5">
      <c r="B115" s="188" t="e">
        <f>IF('Formulario PPGR3'!$G115="","",CONCATENATE('Formulario PPGR3'!$C115,".",'Formulario PPGR3'!$D115,".",'Formulario PPGR3'!$E115,".",'Formulario PPGR3'!$F115))</f>
        <v>#REF!</v>
      </c>
      <c r="C115" s="188" t="e">
        <f>IF('Formulario PPGR3'!$G115="","",'Formulario PPGR1'!#REF!)</f>
        <v>#REF!</v>
      </c>
      <c r="D115" s="188" t="e">
        <f>IF('Formulario PPGR3'!$G115="","",'Formulario PPGR1'!#REF!)</f>
        <v>#REF!</v>
      </c>
      <c r="E115" s="188" t="e">
        <f>IF('Formulario PPGR3'!$G115="","",'Formulario PPGR1'!#REF!)</f>
        <v>#REF!</v>
      </c>
      <c r="F115" s="188" t="e">
        <f>IF('Formulario PPGR3'!$G115="","",'Formulario PPGR1'!#REF!)</f>
        <v>#REF!</v>
      </c>
      <c r="G115" s="234" t="s">
        <v>365</v>
      </c>
      <c r="H115" s="519" t="str" cm="1">
        <f t="array" ref="H115">IF(Tabla1[[#This Row],[Código_Actividad]]="","",_xlfn.XLOOKUP(Tabla1[[#This Row],[Código_Actividad]],CodigoActividad,Tabla2[Actividades Programables Presupuestables],"",0))</f>
        <v>Seguimiento del desarrollo del programa Restableciendo Sonrisas</v>
      </c>
      <c r="I115" s="520">
        <f>IFERROR(VLOOKUP('Formulario PPGR3'!$G115,'Formulario PPGR2'!$C$9:$Q$270,15,FALSE),"")</f>
        <v>2</v>
      </c>
      <c r="J115" s="525" t="s">
        <v>897</v>
      </c>
      <c r="K115" s="524" t="s">
        <v>920</v>
      </c>
      <c r="L115" s="521" t="str">
        <f>IF(Tabla1[[#This Row],[Descripción]]="","",_xlfn.XLOOKUP(Tabla1[[#This Row],[Descripción]],Tabla10[Descripción],Tabla10[Unidad de Medida],"",0))</f>
        <v>Depósito</v>
      </c>
      <c r="M115" s="312">
        <v>2</v>
      </c>
      <c r="N115" s="537">
        <f>IF(Tabla1[[#This Row],[Descripción]]="","",_xlfn.XLOOKUP(Tabla1[[#This Row],[Descripción]],Tabla10[Descripción],Tabla10[Precio Unitario],0))</f>
        <v>1900</v>
      </c>
      <c r="O115" s="537">
        <f>IF(Tabla1[[#This Row],[Cantidad de Insumos]]="","",Tabla1[[#This Row],[Precio Unitario]]*Tabla1[[#This Row],[Cantidad de Insumos]])</f>
        <v>3800</v>
      </c>
      <c r="P115" s="522" t="str">
        <f>IF(Tabla1[[#This Row],[Descripción]]="","",_xlfn.XLOOKUP(Tabla1[[#This Row],[Descripción]],Tabla10[Descripción],Tabla10[CODIGO PRESUPUESTARIO],0))</f>
        <v>2.2.3.1.01</v>
      </c>
      <c r="Q115" s="523" t="s">
        <v>894</v>
      </c>
      <c r="R115" s="523" t="str">
        <f>IF(Tabla1[[#This Row],[Insumos]]="","",_xlfn.XLOOKUP(Tabla1[[#This Row],[Insumos]],Tabla10[Insumo],Tabla10[InsumoAbrev],"",0))</f>
        <v>lsViaticosDP</v>
      </c>
    </row>
    <row r="116" spans="2:18" ht="25.5">
      <c r="B116" s="188" t="e">
        <f>IF('Formulario PPGR3'!$G116="","",CONCATENATE('Formulario PPGR3'!$C116,".",'Formulario PPGR3'!$D116,".",'Formulario PPGR3'!$E116,".",'Formulario PPGR3'!$F116))</f>
        <v>#REF!</v>
      </c>
      <c r="C116" s="188" t="e">
        <f>IF('Formulario PPGR3'!$G116="","",'Formulario PPGR1'!#REF!)</f>
        <v>#REF!</v>
      </c>
      <c r="D116" s="188" t="e">
        <f>IF('Formulario PPGR3'!$G116="","",'Formulario PPGR1'!#REF!)</f>
        <v>#REF!</v>
      </c>
      <c r="E116" s="188" t="e">
        <f>IF('Formulario PPGR3'!$G116="","",'Formulario PPGR1'!#REF!)</f>
        <v>#REF!</v>
      </c>
      <c r="F116" s="188" t="e">
        <f>IF('Formulario PPGR3'!$G116="","",'Formulario PPGR1'!#REF!)</f>
        <v>#REF!</v>
      </c>
      <c r="G116" s="234" t="s">
        <v>365</v>
      </c>
      <c r="H116" s="519" t="str" cm="1">
        <f t="array" ref="H116">IF(Tabla1[[#This Row],[Código_Actividad]]="","",_xlfn.XLOOKUP(Tabla1[[#This Row],[Código_Actividad]],CodigoActividad,Tabla2[Actividades Programables Presupuestables],"",0))</f>
        <v>Seguimiento del desarrollo del programa Restableciendo Sonrisas</v>
      </c>
      <c r="I116" s="520">
        <f>IFERROR(VLOOKUP('Formulario PPGR3'!$G116,'Formulario PPGR2'!$C$9:$Q$270,15,FALSE),"")</f>
        <v>2</v>
      </c>
      <c r="J116" s="525" t="s">
        <v>895</v>
      </c>
      <c r="K116" s="524" t="s">
        <v>896</v>
      </c>
      <c r="L116" s="521" t="str">
        <f>IF(Tabla1[[#This Row],[Descripción]]="","",_xlfn.XLOOKUP(Tabla1[[#This Row],[Descripción]],Tabla10[Descripción],Tabla10[Unidad de Medida],"",0))</f>
        <v>galon</v>
      </c>
      <c r="M116" s="312">
        <v>20</v>
      </c>
      <c r="N116" s="537">
        <f>IF(Tabla1[[#This Row],[Descripción]]="","",_xlfn.XLOOKUP(Tabla1[[#This Row],[Descripción]],Tabla10[Descripción],Tabla10[Precio Unitario],0))</f>
        <v>250</v>
      </c>
      <c r="O116" s="537">
        <f>IF(Tabla1[[#This Row],[Cantidad de Insumos]]="","",Tabla1[[#This Row],[Precio Unitario]]*Tabla1[[#This Row],[Cantidad de Insumos]])</f>
        <v>5000</v>
      </c>
      <c r="P116" s="522" t="str">
        <f>IF(Tabla1[[#This Row],[Descripción]]="","",_xlfn.XLOOKUP(Tabla1[[#This Row],[Descripción]],Tabla10[Descripción],Tabla10[CODIGO PRESUPUESTARIO],0))</f>
        <v>2.3.7.1.02</v>
      </c>
      <c r="Q116" s="523" t="s">
        <v>894</v>
      </c>
      <c r="R116" s="523" t="str">
        <f>IF(Tabla1[[#This Row],[Insumos]]="","",_xlfn.XLOOKUP(Tabla1[[#This Row],[Insumos]],Tabla10[Insumo],Tabla10[InsumoAbrev],"",0))</f>
        <v>lsGasoil</v>
      </c>
    </row>
    <row r="117" spans="2:18" ht="25.5">
      <c r="B117" s="188" t="e">
        <f>IF('Formulario PPGR3'!$G117="","",CONCATENATE('Formulario PPGR3'!$C117,".",'Formulario PPGR3'!$D117,".",'Formulario PPGR3'!$E117,".",'Formulario PPGR3'!$F117))</f>
        <v>#REF!</v>
      </c>
      <c r="C117" s="188" t="e">
        <f>IF('Formulario PPGR3'!$G117="","",'Formulario PPGR1'!#REF!)</f>
        <v>#REF!</v>
      </c>
      <c r="D117" s="188" t="e">
        <f>IF('Formulario PPGR3'!$G117="","",'Formulario PPGR1'!#REF!)</f>
        <v>#REF!</v>
      </c>
      <c r="E117" s="188" t="e">
        <f>IF('Formulario PPGR3'!$G117="","",'Formulario PPGR1'!#REF!)</f>
        <v>#REF!</v>
      </c>
      <c r="F117" s="188" t="e">
        <f>IF('Formulario PPGR3'!$G117="","",'Formulario PPGR1'!#REF!)</f>
        <v>#REF!</v>
      </c>
      <c r="G117" s="234" t="s">
        <v>367</v>
      </c>
      <c r="H117" s="519" t="str" cm="1">
        <f t="array" ref="H117">IF(Tabla1[[#This Row],[Código_Actividad]]="","",_xlfn.XLOOKUP(Tabla1[[#This Row],[Código_Actividad]],CodigoActividad,Tabla2[Actividades Programables Presupuestables],"",0))</f>
        <v xml:space="preserve">Seguimiento del desarrollo del Programa Comunidad /Escuela libre de caries </v>
      </c>
      <c r="I117" s="520">
        <f>IFERROR(VLOOKUP('Formulario PPGR3'!$G117,'Formulario PPGR2'!$C$9:$Q$270,15,FALSE),"")</f>
        <v>3</v>
      </c>
      <c r="J117" s="525" t="s">
        <v>897</v>
      </c>
      <c r="K117" s="524" t="s">
        <v>898</v>
      </c>
      <c r="L117" s="521" t="str">
        <f>IF(Tabla1[[#This Row],[Descripción]]="","",_xlfn.XLOOKUP(Tabla1[[#This Row],[Descripción]],Tabla10[Descripción],Tabla10[Unidad de Medida],"",0))</f>
        <v>Depósito</v>
      </c>
      <c r="M117" s="312">
        <v>3</v>
      </c>
      <c r="N117" s="537">
        <f>IF(Tabla1[[#This Row],[Descripción]]="","",_xlfn.XLOOKUP(Tabla1[[#This Row],[Descripción]],Tabla10[Descripción],Tabla10[Precio Unitario],0))</f>
        <v>1700</v>
      </c>
      <c r="O117" s="537">
        <f>IF(Tabla1[[#This Row],[Cantidad de Insumos]]="","",Tabla1[[#This Row],[Precio Unitario]]*Tabla1[[#This Row],[Cantidad de Insumos]])</f>
        <v>5100</v>
      </c>
      <c r="P117" s="522" t="str">
        <f>IF(Tabla1[[#This Row],[Descripción]]="","",_xlfn.XLOOKUP(Tabla1[[#This Row],[Descripción]],Tabla10[Descripción],Tabla10[CODIGO PRESUPUESTARIO],0))</f>
        <v>2.2.3.1.01</v>
      </c>
      <c r="Q117" s="523" t="s">
        <v>894</v>
      </c>
      <c r="R117" s="523" t="str">
        <f>IF(Tabla1[[#This Row],[Insumos]]="","",_xlfn.XLOOKUP(Tabla1[[#This Row],[Insumos]],Tabla10[Insumo],Tabla10[InsumoAbrev],"",0))</f>
        <v>lsViaticosDP</v>
      </c>
    </row>
    <row r="118" spans="2:18" ht="25.5">
      <c r="B118" s="188" t="e">
        <f>IF('Formulario PPGR3'!$G118="","",CONCATENATE('Formulario PPGR3'!$C118,".",'Formulario PPGR3'!$D118,".",'Formulario PPGR3'!$E118,".",'Formulario PPGR3'!$F118))</f>
        <v>#REF!</v>
      </c>
      <c r="C118" s="188" t="e">
        <f>IF('Formulario PPGR3'!$G118="","",'Formulario PPGR1'!#REF!)</f>
        <v>#REF!</v>
      </c>
      <c r="D118" s="188" t="e">
        <f>IF('Formulario PPGR3'!$G118="","",'Formulario PPGR1'!#REF!)</f>
        <v>#REF!</v>
      </c>
      <c r="E118" s="188" t="e">
        <f>IF('Formulario PPGR3'!$G118="","",'Formulario PPGR1'!#REF!)</f>
        <v>#REF!</v>
      </c>
      <c r="F118" s="188" t="e">
        <f>IF('Formulario PPGR3'!$G118="","",'Formulario PPGR1'!#REF!)</f>
        <v>#REF!</v>
      </c>
      <c r="G118" s="234" t="s">
        <v>367</v>
      </c>
      <c r="H118" s="519" t="str" cm="1">
        <f t="array" ref="H118">IF(Tabla1[[#This Row],[Código_Actividad]]="","",_xlfn.XLOOKUP(Tabla1[[#This Row],[Código_Actividad]],CodigoActividad,Tabla2[Actividades Programables Presupuestables],"",0))</f>
        <v xml:space="preserve">Seguimiento del desarrollo del Programa Comunidad /Escuela libre de caries </v>
      </c>
      <c r="I118" s="520">
        <f>IFERROR(VLOOKUP('Formulario PPGR3'!$G118,'Formulario PPGR2'!$C$9:$Q$270,15,FALSE),"")</f>
        <v>3</v>
      </c>
      <c r="J118" s="525" t="s">
        <v>897</v>
      </c>
      <c r="K118" s="524" t="s">
        <v>920</v>
      </c>
      <c r="L118" s="521" t="str">
        <f>IF(Tabla1[[#This Row],[Descripción]]="","",_xlfn.XLOOKUP(Tabla1[[#This Row],[Descripción]],Tabla10[Descripción],Tabla10[Unidad de Medida],"",0))</f>
        <v>Depósito</v>
      </c>
      <c r="M118" s="312">
        <v>3</v>
      </c>
      <c r="N118" s="537">
        <f>IF(Tabla1[[#This Row],[Descripción]]="","",_xlfn.XLOOKUP(Tabla1[[#This Row],[Descripción]],Tabla10[Descripción],Tabla10[Precio Unitario],0))</f>
        <v>1900</v>
      </c>
      <c r="O118" s="537">
        <f>IF(Tabla1[[#This Row],[Cantidad de Insumos]]="","",Tabla1[[#This Row],[Precio Unitario]]*Tabla1[[#This Row],[Cantidad de Insumos]])</f>
        <v>5700</v>
      </c>
      <c r="P118" s="522" t="str">
        <f>IF(Tabla1[[#This Row],[Descripción]]="","",_xlfn.XLOOKUP(Tabla1[[#This Row],[Descripción]],Tabla10[Descripción],Tabla10[CODIGO PRESUPUESTARIO],0))</f>
        <v>2.2.3.1.01</v>
      </c>
      <c r="Q118" s="523" t="s">
        <v>894</v>
      </c>
      <c r="R118" s="523" t="str">
        <f>IF(Tabla1[[#This Row],[Insumos]]="","",_xlfn.XLOOKUP(Tabla1[[#This Row],[Insumos]],Tabla10[Insumo],Tabla10[InsumoAbrev],"",0))</f>
        <v>lsViaticosDP</v>
      </c>
    </row>
    <row r="119" spans="2:18" ht="25.5">
      <c r="B119" s="188" t="e">
        <f>IF('Formulario PPGR3'!$G119="","",CONCATENATE('Formulario PPGR3'!$C119,".",'Formulario PPGR3'!$D119,".",'Formulario PPGR3'!$E119,".",'Formulario PPGR3'!$F119))</f>
        <v>#REF!</v>
      </c>
      <c r="C119" s="188" t="e">
        <f>IF('Formulario PPGR3'!$G119="","",'Formulario PPGR1'!#REF!)</f>
        <v>#REF!</v>
      </c>
      <c r="D119" s="188" t="e">
        <f>IF('Formulario PPGR3'!$G119="","",'Formulario PPGR1'!#REF!)</f>
        <v>#REF!</v>
      </c>
      <c r="E119" s="188" t="e">
        <f>IF('Formulario PPGR3'!$G119="","",'Formulario PPGR1'!#REF!)</f>
        <v>#REF!</v>
      </c>
      <c r="F119" s="188" t="e">
        <f>IF('Formulario PPGR3'!$G119="","",'Formulario PPGR1'!#REF!)</f>
        <v>#REF!</v>
      </c>
      <c r="G119" s="234" t="s">
        <v>367</v>
      </c>
      <c r="H119" s="519" t="str" cm="1">
        <f t="array" ref="H119">IF(Tabla1[[#This Row],[Código_Actividad]]="","",_xlfn.XLOOKUP(Tabla1[[#This Row],[Código_Actividad]],CodigoActividad,Tabla2[Actividades Programables Presupuestables],"",0))</f>
        <v xml:space="preserve">Seguimiento del desarrollo del Programa Comunidad /Escuela libre de caries </v>
      </c>
      <c r="I119" s="520">
        <f>IFERROR(VLOOKUP('Formulario PPGR3'!$G119,'Formulario PPGR2'!$C$9:$Q$270,15,FALSE),"")</f>
        <v>3</v>
      </c>
      <c r="J119" s="525" t="s">
        <v>895</v>
      </c>
      <c r="K119" s="524" t="s">
        <v>896</v>
      </c>
      <c r="L119" s="521" t="str">
        <f>IF(Tabla1[[#This Row],[Descripción]]="","",_xlfn.XLOOKUP(Tabla1[[#This Row],[Descripción]],Tabla10[Descripción],Tabla10[Unidad de Medida],"",0))</f>
        <v>galon</v>
      </c>
      <c r="M119" s="312">
        <v>30</v>
      </c>
      <c r="N119" s="537">
        <f>IF(Tabla1[[#This Row],[Descripción]]="","",_xlfn.XLOOKUP(Tabla1[[#This Row],[Descripción]],Tabla10[Descripción],Tabla10[Precio Unitario],0))</f>
        <v>250</v>
      </c>
      <c r="O119" s="537">
        <f>IF(Tabla1[[#This Row],[Cantidad de Insumos]]="","",Tabla1[[#This Row],[Precio Unitario]]*Tabla1[[#This Row],[Cantidad de Insumos]])</f>
        <v>7500</v>
      </c>
      <c r="P119" s="522" t="str">
        <f>IF(Tabla1[[#This Row],[Descripción]]="","",_xlfn.XLOOKUP(Tabla1[[#This Row],[Descripción]],Tabla10[Descripción],Tabla10[CODIGO PRESUPUESTARIO],0))</f>
        <v>2.3.7.1.02</v>
      </c>
      <c r="Q119" s="523" t="s">
        <v>894</v>
      </c>
      <c r="R119" s="523" t="str">
        <f>IF(Tabla1[[#This Row],[Insumos]]="","",_xlfn.XLOOKUP(Tabla1[[#This Row],[Insumos]],Tabla10[Insumo],Tabla10[InsumoAbrev],"",0))</f>
        <v>lsGasoil</v>
      </c>
    </row>
    <row r="120" spans="2:18" ht="25.5">
      <c r="B120" s="188" t="e">
        <f>IF('Formulario PPGR3'!$G120="","",CONCATENATE('Formulario PPGR3'!$C120,".",'Formulario PPGR3'!$D120,".",'Formulario PPGR3'!$E120,".",'Formulario PPGR3'!$F120))</f>
        <v>#REF!</v>
      </c>
      <c r="C120" s="188" t="e">
        <f>IF('Formulario PPGR3'!$G120="","",'Formulario PPGR1'!#REF!)</f>
        <v>#REF!</v>
      </c>
      <c r="D120" s="188" t="e">
        <f>IF('Formulario PPGR3'!$G120="","",'Formulario PPGR1'!#REF!)</f>
        <v>#REF!</v>
      </c>
      <c r="E120" s="188" t="e">
        <f>IF('Formulario PPGR3'!$G120="","",'Formulario PPGR1'!#REF!)</f>
        <v>#REF!</v>
      </c>
      <c r="F120" s="188" t="e">
        <f>IF('Formulario PPGR3'!$G120="","",'Formulario PPGR1'!#REF!)</f>
        <v>#REF!</v>
      </c>
      <c r="G120" s="234" t="s">
        <v>369</v>
      </c>
      <c r="H120" s="519" t="str" cm="1">
        <f t="array" ref="H120">IF(Tabla1[[#This Row],[Código_Actividad]]="","",_xlfn.XLOOKUP(Tabla1[[#This Row],[Código_Actividad]],CodigoActividad,Tabla2[Actividades Programables Presupuestables],"",0))</f>
        <v>Seguimiento del desarrollo del Programa Fomento de la Salud bucal.</v>
      </c>
      <c r="I120" s="520">
        <f>IFERROR(VLOOKUP('Formulario PPGR3'!$G120,'Formulario PPGR2'!$C$9:$Q$270,15,FALSE),"")</f>
        <v>3</v>
      </c>
      <c r="J120" s="525" t="s">
        <v>897</v>
      </c>
      <c r="K120" s="524" t="s">
        <v>898</v>
      </c>
      <c r="L120" s="521" t="str">
        <f>IF(Tabla1[[#This Row],[Descripción]]="","",_xlfn.XLOOKUP(Tabla1[[#This Row],[Descripción]],Tabla10[Descripción],Tabla10[Unidad de Medida],"",0))</f>
        <v>Depósito</v>
      </c>
      <c r="M120" s="312">
        <v>3</v>
      </c>
      <c r="N120" s="537">
        <f>IF(Tabla1[[#This Row],[Descripción]]="","",_xlfn.XLOOKUP(Tabla1[[#This Row],[Descripción]],Tabla10[Descripción],Tabla10[Precio Unitario],0))</f>
        <v>1700</v>
      </c>
      <c r="O120" s="537">
        <f>IF(Tabla1[[#This Row],[Cantidad de Insumos]]="","",Tabla1[[#This Row],[Precio Unitario]]*Tabla1[[#This Row],[Cantidad de Insumos]])</f>
        <v>5100</v>
      </c>
      <c r="P120" s="522" t="str">
        <f>IF(Tabla1[[#This Row],[Descripción]]="","",_xlfn.XLOOKUP(Tabla1[[#This Row],[Descripción]],Tabla10[Descripción],Tabla10[CODIGO PRESUPUESTARIO],0))</f>
        <v>2.2.3.1.01</v>
      </c>
      <c r="Q120" s="523" t="s">
        <v>894</v>
      </c>
      <c r="R120" s="523" t="str">
        <f>IF(Tabla1[[#This Row],[Insumos]]="","",_xlfn.XLOOKUP(Tabla1[[#This Row],[Insumos]],Tabla10[Insumo],Tabla10[InsumoAbrev],"",0))</f>
        <v>lsViaticosDP</v>
      </c>
    </row>
    <row r="121" spans="2:18" ht="25.5">
      <c r="B121" s="188" t="e">
        <f>IF('Formulario PPGR3'!$G121="","",CONCATENATE('Formulario PPGR3'!$C121,".",'Formulario PPGR3'!$D121,".",'Formulario PPGR3'!$E121,".",'Formulario PPGR3'!$F121))</f>
        <v>#REF!</v>
      </c>
      <c r="C121" s="188" t="e">
        <f>IF('Formulario PPGR3'!$G121="","",'Formulario PPGR1'!#REF!)</f>
        <v>#REF!</v>
      </c>
      <c r="D121" s="188" t="e">
        <f>IF('Formulario PPGR3'!$G121="","",'Formulario PPGR1'!#REF!)</f>
        <v>#REF!</v>
      </c>
      <c r="E121" s="188" t="e">
        <f>IF('Formulario PPGR3'!$G121="","",'Formulario PPGR1'!#REF!)</f>
        <v>#REF!</v>
      </c>
      <c r="F121" s="188" t="e">
        <f>IF('Formulario PPGR3'!$G121="","",'Formulario PPGR1'!#REF!)</f>
        <v>#REF!</v>
      </c>
      <c r="G121" s="234" t="s">
        <v>369</v>
      </c>
      <c r="H121" s="519" t="str" cm="1">
        <f t="array" ref="H121">IF(Tabla1[[#This Row],[Código_Actividad]]="","",_xlfn.XLOOKUP(Tabla1[[#This Row],[Código_Actividad]],CodigoActividad,Tabla2[Actividades Programables Presupuestables],"",0))</f>
        <v>Seguimiento del desarrollo del Programa Fomento de la Salud bucal.</v>
      </c>
      <c r="I121" s="520">
        <f>IFERROR(VLOOKUP('Formulario PPGR3'!$G121,'Formulario PPGR2'!$C$9:$Q$270,15,FALSE),"")</f>
        <v>3</v>
      </c>
      <c r="J121" s="525" t="s">
        <v>897</v>
      </c>
      <c r="K121" s="524" t="s">
        <v>920</v>
      </c>
      <c r="L121" s="521" t="str">
        <f>IF(Tabla1[[#This Row],[Descripción]]="","",_xlfn.XLOOKUP(Tabla1[[#This Row],[Descripción]],Tabla10[Descripción],Tabla10[Unidad de Medida],"",0))</f>
        <v>Depósito</v>
      </c>
      <c r="M121" s="312">
        <v>3</v>
      </c>
      <c r="N121" s="537">
        <f>IF(Tabla1[[#This Row],[Descripción]]="","",_xlfn.XLOOKUP(Tabla1[[#This Row],[Descripción]],Tabla10[Descripción],Tabla10[Precio Unitario],0))</f>
        <v>1900</v>
      </c>
      <c r="O121" s="537">
        <f>IF(Tabla1[[#This Row],[Cantidad de Insumos]]="","",Tabla1[[#This Row],[Precio Unitario]]*Tabla1[[#This Row],[Cantidad de Insumos]])</f>
        <v>5700</v>
      </c>
      <c r="P121" s="522" t="str">
        <f>IF(Tabla1[[#This Row],[Descripción]]="","",_xlfn.XLOOKUP(Tabla1[[#This Row],[Descripción]],Tabla10[Descripción],Tabla10[CODIGO PRESUPUESTARIO],0))</f>
        <v>2.2.3.1.01</v>
      </c>
      <c r="Q121" s="523" t="s">
        <v>894</v>
      </c>
      <c r="R121" s="523" t="str">
        <f>IF(Tabla1[[#This Row],[Insumos]]="","",_xlfn.XLOOKUP(Tabla1[[#This Row],[Insumos]],Tabla10[Insumo],Tabla10[InsumoAbrev],"",0))</f>
        <v>lsViaticosDP</v>
      </c>
    </row>
    <row r="122" spans="2:18" ht="25.5">
      <c r="B122" s="188" t="e">
        <f>IF('Formulario PPGR3'!$G122="","",CONCATENATE('Formulario PPGR3'!$C122,".",'Formulario PPGR3'!$D122,".",'Formulario PPGR3'!$E122,".",'Formulario PPGR3'!$F122))</f>
        <v>#REF!</v>
      </c>
      <c r="C122" s="188" t="e">
        <f>IF('Formulario PPGR3'!$G122="","",'Formulario PPGR1'!#REF!)</f>
        <v>#REF!</v>
      </c>
      <c r="D122" s="188" t="e">
        <f>IF('Formulario PPGR3'!$G122="","",'Formulario PPGR1'!#REF!)</f>
        <v>#REF!</v>
      </c>
      <c r="E122" s="188" t="e">
        <f>IF('Formulario PPGR3'!$G122="","",'Formulario PPGR1'!#REF!)</f>
        <v>#REF!</v>
      </c>
      <c r="F122" s="188" t="e">
        <f>IF('Formulario PPGR3'!$G122="","",'Formulario PPGR1'!#REF!)</f>
        <v>#REF!</v>
      </c>
      <c r="G122" s="234" t="s">
        <v>369</v>
      </c>
      <c r="H122" s="519" t="str" cm="1">
        <f t="array" ref="H122">IF(Tabla1[[#This Row],[Código_Actividad]]="","",_xlfn.XLOOKUP(Tabla1[[#This Row],[Código_Actividad]],CodigoActividad,Tabla2[Actividades Programables Presupuestables],"",0))</f>
        <v>Seguimiento del desarrollo del Programa Fomento de la Salud bucal.</v>
      </c>
      <c r="I122" s="520">
        <f>IFERROR(VLOOKUP('Formulario PPGR3'!$G122,'Formulario PPGR2'!$C$9:$Q$270,15,FALSE),"")</f>
        <v>3</v>
      </c>
      <c r="J122" s="525" t="s">
        <v>895</v>
      </c>
      <c r="K122" s="524" t="s">
        <v>896</v>
      </c>
      <c r="L122" s="521" t="str">
        <f>IF(Tabla1[[#This Row],[Descripción]]="","",_xlfn.XLOOKUP(Tabla1[[#This Row],[Descripción]],Tabla10[Descripción],Tabla10[Unidad de Medida],"",0))</f>
        <v>galon</v>
      </c>
      <c r="M122" s="312">
        <v>30</v>
      </c>
      <c r="N122" s="537">
        <f>IF(Tabla1[[#This Row],[Descripción]]="","",_xlfn.XLOOKUP(Tabla1[[#This Row],[Descripción]],Tabla10[Descripción],Tabla10[Precio Unitario],0))</f>
        <v>250</v>
      </c>
      <c r="O122" s="537">
        <f>IF(Tabla1[[#This Row],[Cantidad de Insumos]]="","",Tabla1[[#This Row],[Precio Unitario]]*Tabla1[[#This Row],[Cantidad de Insumos]])</f>
        <v>7500</v>
      </c>
      <c r="P122" s="522" t="str">
        <f>IF(Tabla1[[#This Row],[Descripción]]="","",_xlfn.XLOOKUP(Tabla1[[#This Row],[Descripción]],Tabla10[Descripción],Tabla10[CODIGO PRESUPUESTARIO],0))</f>
        <v>2.3.7.1.02</v>
      </c>
      <c r="Q122" s="523" t="s">
        <v>894</v>
      </c>
      <c r="R122" s="523" t="str">
        <f>IF(Tabla1[[#This Row],[Insumos]]="","",_xlfn.XLOOKUP(Tabla1[[#This Row],[Insumos]],Tabla10[Insumo],Tabla10[InsumoAbrev],"",0))</f>
        <v>lsGasoil</v>
      </c>
    </row>
    <row r="123" spans="2:18">
      <c r="B123" s="188" t="e">
        <f>IF('Formulario PPGR3'!$G123="","",CONCATENATE('Formulario PPGR3'!$C123,".",'Formulario PPGR3'!$D123,".",'Formulario PPGR3'!$E123,".",'Formulario PPGR3'!$F123))</f>
        <v>#REF!</v>
      </c>
      <c r="C123" s="188" t="e">
        <f>IF('Formulario PPGR3'!$G123="","",'Formulario PPGR1'!#REF!)</f>
        <v>#REF!</v>
      </c>
      <c r="D123" s="188" t="e">
        <f>IF('Formulario PPGR3'!$G123="","",'Formulario PPGR1'!#REF!)</f>
        <v>#REF!</v>
      </c>
      <c r="E123" s="188" t="e">
        <f>IF('Formulario PPGR3'!$G123="","",'Formulario PPGR1'!#REF!)</f>
        <v>#REF!</v>
      </c>
      <c r="F123" s="188" t="e">
        <f>IF('Formulario PPGR3'!$G123="","",'Formulario PPGR1'!#REF!)</f>
        <v>#REF!</v>
      </c>
      <c r="G123" s="234" t="s">
        <v>799</v>
      </c>
      <c r="H123" s="519" t="str" cm="1">
        <f t="array" ref="H123">IF(Tabla1[[#This Row],[Código_Actividad]]="","",_xlfn.XLOOKUP(Tabla1[[#This Row],[Código_Actividad]],CodigoActividad,Tabla2[Actividades Programables Presupuestables],"",0))</f>
        <v>Auditorias de calidad del dato en los EES PNA y NE</v>
      </c>
      <c r="I123" s="520">
        <f>IFERROR(VLOOKUP('Formulario PPGR3'!$G123,'Formulario PPGR2'!$C$9:$Q$270,15,FALSE),"")</f>
        <v>12</v>
      </c>
      <c r="J123" s="525" t="s">
        <v>895</v>
      </c>
      <c r="K123" s="524" t="s">
        <v>896</v>
      </c>
      <c r="L123" s="521" t="str">
        <f>IF(Tabla1[[#This Row],[Descripción]]="","",_xlfn.XLOOKUP(Tabla1[[#This Row],[Descripción]],Tabla10[Descripción],Tabla10[Unidad de Medida],"",0))</f>
        <v>galon</v>
      </c>
      <c r="M123" s="312">
        <v>120</v>
      </c>
      <c r="N123" s="537">
        <f>IF(Tabla1[[#This Row],[Descripción]]="","",_xlfn.XLOOKUP(Tabla1[[#This Row],[Descripción]],Tabla10[Descripción],Tabla10[Precio Unitario],0))</f>
        <v>250</v>
      </c>
      <c r="O123" s="537">
        <f>IF(Tabla1[[#This Row],[Cantidad de Insumos]]="","",Tabla1[[#This Row],[Precio Unitario]]*Tabla1[[#This Row],[Cantidad de Insumos]])</f>
        <v>30000</v>
      </c>
      <c r="P123" s="522" t="str">
        <f>IF(Tabla1[[#This Row],[Descripción]]="","",_xlfn.XLOOKUP(Tabla1[[#This Row],[Descripción]],Tabla10[Descripción],Tabla10[CODIGO PRESUPUESTARIO],0))</f>
        <v>2.3.7.1.02</v>
      </c>
      <c r="Q123" s="523" t="s">
        <v>900</v>
      </c>
      <c r="R123" s="523" t="str">
        <f>IF(Tabla1[[#This Row],[Insumos]]="","",_xlfn.XLOOKUP(Tabla1[[#This Row],[Insumos]],Tabla10[Insumo],Tabla10[InsumoAbrev],"",0))</f>
        <v>lsGasoil</v>
      </c>
    </row>
    <row r="124" spans="2:18">
      <c r="B124" s="188" t="e">
        <f>IF('Formulario PPGR3'!$G124="","",CONCATENATE('Formulario PPGR3'!$C124,".",'Formulario PPGR3'!$D124,".",'Formulario PPGR3'!$E124,".",'Formulario PPGR3'!$F124))</f>
        <v>#REF!</v>
      </c>
      <c r="C124" s="188" t="e">
        <f>IF('Formulario PPGR3'!$G124="","",'Formulario PPGR1'!#REF!)</f>
        <v>#REF!</v>
      </c>
      <c r="D124" s="188" t="e">
        <f>IF('Formulario PPGR3'!$G124="","",'Formulario PPGR1'!#REF!)</f>
        <v>#REF!</v>
      </c>
      <c r="E124" s="188" t="e">
        <f>IF('Formulario PPGR3'!$G124="","",'Formulario PPGR1'!#REF!)</f>
        <v>#REF!</v>
      </c>
      <c r="F124" s="188" t="e">
        <f>IF('Formulario PPGR3'!$G124="","",'Formulario PPGR1'!#REF!)</f>
        <v>#REF!</v>
      </c>
      <c r="G124" s="234" t="s">
        <v>799</v>
      </c>
      <c r="H124" s="519" t="str" cm="1">
        <f t="array" ref="H124">IF(Tabla1[[#This Row],[Código_Actividad]]="","",_xlfn.XLOOKUP(Tabla1[[#This Row],[Código_Actividad]],CodigoActividad,Tabla2[Actividades Programables Presupuestables],"",0))</f>
        <v>Auditorias de calidad del dato en los EES PNA y NE</v>
      </c>
      <c r="I124" s="520">
        <f>IFERROR(VLOOKUP('Formulario PPGR3'!$G124,'Formulario PPGR2'!$C$9:$Q$270,15,FALSE),"")</f>
        <v>12</v>
      </c>
      <c r="J124" s="525" t="s">
        <v>897</v>
      </c>
      <c r="K124" s="524" t="s">
        <v>898</v>
      </c>
      <c r="L124" s="521" t="str">
        <f>IF(Tabla1[[#This Row],[Descripción]]="","",_xlfn.XLOOKUP(Tabla1[[#This Row],[Descripción]],Tabla10[Descripción],Tabla10[Unidad de Medida],"",0))</f>
        <v>Depósito</v>
      </c>
      <c r="M124" s="312">
        <v>12</v>
      </c>
      <c r="N124" s="537">
        <f>IF(Tabla1[[#This Row],[Descripción]]="","",_xlfn.XLOOKUP(Tabla1[[#This Row],[Descripción]],Tabla10[Descripción],Tabla10[Precio Unitario],0))</f>
        <v>1700</v>
      </c>
      <c r="O124" s="537">
        <f>IF(Tabla1[[#This Row],[Cantidad de Insumos]]="","",Tabla1[[#This Row],[Precio Unitario]]*Tabla1[[#This Row],[Cantidad de Insumos]])</f>
        <v>20400</v>
      </c>
      <c r="P124" s="522" t="str">
        <f>IF(Tabla1[[#This Row],[Descripción]]="","",_xlfn.XLOOKUP(Tabla1[[#This Row],[Descripción]],Tabla10[Descripción],Tabla10[CODIGO PRESUPUESTARIO],0))</f>
        <v>2.2.3.1.01</v>
      </c>
      <c r="Q124" s="523" t="s">
        <v>894</v>
      </c>
      <c r="R124" s="523" t="str">
        <f>IF(Tabla1[[#This Row],[Insumos]]="","",_xlfn.XLOOKUP(Tabla1[[#This Row],[Insumos]],Tabla10[Insumo],Tabla10[InsumoAbrev],"",0))</f>
        <v>lsViaticosDP</v>
      </c>
    </row>
    <row r="125" spans="2:18">
      <c r="B125" s="188" t="e">
        <f>IF('Formulario PPGR3'!$G125="","",CONCATENATE('Formulario PPGR3'!$C125,".",'Formulario PPGR3'!$D125,".",'Formulario PPGR3'!$E125,".",'Formulario PPGR3'!$F125))</f>
        <v>#REF!</v>
      </c>
      <c r="C125" s="188" t="e">
        <f>IF('Formulario PPGR3'!$G125="","",'Formulario PPGR1'!#REF!)</f>
        <v>#REF!</v>
      </c>
      <c r="D125" s="188" t="e">
        <f>IF('Formulario PPGR3'!$G125="","",'Formulario PPGR1'!#REF!)</f>
        <v>#REF!</v>
      </c>
      <c r="E125" s="188" t="e">
        <f>IF('Formulario PPGR3'!$G125="","",'Formulario PPGR1'!#REF!)</f>
        <v>#REF!</v>
      </c>
      <c r="F125" s="188" t="e">
        <f>IF('Formulario PPGR3'!$G125="","",'Formulario PPGR1'!#REF!)</f>
        <v>#REF!</v>
      </c>
      <c r="G125" s="234" t="s">
        <v>799</v>
      </c>
      <c r="H125" s="519" t="str" cm="1">
        <f t="array" ref="H125">IF(Tabla1[[#This Row],[Código_Actividad]]="","",_xlfn.XLOOKUP(Tabla1[[#This Row],[Código_Actividad]],CodigoActividad,Tabla2[Actividades Programables Presupuestables],"",0))</f>
        <v>Auditorias de calidad del dato en los EES PNA y NE</v>
      </c>
      <c r="I125" s="520">
        <f>IFERROR(VLOOKUP('Formulario PPGR3'!$G125,'Formulario PPGR2'!$C$9:$Q$270,15,FALSE),"")</f>
        <v>12</v>
      </c>
      <c r="J125" s="525" t="s">
        <v>897</v>
      </c>
      <c r="K125" s="524" t="s">
        <v>920</v>
      </c>
      <c r="L125" s="521" t="str">
        <f>IF(Tabla1[[#This Row],[Descripción]]="","",_xlfn.XLOOKUP(Tabla1[[#This Row],[Descripción]],Tabla10[Descripción],Tabla10[Unidad de Medida],"",0))</f>
        <v>Depósito</v>
      </c>
      <c r="M125" s="312">
        <v>12</v>
      </c>
      <c r="N125" s="537">
        <f>IF(Tabla1[[#This Row],[Descripción]]="","",_xlfn.XLOOKUP(Tabla1[[#This Row],[Descripción]],Tabla10[Descripción],Tabla10[Precio Unitario],0))</f>
        <v>1900</v>
      </c>
      <c r="O125" s="537">
        <f>IF(Tabla1[[#This Row],[Cantidad de Insumos]]="","",Tabla1[[#This Row],[Precio Unitario]]*Tabla1[[#This Row],[Cantidad de Insumos]])</f>
        <v>22800</v>
      </c>
      <c r="P125" s="522" t="str">
        <f>IF(Tabla1[[#This Row],[Descripción]]="","",_xlfn.XLOOKUP(Tabla1[[#This Row],[Descripción]],Tabla10[Descripción],Tabla10[CODIGO PRESUPUESTARIO],0))</f>
        <v>2.2.3.1.01</v>
      </c>
      <c r="Q125" s="523" t="s">
        <v>894</v>
      </c>
      <c r="R125" s="523" t="str">
        <f>IF(Tabla1[[#This Row],[Insumos]]="","",_xlfn.XLOOKUP(Tabla1[[#This Row],[Insumos]],Tabla10[Insumo],Tabla10[InsumoAbrev],"",0))</f>
        <v>lsViaticosDP</v>
      </c>
    </row>
    <row r="126" spans="2:18" ht="38.25">
      <c r="B126" s="188" t="e">
        <f>IF('Formulario PPGR3'!$G126="","",CONCATENATE('Formulario PPGR3'!$C126,".",'Formulario PPGR3'!$D126,".",'Formulario PPGR3'!$E126,".",'Formulario PPGR3'!$F126))</f>
        <v>#REF!</v>
      </c>
      <c r="C126" s="188" t="e">
        <f>IF('Formulario PPGR3'!$G126="","",'Formulario PPGR1'!#REF!)</f>
        <v>#REF!</v>
      </c>
      <c r="D126" s="188" t="e">
        <f>IF('Formulario PPGR3'!$G126="","",'Formulario PPGR1'!#REF!)</f>
        <v>#REF!</v>
      </c>
      <c r="E126" s="188" t="e">
        <f>IF('Formulario PPGR3'!$G126="","",'Formulario PPGR1'!#REF!)</f>
        <v>#REF!</v>
      </c>
      <c r="F126" s="188" t="e">
        <f>IF('Formulario PPGR3'!$G126="","",'Formulario PPGR1'!#REF!)</f>
        <v>#REF!</v>
      </c>
      <c r="G126" s="234" t="s">
        <v>802</v>
      </c>
      <c r="H126" s="188" t="str" cm="1">
        <f t="array" ref="H126">IF(Tabla1[[#This Row],[Código_Actividad]]="","",_xlfn.XLOOKUP(Tabla1[[#This Row],[Código_Actividad]],CodigoActividad,Tabla2[Actividades Programables Presupuestables],"",0))</f>
        <v>Reunión de socialización de los informes de  calidad del dato con el personal de estadística de los EES</v>
      </c>
      <c r="I126" s="520">
        <f>IFERROR(VLOOKUP('Formulario PPGR3'!$G126,'Formulario PPGR2'!$C$9:$Q$270,15,FALSE),"")</f>
        <v>4</v>
      </c>
      <c r="J126" s="525" t="s">
        <v>892</v>
      </c>
      <c r="K126" s="524" t="s">
        <v>925</v>
      </c>
      <c r="L126" s="521" t="str">
        <f>IF(Tabla1[[#This Row],[Descripción]]="","",_xlfn.XLOOKUP(Tabla1[[#This Row],[Descripción]],Tabla10[Descripción],Tabla10[Unidad de Medida],"",0))</f>
        <v>unidad</v>
      </c>
      <c r="M126" s="312">
        <v>4</v>
      </c>
      <c r="N126" s="537">
        <f>IF(Tabla1[[#This Row],[Descripción]]="","",_xlfn.XLOOKUP(Tabla1[[#This Row],[Descripción]],Tabla10[Descripción],Tabla10[Precio Unitario],0))</f>
        <v>9410.5</v>
      </c>
      <c r="O126" s="537">
        <f>IF(Tabla1[[#This Row],[Cantidad de Insumos]]="","",Tabla1[[#This Row],[Precio Unitario]]*Tabla1[[#This Row],[Cantidad de Insumos]])</f>
        <v>37642</v>
      </c>
      <c r="P126" s="522" t="str">
        <f>IF(Tabla1[[#This Row],[Descripción]]="","",_xlfn.XLOOKUP(Tabla1[[#This Row],[Descripción]],Tabla10[Descripción],Tabla10[CODIGO PRESUPUESTARIO],0))</f>
        <v>2.3.1.1.01</v>
      </c>
      <c r="Q126" s="523" t="s">
        <v>894</v>
      </c>
      <c r="R126" s="523" t="str">
        <f>IF(Tabla1[[#This Row],[Insumos]]="","",_xlfn.XLOOKUP(Tabla1[[#This Row],[Insumos]],Tabla10[Insumo],Tabla10[InsumoAbrev],"",0))</f>
        <v>lsAlimentosyBebidas</v>
      </c>
    </row>
    <row r="127" spans="2:18" ht="25.5">
      <c r="B127" s="188" t="e">
        <f>IF('Formulario PPGR3'!$G127="","",CONCATENATE('Formulario PPGR3'!$C127,".",'Formulario PPGR3'!$D127,".",'Formulario PPGR3'!$E127,".",'Formulario PPGR3'!$F127))</f>
        <v>#REF!</v>
      </c>
      <c r="C127" s="188" t="e">
        <f>IF('Formulario PPGR3'!$G127="","",'Formulario PPGR1'!#REF!)</f>
        <v>#REF!</v>
      </c>
      <c r="D127" s="188" t="e">
        <f>IF('Formulario PPGR3'!$G127="","",'Formulario PPGR1'!#REF!)</f>
        <v>#REF!</v>
      </c>
      <c r="E127" s="188" t="e">
        <f>IF('Formulario PPGR3'!$G127="","",'Formulario PPGR1'!#REF!)</f>
        <v>#REF!</v>
      </c>
      <c r="F127" s="188" t="e">
        <f>IF('Formulario PPGR3'!$G127="","",'Formulario PPGR1'!#REF!)</f>
        <v>#REF!</v>
      </c>
      <c r="G127" s="234" t="s">
        <v>802</v>
      </c>
      <c r="H127" s="519" t="str" cm="1">
        <f t="array" ref="H127">IF(Tabla1[[#This Row],[Código_Actividad]]="","",_xlfn.XLOOKUP(Tabla1[[#This Row],[Código_Actividad]],CodigoActividad,Tabla2[Actividades Programables Presupuestables],"",0))</f>
        <v>Reunión de socialización de los informes de  calidad del dato con el personal de estadística de los EES</v>
      </c>
      <c r="I127" s="520">
        <f>IFERROR(VLOOKUP('Formulario PPGR3'!$G127,'Formulario PPGR2'!$C$9:$Q$270,15,FALSE),"")</f>
        <v>4</v>
      </c>
      <c r="J127" s="528" t="s">
        <v>901</v>
      </c>
      <c r="K127" s="524" t="s">
        <v>902</v>
      </c>
      <c r="L127" s="521" t="str">
        <f>IF(Tabla1[[#This Row],[Descripción]]="","",_xlfn.XLOOKUP(Tabla1[[#This Row],[Descripción]],Tabla10[Descripción],Tabla10[Unidad de Medida],"",0))</f>
        <v>resma</v>
      </c>
      <c r="M127" s="312">
        <v>1</v>
      </c>
      <c r="N127" s="537">
        <f>IF(Tabla1[[#This Row],[Descripción]]="","",_xlfn.XLOOKUP(Tabla1[[#This Row],[Descripción]],Tabla10[Descripción],Tabla10[Precio Unitario],0))</f>
        <v>288</v>
      </c>
      <c r="O127" s="537">
        <f>IF(Tabla1[[#This Row],[Cantidad de Insumos]]="","",Tabla1[[#This Row],[Precio Unitario]]*Tabla1[[#This Row],[Cantidad de Insumos]])</f>
        <v>288</v>
      </c>
      <c r="P127" s="522" t="str">
        <f>IF(Tabla1[[#This Row],[Descripción]]="","",_xlfn.XLOOKUP(Tabla1[[#This Row],[Descripción]],Tabla10[Descripción],Tabla10[CODIGO PRESUPUESTARIO],0))</f>
        <v>2.3.3.1.01</v>
      </c>
      <c r="Q127" s="523" t="s">
        <v>900</v>
      </c>
      <c r="R127" s="523" t="str">
        <f>IF(Tabla1[[#This Row],[Insumos]]="","",_xlfn.XLOOKUP(Tabla1[[#This Row],[Insumos]],Tabla10[Insumo],Tabla10[InsumoAbrev],"",0))</f>
        <v>lsProductosdePapel</v>
      </c>
    </row>
    <row r="128" spans="2:18" ht="25.5">
      <c r="B128" s="188" t="e">
        <f>IF('Formulario PPGR3'!$G128="","",CONCATENATE('Formulario PPGR3'!$C128,".",'Formulario PPGR3'!$D128,".",'Formulario PPGR3'!$E128,".",'Formulario PPGR3'!$F128))</f>
        <v>#REF!</v>
      </c>
      <c r="C128" s="188" t="e">
        <f>IF('Formulario PPGR3'!$G128="","",'Formulario PPGR1'!#REF!)</f>
        <v>#REF!</v>
      </c>
      <c r="D128" s="188" t="e">
        <f>IF('Formulario PPGR3'!$G128="","",'Formulario PPGR1'!#REF!)</f>
        <v>#REF!</v>
      </c>
      <c r="E128" s="188" t="e">
        <f>IF('Formulario PPGR3'!$G128="","",'Formulario PPGR1'!#REF!)</f>
        <v>#REF!</v>
      </c>
      <c r="F128" s="188" t="e">
        <f>IF('Formulario PPGR3'!$G128="","",'Formulario PPGR1'!#REF!)</f>
        <v>#REF!</v>
      </c>
      <c r="G128" s="234" t="s">
        <v>802</v>
      </c>
      <c r="H128" s="519" t="str" cm="1">
        <f t="array" ref="H128">IF(Tabla1[[#This Row],[Código_Actividad]]="","",_xlfn.XLOOKUP(Tabla1[[#This Row],[Código_Actividad]],CodigoActividad,Tabla2[Actividades Programables Presupuestables],"",0))</f>
        <v>Reunión de socialización de los informes de  calidad del dato con el personal de estadística de los EES</v>
      </c>
      <c r="I128" s="520">
        <f>IFERROR(VLOOKUP('Formulario PPGR3'!$G128,'Formulario PPGR2'!$C$9:$Q$270,15,FALSE),"")</f>
        <v>4</v>
      </c>
      <c r="J128" s="528" t="s">
        <v>901</v>
      </c>
      <c r="K128" s="524" t="s">
        <v>904</v>
      </c>
      <c r="L128" s="521" t="str">
        <f>IF(Tabla1[[#This Row],[Descripción]]="","",_xlfn.XLOOKUP(Tabla1[[#This Row],[Descripción]],Tabla10[Descripción],Tabla10[Unidad de Medida],"",0))</f>
        <v>unidad</v>
      </c>
      <c r="M128" s="312">
        <v>1</v>
      </c>
      <c r="N128" s="537">
        <f>IF(Tabla1[[#This Row],[Descripción]]="","",_xlfn.XLOOKUP(Tabla1[[#This Row],[Descripción]],Tabla10[Descripción],Tabla10[Precio Unitario],0))</f>
        <v>55</v>
      </c>
      <c r="O128" s="537">
        <f>IF(Tabla1[[#This Row],[Cantidad de Insumos]]="","",Tabla1[[#This Row],[Precio Unitario]]*Tabla1[[#This Row],[Cantidad de Insumos]])</f>
        <v>55</v>
      </c>
      <c r="P128" s="522" t="str">
        <f>IF(Tabla1[[#This Row],[Descripción]]="","",_xlfn.XLOOKUP(Tabla1[[#This Row],[Descripción]],Tabla10[Descripción],Tabla10[CODIGO PRESUPUESTARIO],0))</f>
        <v xml:space="preserve">2.3.9.2.01 </v>
      </c>
      <c r="Q128" s="523" t="s">
        <v>900</v>
      </c>
      <c r="R128" s="523" t="str">
        <f>IF(Tabla1[[#This Row],[Insumos]]="","",_xlfn.XLOOKUP(Tabla1[[#This Row],[Insumos]],Tabla10[Insumo],Tabla10[InsumoAbrev],"",0))</f>
        <v>lsProductosdePapel</v>
      </c>
    </row>
    <row r="129" spans="2:18" ht="38.25">
      <c r="B129" s="188" t="e">
        <f>IF('Formulario PPGR3'!$G129="","",CONCATENATE('Formulario PPGR3'!$C129,".",'Formulario PPGR3'!$D129,".",'Formulario PPGR3'!$E129,".",'Formulario PPGR3'!$F129))</f>
        <v>#REF!</v>
      </c>
      <c r="C129" s="188" t="e">
        <f>IF('Formulario PPGR3'!$G129="","",'Formulario PPGR1'!#REF!)</f>
        <v>#REF!</v>
      </c>
      <c r="D129" s="188" t="e">
        <f>IF('Formulario PPGR3'!$G129="","",'Formulario PPGR1'!#REF!)</f>
        <v>#REF!</v>
      </c>
      <c r="E129" s="188" t="e">
        <f>IF('Formulario PPGR3'!$G129="","",'Formulario PPGR1'!#REF!)</f>
        <v>#REF!</v>
      </c>
      <c r="F129" s="188" t="e">
        <f>IF('Formulario PPGR3'!$G129="","",'Formulario PPGR1'!#REF!)</f>
        <v>#REF!</v>
      </c>
      <c r="G129" s="234" t="s">
        <v>698</v>
      </c>
      <c r="H129" s="519" t="str" cm="1">
        <f t="array" ref="H129">IF(Tabla1[[#This Row],[Código_Actividad]]="","",_xlfn.XLOOKUP(Tabla1[[#This Row],[Código_Actividad]],CodigoActividad,Tabla2[Actividades Programables Presupuestables],"",0))</f>
        <v>Seguimiento a la calidad del cuidado clínico, investigación y gestión a través de la enfermera especialista en todos los niveles de atención</v>
      </c>
      <c r="I129" s="520">
        <f>IFERROR(VLOOKUP('Formulario PPGR3'!$G129,'Formulario PPGR2'!$C$9:$Q$270,15,FALSE),"")</f>
        <v>2</v>
      </c>
      <c r="J129" s="525" t="s">
        <v>895</v>
      </c>
      <c r="K129" s="524" t="s">
        <v>896</v>
      </c>
      <c r="L129" s="521" t="str">
        <f>IF(Tabla1[[#This Row],[Descripción]]="","",_xlfn.XLOOKUP(Tabla1[[#This Row],[Descripción]],Tabla10[Descripción],Tabla10[Unidad de Medida],"",0))</f>
        <v>galon</v>
      </c>
      <c r="M129" s="312">
        <v>20</v>
      </c>
      <c r="N129" s="537">
        <f>IF(Tabla1[[#This Row],[Descripción]]="","",_xlfn.XLOOKUP(Tabla1[[#This Row],[Descripción]],Tabla10[Descripción],Tabla10[Precio Unitario],0))</f>
        <v>250</v>
      </c>
      <c r="O129" s="537">
        <f>IF(Tabla1[[#This Row],[Cantidad de Insumos]]="","",Tabla1[[#This Row],[Precio Unitario]]*Tabla1[[#This Row],[Cantidad de Insumos]])</f>
        <v>5000</v>
      </c>
      <c r="P129" s="522" t="str">
        <f>IF(Tabla1[[#This Row],[Descripción]]="","",_xlfn.XLOOKUP(Tabla1[[#This Row],[Descripción]],Tabla10[Descripción],Tabla10[CODIGO PRESUPUESTARIO],0))</f>
        <v>2.3.7.1.02</v>
      </c>
      <c r="Q129" s="523" t="s">
        <v>894</v>
      </c>
      <c r="R129" s="523" t="str">
        <f>IF(Tabla1[[#This Row],[Insumos]]="","",_xlfn.XLOOKUP(Tabla1[[#This Row],[Insumos]],Tabla10[Insumo],Tabla10[InsumoAbrev],"",0))</f>
        <v>lsGasoil</v>
      </c>
    </row>
    <row r="130" spans="2:18" ht="38.25">
      <c r="B130" s="188" t="e">
        <f>IF('Formulario PPGR3'!$G130="","",CONCATENATE('Formulario PPGR3'!$C130,".",'Formulario PPGR3'!$D130,".",'Formulario PPGR3'!$E130,".",'Formulario PPGR3'!$F130))</f>
        <v>#REF!</v>
      </c>
      <c r="C130" s="188" t="e">
        <f>IF('Formulario PPGR3'!$G130="","",'Formulario PPGR1'!#REF!)</f>
        <v>#REF!</v>
      </c>
      <c r="D130" s="188" t="e">
        <f>IF('Formulario PPGR3'!$G130="","",'Formulario PPGR1'!#REF!)</f>
        <v>#REF!</v>
      </c>
      <c r="E130" s="188" t="e">
        <f>IF('Formulario PPGR3'!$G130="","",'Formulario PPGR1'!#REF!)</f>
        <v>#REF!</v>
      </c>
      <c r="F130" s="188" t="e">
        <f>IF('Formulario PPGR3'!$G130="","",'Formulario PPGR1'!#REF!)</f>
        <v>#REF!</v>
      </c>
      <c r="G130" s="234" t="s">
        <v>698</v>
      </c>
      <c r="H130" s="519" t="str" cm="1">
        <f t="array" ref="H130">IF(Tabla1[[#This Row],[Código_Actividad]]="","",_xlfn.XLOOKUP(Tabla1[[#This Row],[Código_Actividad]],CodigoActividad,Tabla2[Actividades Programables Presupuestables],"",0))</f>
        <v>Seguimiento a la calidad del cuidado clínico, investigación y gestión a través de la enfermera especialista en todos los niveles de atención</v>
      </c>
      <c r="I130" s="520">
        <f>IFERROR(VLOOKUP('Formulario PPGR3'!$G130,'Formulario PPGR2'!$C$9:$Q$270,15,FALSE),"")</f>
        <v>2</v>
      </c>
      <c r="J130" s="528" t="s">
        <v>901</v>
      </c>
      <c r="K130" s="524" t="s">
        <v>902</v>
      </c>
      <c r="L130" s="521" t="str">
        <f>IF(Tabla1[[#This Row],[Descripción]]="","",_xlfn.XLOOKUP(Tabla1[[#This Row],[Descripción]],Tabla10[Descripción],Tabla10[Unidad de Medida],"",0))</f>
        <v>resma</v>
      </c>
      <c r="M130" s="312">
        <v>1</v>
      </c>
      <c r="N130" s="537">
        <f>IF(Tabla1[[#This Row],[Descripción]]="","",_xlfn.XLOOKUP(Tabla1[[#This Row],[Descripción]],Tabla10[Descripción],Tabla10[Precio Unitario],0))</f>
        <v>288</v>
      </c>
      <c r="O130" s="537">
        <f>IF(Tabla1[[#This Row],[Cantidad de Insumos]]="","",Tabla1[[#This Row],[Precio Unitario]]*Tabla1[[#This Row],[Cantidad de Insumos]])</f>
        <v>288</v>
      </c>
      <c r="P130" s="522" t="str">
        <f>IF(Tabla1[[#This Row],[Descripción]]="","",_xlfn.XLOOKUP(Tabla1[[#This Row],[Descripción]],Tabla10[Descripción],Tabla10[CODIGO PRESUPUESTARIO],0))</f>
        <v>2.3.3.1.01</v>
      </c>
      <c r="Q130" s="523" t="s">
        <v>900</v>
      </c>
      <c r="R130" s="523" t="str">
        <f>IF(Tabla1[[#This Row],[Insumos]]="","",_xlfn.XLOOKUP(Tabla1[[#This Row],[Insumos]],Tabla10[Insumo],Tabla10[InsumoAbrev],"",0))</f>
        <v>lsProductosdePapel</v>
      </c>
    </row>
    <row r="131" spans="2:18" ht="38.25">
      <c r="B131" s="188" t="e">
        <f>IF('Formulario PPGR3'!$G131="","",CONCATENATE('Formulario PPGR3'!$C131,".",'Formulario PPGR3'!$D131,".",'Formulario PPGR3'!$E131,".",'Formulario PPGR3'!$F131))</f>
        <v>#REF!</v>
      </c>
      <c r="C131" s="188" t="e">
        <f>IF('Formulario PPGR3'!$G131="","",'Formulario PPGR1'!#REF!)</f>
        <v>#REF!</v>
      </c>
      <c r="D131" s="188" t="e">
        <f>IF('Formulario PPGR3'!$G131="","",'Formulario PPGR1'!#REF!)</f>
        <v>#REF!</v>
      </c>
      <c r="E131" s="188" t="e">
        <f>IF('Formulario PPGR3'!$G131="","",'Formulario PPGR1'!#REF!)</f>
        <v>#REF!</v>
      </c>
      <c r="F131" s="188" t="e">
        <f>IF('Formulario PPGR3'!$G131="","",'Formulario PPGR1'!#REF!)</f>
        <v>#REF!</v>
      </c>
      <c r="G131" s="234" t="s">
        <v>698</v>
      </c>
      <c r="H131" s="519" t="str" cm="1">
        <f t="array" ref="H131">IF(Tabla1[[#This Row],[Código_Actividad]]="","",_xlfn.XLOOKUP(Tabla1[[#This Row],[Código_Actividad]],CodigoActividad,Tabla2[Actividades Programables Presupuestables],"",0))</f>
        <v>Seguimiento a la calidad del cuidado clínico, investigación y gestión a través de la enfermera especialista en todos los niveles de atención</v>
      </c>
      <c r="I131" s="520">
        <f>IFERROR(VLOOKUP('Formulario PPGR3'!$G131,'Formulario PPGR2'!$C$9:$Q$270,15,FALSE),"")</f>
        <v>2</v>
      </c>
      <c r="J131" s="525" t="s">
        <v>903</v>
      </c>
      <c r="K131" s="524" t="s">
        <v>904</v>
      </c>
      <c r="L131" s="521" t="str">
        <f>IF(Tabla1[[#This Row],[Descripción]]="","",_xlfn.XLOOKUP(Tabla1[[#This Row],[Descripción]],Tabla10[Descripción],Tabla10[Unidad de Medida],"",0))</f>
        <v>unidad</v>
      </c>
      <c r="M131" s="312">
        <v>1</v>
      </c>
      <c r="N131" s="537">
        <f>IF(Tabla1[[#This Row],[Descripción]]="","",_xlfn.XLOOKUP(Tabla1[[#This Row],[Descripción]],Tabla10[Descripción],Tabla10[Precio Unitario],0))</f>
        <v>55</v>
      </c>
      <c r="O131" s="537">
        <f>IF(Tabla1[[#This Row],[Cantidad de Insumos]]="","",Tabla1[[#This Row],[Precio Unitario]]*Tabla1[[#This Row],[Cantidad de Insumos]])</f>
        <v>55</v>
      </c>
      <c r="P131" s="522" t="str">
        <f>IF(Tabla1[[#This Row],[Descripción]]="","",_xlfn.XLOOKUP(Tabla1[[#This Row],[Descripción]],Tabla10[Descripción],Tabla10[CODIGO PRESUPUESTARIO],0))</f>
        <v xml:space="preserve">2.3.9.2.01 </v>
      </c>
      <c r="Q131" s="523" t="s">
        <v>894</v>
      </c>
      <c r="R131" s="523" t="str">
        <f>IF(Tabla1[[#This Row],[Insumos]]="","",_xlfn.XLOOKUP(Tabla1[[#This Row],[Insumos]],Tabla10[Insumo],Tabla10[InsumoAbrev],"",0))</f>
        <v>lsUtilesdeOficina</v>
      </c>
    </row>
    <row r="132" spans="2:18" ht="38.25">
      <c r="B132" s="188" t="e">
        <f>IF('Formulario PPGR3'!$G132="","",CONCATENATE('Formulario PPGR3'!$C132,".",'Formulario PPGR3'!$D132,".",'Formulario PPGR3'!$E132,".",'Formulario PPGR3'!$F132))</f>
        <v>#REF!</v>
      </c>
      <c r="C132" s="188" t="e">
        <f>IF('Formulario PPGR3'!$G132="","",'Formulario PPGR1'!#REF!)</f>
        <v>#REF!</v>
      </c>
      <c r="D132" s="188" t="e">
        <f>IF('Formulario PPGR3'!$G132="","",'Formulario PPGR1'!#REF!)</f>
        <v>#REF!</v>
      </c>
      <c r="E132" s="188" t="e">
        <f>IF('Formulario PPGR3'!$G132="","",'Formulario PPGR1'!#REF!)</f>
        <v>#REF!</v>
      </c>
      <c r="F132" s="188" t="e">
        <f>IF('Formulario PPGR3'!$G132="","",'Formulario PPGR1'!#REF!)</f>
        <v>#REF!</v>
      </c>
      <c r="G132" s="234" t="s">
        <v>698</v>
      </c>
      <c r="H132" s="519" t="str" cm="1">
        <f t="array" ref="H132">IF(Tabla1[[#This Row],[Código_Actividad]]="","",_xlfn.XLOOKUP(Tabla1[[#This Row],[Código_Actividad]],CodigoActividad,Tabla2[Actividades Programables Presupuestables],"",0))</f>
        <v>Seguimiento a la calidad del cuidado clínico, investigación y gestión a través de la enfermera especialista en todos los niveles de atención</v>
      </c>
      <c r="I132" s="520">
        <f>IFERROR(VLOOKUP('Formulario PPGR3'!$G132,'Formulario PPGR2'!$C$9:$Q$270,15,FALSE),"")</f>
        <v>2</v>
      </c>
      <c r="J132" s="525" t="s">
        <v>897</v>
      </c>
      <c r="K132" s="524" t="s">
        <v>898</v>
      </c>
      <c r="L132" s="521" t="str">
        <f>IF(Tabla1[[#This Row],[Descripción]]="","",_xlfn.XLOOKUP(Tabla1[[#This Row],[Descripción]],Tabla10[Descripción],Tabla10[Unidad de Medida],"",0))</f>
        <v>Depósito</v>
      </c>
      <c r="M132" s="312">
        <v>2</v>
      </c>
      <c r="N132" s="537">
        <f>IF(Tabla1[[#This Row],[Descripción]]="","",_xlfn.XLOOKUP(Tabla1[[#This Row],[Descripción]],Tabla10[Descripción],Tabla10[Precio Unitario],0))</f>
        <v>1700</v>
      </c>
      <c r="O132" s="537">
        <f>IF(Tabla1[[#This Row],[Cantidad de Insumos]]="","",Tabla1[[#This Row],[Precio Unitario]]*Tabla1[[#This Row],[Cantidad de Insumos]])</f>
        <v>3400</v>
      </c>
      <c r="P132" s="522" t="str">
        <f>IF(Tabla1[[#This Row],[Descripción]]="","",_xlfn.XLOOKUP(Tabla1[[#This Row],[Descripción]],Tabla10[Descripción],Tabla10[CODIGO PRESUPUESTARIO],0))</f>
        <v>2.2.3.1.01</v>
      </c>
      <c r="Q132" s="523" t="s">
        <v>894</v>
      </c>
      <c r="R132" s="523" t="str">
        <f>IF(Tabla1[[#This Row],[Insumos]]="","",_xlfn.XLOOKUP(Tabla1[[#This Row],[Insumos]],Tabla10[Insumo],Tabla10[InsumoAbrev],"",0))</f>
        <v>lsViaticosDP</v>
      </c>
    </row>
    <row r="133" spans="2:18" ht="38.25">
      <c r="B133" s="188" t="e">
        <f>IF('Formulario PPGR3'!$G133="","",CONCATENATE('Formulario PPGR3'!$C133,".",'Formulario PPGR3'!$D133,".",'Formulario PPGR3'!$E133,".",'Formulario PPGR3'!$F133))</f>
        <v>#REF!</v>
      </c>
      <c r="C133" s="188" t="e">
        <f>IF('Formulario PPGR3'!$G133="","",'Formulario PPGR1'!#REF!)</f>
        <v>#REF!</v>
      </c>
      <c r="D133" s="188" t="e">
        <f>IF('Formulario PPGR3'!$G133="","",'Formulario PPGR1'!#REF!)</f>
        <v>#REF!</v>
      </c>
      <c r="E133" s="188" t="e">
        <f>IF('Formulario PPGR3'!$G133="","",'Formulario PPGR1'!#REF!)</f>
        <v>#REF!</v>
      </c>
      <c r="F133" s="188" t="e">
        <f>IF('Formulario PPGR3'!$G133="","",'Formulario PPGR1'!#REF!)</f>
        <v>#REF!</v>
      </c>
      <c r="G133" s="234" t="s">
        <v>698</v>
      </c>
      <c r="H133" s="519" t="str" cm="1">
        <f t="array" ref="H133">IF(Tabla1[[#This Row],[Código_Actividad]]="","",_xlfn.XLOOKUP(Tabla1[[#This Row],[Código_Actividad]],CodigoActividad,Tabla2[Actividades Programables Presupuestables],"",0))</f>
        <v>Seguimiento a la calidad del cuidado clínico, investigación y gestión a través de la enfermera especialista en todos los niveles de atención</v>
      </c>
      <c r="I133" s="520">
        <f>IFERROR(VLOOKUP('Formulario PPGR3'!$G133,'Formulario PPGR2'!$C$9:$Q$270,15,FALSE),"")</f>
        <v>2</v>
      </c>
      <c r="J133" s="525" t="s">
        <v>897</v>
      </c>
      <c r="K133" s="524" t="s">
        <v>920</v>
      </c>
      <c r="L133" s="521" t="str">
        <f>IF(Tabla1[[#This Row],[Descripción]]="","",_xlfn.XLOOKUP(Tabla1[[#This Row],[Descripción]],Tabla10[Descripción],Tabla10[Unidad de Medida],"",0))</f>
        <v>Depósito</v>
      </c>
      <c r="M133" s="312">
        <v>4</v>
      </c>
      <c r="N133" s="537">
        <f>IF(Tabla1[[#This Row],[Descripción]]="","",_xlfn.XLOOKUP(Tabla1[[#This Row],[Descripción]],Tabla10[Descripción],Tabla10[Precio Unitario],0))</f>
        <v>1900</v>
      </c>
      <c r="O133" s="537">
        <f>IF(Tabla1[[#This Row],[Cantidad de Insumos]]="","",Tabla1[[#This Row],[Precio Unitario]]*Tabla1[[#This Row],[Cantidad de Insumos]])</f>
        <v>7600</v>
      </c>
      <c r="P133" s="522" t="str">
        <f>IF(Tabla1[[#This Row],[Descripción]]="","",_xlfn.XLOOKUP(Tabla1[[#This Row],[Descripción]],Tabla10[Descripción],Tabla10[CODIGO PRESUPUESTARIO],0))</f>
        <v>2.2.3.1.01</v>
      </c>
      <c r="Q133" s="523" t="s">
        <v>894</v>
      </c>
      <c r="R133" s="523" t="str">
        <f>IF(Tabla1[[#This Row],[Insumos]]="","",_xlfn.XLOOKUP(Tabla1[[#This Row],[Insumos]],Tabla10[Insumo],Tabla10[InsumoAbrev],"",0))</f>
        <v>lsViaticosDP</v>
      </c>
    </row>
    <row r="134" spans="2:18" ht="38.25">
      <c r="B134" s="188" t="e">
        <f>IF('Formulario PPGR3'!$G134="","",CONCATENATE('Formulario PPGR3'!$C134,".",'Formulario PPGR3'!$D134,".",'Formulario PPGR3'!$E134,".",'Formulario PPGR3'!$F134))</f>
        <v>#REF!</v>
      </c>
      <c r="C134" s="188" t="e">
        <f>IF('Formulario PPGR3'!$G134="","",'Formulario PPGR1'!#REF!)</f>
        <v>#REF!</v>
      </c>
      <c r="D134" s="188" t="e">
        <f>IF('Formulario PPGR3'!$G134="","",'Formulario PPGR1'!#REF!)</f>
        <v>#REF!</v>
      </c>
      <c r="E134" s="188" t="e">
        <f>IF('Formulario PPGR3'!$G134="","",'Formulario PPGR1'!#REF!)</f>
        <v>#REF!</v>
      </c>
      <c r="F134" s="188" t="e">
        <f>IF('Formulario PPGR3'!$G134="","",'Formulario PPGR1'!#REF!)</f>
        <v>#REF!</v>
      </c>
      <c r="G134" s="234" t="s">
        <v>698</v>
      </c>
      <c r="H134" s="519" t="str" cm="1">
        <f t="array" ref="H134">IF(Tabla1[[#This Row],[Código_Actividad]]="","",_xlfn.XLOOKUP(Tabla1[[#This Row],[Código_Actividad]],CodigoActividad,Tabla2[Actividades Programables Presupuestables],"",0))</f>
        <v>Seguimiento a la calidad del cuidado clínico, investigación y gestión a través de la enfermera especialista en todos los niveles de atención</v>
      </c>
      <c r="I134" s="520">
        <f>IFERROR(VLOOKUP('Formulario PPGR3'!$G134,'Formulario PPGR2'!$C$9:$Q$270,15,FALSE),"")</f>
        <v>2</v>
      </c>
      <c r="J134" s="528" t="s">
        <v>901</v>
      </c>
      <c r="K134" s="524" t="s">
        <v>918</v>
      </c>
      <c r="L134" s="521" t="str">
        <f>IF(Tabla1[[#This Row],[Descripción]]="","",_xlfn.XLOOKUP(Tabla1[[#This Row],[Descripción]],Tabla10[Descripción],Tabla10[Unidad de Medida],"",0))</f>
        <v>Caja</v>
      </c>
      <c r="M134" s="312">
        <v>1</v>
      </c>
      <c r="N134" s="537">
        <f>IF(Tabla1[[#This Row],[Descripción]]="","",_xlfn.XLOOKUP(Tabla1[[#This Row],[Descripción]],Tabla10[Descripción],Tabla10[Precio Unitario],0))</f>
        <v>175.82</v>
      </c>
      <c r="O134" s="537">
        <f>IF(Tabla1[[#This Row],[Cantidad de Insumos]]="","",Tabla1[[#This Row],[Precio Unitario]]*Tabla1[[#This Row],[Cantidad de Insumos]])</f>
        <v>175.82</v>
      </c>
      <c r="P134" s="522" t="str">
        <f>IF(Tabla1[[#This Row],[Descripción]]="","",_xlfn.XLOOKUP(Tabla1[[#This Row],[Descripción]],Tabla10[Descripción],Tabla10[CODIGO PRESUPUESTARIO],0))</f>
        <v>2.3.3.2.01</v>
      </c>
      <c r="Q134" s="523" t="s">
        <v>900</v>
      </c>
      <c r="R134" s="523" t="str">
        <f>IF(Tabla1[[#This Row],[Insumos]]="","",_xlfn.XLOOKUP(Tabla1[[#This Row],[Insumos]],Tabla10[Insumo],Tabla10[InsumoAbrev],"",0))</f>
        <v>lsProductosdePapel</v>
      </c>
    </row>
    <row r="135" spans="2:18" ht="25.5">
      <c r="B135" s="188" t="e">
        <f>IF('Formulario PPGR3'!$G135="","",CONCATENATE('Formulario PPGR3'!$C135,".",'Formulario PPGR3'!$D135,".",'Formulario PPGR3'!$E135,".",'Formulario PPGR3'!$F135))</f>
        <v>#REF!</v>
      </c>
      <c r="C135" s="188" t="e">
        <f>IF('Formulario PPGR3'!$G135="","",'Formulario PPGR1'!#REF!)</f>
        <v>#REF!</v>
      </c>
      <c r="D135" s="188" t="e">
        <f>IF('Formulario PPGR3'!$G135="","",'Formulario PPGR1'!#REF!)</f>
        <v>#REF!</v>
      </c>
      <c r="E135" s="188" t="e">
        <f>IF('Formulario PPGR3'!$G135="","",'Formulario PPGR1'!#REF!)</f>
        <v>#REF!</v>
      </c>
      <c r="F135" s="188" t="e">
        <f>IF('Formulario PPGR3'!$G135="","",'Formulario PPGR1'!#REF!)</f>
        <v>#REF!</v>
      </c>
      <c r="G135" s="234" t="s">
        <v>700</v>
      </c>
      <c r="H135" s="519" t="str" cm="1">
        <f t="array" ref="H135">IF(Tabla1[[#This Row],[Código_Actividad]]="","",_xlfn.XLOOKUP(Tabla1[[#This Row],[Código_Actividad]],CodigoActividad,Tabla2[Actividades Programables Presupuestables],"",0))</f>
        <v>Diseño, inducción e implementación del instrumento de supervisión enfermería en atención primaria</v>
      </c>
      <c r="I135" s="520">
        <f>IFERROR(VLOOKUP('Formulario PPGR3'!$G135,'Formulario PPGR2'!$C$9:$Q$270,15,FALSE),"")</f>
        <v>1</v>
      </c>
      <c r="J135" s="528" t="s">
        <v>901</v>
      </c>
      <c r="K135" s="524" t="s">
        <v>902</v>
      </c>
      <c r="L135" s="521" t="str">
        <f>IF(Tabla1[[#This Row],[Descripción]]="","",_xlfn.XLOOKUP(Tabla1[[#This Row],[Descripción]],Tabla10[Descripción],Tabla10[Unidad de Medida],"",0))</f>
        <v>resma</v>
      </c>
      <c r="M135" s="312">
        <v>1</v>
      </c>
      <c r="N135" s="537">
        <f>IF(Tabla1[[#This Row],[Descripción]]="","",_xlfn.XLOOKUP(Tabla1[[#This Row],[Descripción]],Tabla10[Descripción],Tabla10[Precio Unitario],0))</f>
        <v>288</v>
      </c>
      <c r="O135" s="537">
        <f>IF(Tabla1[[#This Row],[Cantidad de Insumos]]="","",Tabla1[[#This Row],[Precio Unitario]]*Tabla1[[#This Row],[Cantidad de Insumos]])</f>
        <v>288</v>
      </c>
      <c r="P135" s="522" t="str">
        <f>IF(Tabla1[[#This Row],[Descripción]]="","",_xlfn.XLOOKUP(Tabla1[[#This Row],[Descripción]],Tabla10[Descripción],Tabla10[CODIGO PRESUPUESTARIO],0))</f>
        <v>2.3.3.1.01</v>
      </c>
      <c r="Q135" s="523" t="s">
        <v>900</v>
      </c>
      <c r="R135" s="523" t="str">
        <f>IF(Tabla1[[#This Row],[Insumos]]="","",_xlfn.XLOOKUP(Tabla1[[#This Row],[Insumos]],Tabla10[Insumo],Tabla10[InsumoAbrev],"",0))</f>
        <v>lsProductosdePapel</v>
      </c>
    </row>
    <row r="136" spans="2:18" ht="25.5">
      <c r="B136" s="188" t="e">
        <f>IF('Formulario PPGR3'!$G136="","",CONCATENATE('Formulario PPGR3'!$C136,".",'Formulario PPGR3'!$D136,".",'Formulario PPGR3'!$E136,".",'Formulario PPGR3'!$F136))</f>
        <v>#REF!</v>
      </c>
      <c r="C136" s="188" t="e">
        <f>IF('Formulario PPGR3'!$G136="","",'Formulario PPGR1'!#REF!)</f>
        <v>#REF!</v>
      </c>
      <c r="D136" s="188" t="e">
        <f>IF('Formulario PPGR3'!$G136="","",'Formulario PPGR1'!#REF!)</f>
        <v>#REF!</v>
      </c>
      <c r="E136" s="188" t="e">
        <f>IF('Formulario PPGR3'!$G136="","",'Formulario PPGR1'!#REF!)</f>
        <v>#REF!</v>
      </c>
      <c r="F136" s="188" t="e">
        <f>IF('Formulario PPGR3'!$G136="","",'Formulario PPGR1'!#REF!)</f>
        <v>#REF!</v>
      </c>
      <c r="G136" s="234" t="s">
        <v>700</v>
      </c>
      <c r="H136" s="519" t="str" cm="1">
        <f t="array" ref="H136">IF(Tabla1[[#This Row],[Código_Actividad]]="","",_xlfn.XLOOKUP(Tabla1[[#This Row],[Código_Actividad]],CodigoActividad,Tabla2[Actividades Programables Presupuestables],"",0))</f>
        <v>Diseño, inducción e implementación del instrumento de supervisión enfermería en atención primaria</v>
      </c>
      <c r="I136" s="520">
        <f>IFERROR(VLOOKUP('Formulario PPGR3'!$G136,'Formulario PPGR2'!$C$9:$Q$270,15,FALSE),"")</f>
        <v>1</v>
      </c>
      <c r="J136" s="525" t="s">
        <v>903</v>
      </c>
      <c r="K136" s="524" t="s">
        <v>904</v>
      </c>
      <c r="L136" s="521" t="str">
        <f>IF(Tabla1[[#This Row],[Descripción]]="","",_xlfn.XLOOKUP(Tabla1[[#This Row],[Descripción]],Tabla10[Descripción],Tabla10[Unidad de Medida],"",0))</f>
        <v>unidad</v>
      </c>
      <c r="M136" s="312">
        <v>1</v>
      </c>
      <c r="N136" s="537">
        <f>IF(Tabla1[[#This Row],[Descripción]]="","",_xlfn.XLOOKUP(Tabla1[[#This Row],[Descripción]],Tabla10[Descripción],Tabla10[Precio Unitario],0))</f>
        <v>55</v>
      </c>
      <c r="O136" s="537">
        <f>IF(Tabla1[[#This Row],[Cantidad de Insumos]]="","",Tabla1[[#This Row],[Precio Unitario]]*Tabla1[[#This Row],[Cantidad de Insumos]])</f>
        <v>55</v>
      </c>
      <c r="P136" s="522" t="str">
        <f>IF(Tabla1[[#This Row],[Descripción]]="","",_xlfn.XLOOKUP(Tabla1[[#This Row],[Descripción]],Tabla10[Descripción],Tabla10[CODIGO PRESUPUESTARIO],0))</f>
        <v xml:space="preserve">2.3.9.2.01 </v>
      </c>
      <c r="Q136" s="523" t="s">
        <v>894</v>
      </c>
      <c r="R136" s="523" t="str">
        <f>IF(Tabla1[[#This Row],[Insumos]]="","",_xlfn.XLOOKUP(Tabla1[[#This Row],[Insumos]],Tabla10[Insumo],Tabla10[InsumoAbrev],"",0))</f>
        <v>lsUtilesdeOficina</v>
      </c>
    </row>
    <row r="137" spans="2:18" ht="25.5">
      <c r="B137" s="188" t="e">
        <f>IF('Formulario PPGR3'!$G137="","",CONCATENATE('Formulario PPGR3'!$C137,".",'Formulario PPGR3'!$D137,".",'Formulario PPGR3'!$E137,".",'Formulario PPGR3'!$F137))</f>
        <v>#REF!</v>
      </c>
      <c r="C137" s="188" t="e">
        <f>IF('Formulario PPGR3'!$G137="","",'Formulario PPGR1'!#REF!)</f>
        <v>#REF!</v>
      </c>
      <c r="D137" s="188" t="e">
        <f>IF('Formulario PPGR3'!$G137="","",'Formulario PPGR1'!#REF!)</f>
        <v>#REF!</v>
      </c>
      <c r="E137" s="188" t="e">
        <f>IF('Formulario PPGR3'!$G137="","",'Formulario PPGR1'!#REF!)</f>
        <v>#REF!</v>
      </c>
      <c r="F137" s="188" t="e">
        <f>IF('Formulario PPGR3'!$G137="","",'Formulario PPGR1'!#REF!)</f>
        <v>#REF!</v>
      </c>
      <c r="G137" s="234" t="s">
        <v>700</v>
      </c>
      <c r="H137" s="519" t="str" cm="1">
        <f t="array" ref="H137">IF(Tabla1[[#This Row],[Código_Actividad]]="","",_xlfn.XLOOKUP(Tabla1[[#This Row],[Código_Actividad]],CodigoActividad,Tabla2[Actividades Programables Presupuestables],"",0))</f>
        <v>Diseño, inducción e implementación del instrumento de supervisión enfermería en atención primaria</v>
      </c>
      <c r="I137" s="520">
        <f>IFERROR(VLOOKUP('Formulario PPGR3'!$G137,'Formulario PPGR2'!$C$9:$Q$270,15,FALSE),"")</f>
        <v>1</v>
      </c>
      <c r="J137" s="525" t="s">
        <v>897</v>
      </c>
      <c r="K137" s="524" t="s">
        <v>898</v>
      </c>
      <c r="L137" s="521" t="str">
        <f>IF(Tabla1[[#This Row],[Descripción]]="","",_xlfn.XLOOKUP(Tabla1[[#This Row],[Descripción]],Tabla10[Descripción],Tabla10[Unidad de Medida],"",0))</f>
        <v>Depósito</v>
      </c>
      <c r="M137" s="312">
        <v>1</v>
      </c>
      <c r="N137" s="537">
        <f>IF(Tabla1[[#This Row],[Descripción]]="","",_xlfn.XLOOKUP(Tabla1[[#This Row],[Descripción]],Tabla10[Descripción],Tabla10[Precio Unitario],0))</f>
        <v>1700</v>
      </c>
      <c r="O137" s="537">
        <f>IF(Tabla1[[#This Row],[Cantidad de Insumos]]="","",Tabla1[[#This Row],[Precio Unitario]]*Tabla1[[#This Row],[Cantidad de Insumos]])</f>
        <v>1700</v>
      </c>
      <c r="P137" s="522" t="str">
        <f>IF(Tabla1[[#This Row],[Descripción]]="","",_xlfn.XLOOKUP(Tabla1[[#This Row],[Descripción]],Tabla10[Descripción],Tabla10[CODIGO PRESUPUESTARIO],0))</f>
        <v>2.2.3.1.01</v>
      </c>
      <c r="Q137" s="523" t="s">
        <v>894</v>
      </c>
      <c r="R137" s="523" t="str">
        <f>IF(Tabla1[[#This Row],[Insumos]]="","",_xlfn.XLOOKUP(Tabla1[[#This Row],[Insumos]],Tabla10[Insumo],Tabla10[InsumoAbrev],"",0))</f>
        <v>lsViaticosDP</v>
      </c>
    </row>
    <row r="138" spans="2:18" ht="25.5">
      <c r="B138" s="188" t="e">
        <f>IF('Formulario PPGR3'!$G138="","",CONCATENATE('Formulario PPGR3'!$C138,".",'Formulario PPGR3'!$D138,".",'Formulario PPGR3'!$E138,".",'Formulario PPGR3'!$F138))</f>
        <v>#REF!</v>
      </c>
      <c r="C138" s="188" t="e">
        <f>IF('Formulario PPGR3'!$G138="","",'Formulario PPGR1'!#REF!)</f>
        <v>#REF!</v>
      </c>
      <c r="D138" s="188" t="e">
        <f>IF('Formulario PPGR3'!$G138="","",'Formulario PPGR1'!#REF!)</f>
        <v>#REF!</v>
      </c>
      <c r="E138" s="188" t="e">
        <f>IF('Formulario PPGR3'!$G138="","",'Formulario PPGR1'!#REF!)</f>
        <v>#REF!</v>
      </c>
      <c r="F138" s="188" t="e">
        <f>IF('Formulario PPGR3'!$G138="","",'Formulario PPGR1'!#REF!)</f>
        <v>#REF!</v>
      </c>
      <c r="G138" s="234" t="s">
        <v>700</v>
      </c>
      <c r="H138" s="519" t="str" cm="1">
        <f t="array" ref="H138">IF(Tabla1[[#This Row],[Código_Actividad]]="","",_xlfn.XLOOKUP(Tabla1[[#This Row],[Código_Actividad]],CodigoActividad,Tabla2[Actividades Programables Presupuestables],"",0))</f>
        <v>Diseño, inducción e implementación del instrumento de supervisión enfermería en atención primaria</v>
      </c>
      <c r="I138" s="520">
        <f>IFERROR(VLOOKUP('Formulario PPGR3'!$G138,'Formulario PPGR2'!$C$9:$Q$270,15,FALSE),"")</f>
        <v>1</v>
      </c>
      <c r="J138" s="525" t="s">
        <v>897</v>
      </c>
      <c r="K138" s="524" t="s">
        <v>920</v>
      </c>
      <c r="L138" s="521" t="str">
        <f>IF(Tabla1[[#This Row],[Descripción]]="","",_xlfn.XLOOKUP(Tabla1[[#This Row],[Descripción]],Tabla10[Descripción],Tabla10[Unidad de Medida],"",0))</f>
        <v>Depósito</v>
      </c>
      <c r="M138" s="312">
        <v>2</v>
      </c>
      <c r="N138" s="537">
        <f>IF(Tabla1[[#This Row],[Descripción]]="","",_xlfn.XLOOKUP(Tabla1[[#This Row],[Descripción]],Tabla10[Descripción],Tabla10[Precio Unitario],0))</f>
        <v>1900</v>
      </c>
      <c r="O138" s="537">
        <f>IF(Tabla1[[#This Row],[Cantidad de Insumos]]="","",Tabla1[[#This Row],[Precio Unitario]]*Tabla1[[#This Row],[Cantidad de Insumos]])</f>
        <v>3800</v>
      </c>
      <c r="P138" s="522" t="str">
        <f>IF(Tabla1[[#This Row],[Descripción]]="","",_xlfn.XLOOKUP(Tabla1[[#This Row],[Descripción]],Tabla10[Descripción],Tabla10[CODIGO PRESUPUESTARIO],0))</f>
        <v>2.2.3.1.01</v>
      </c>
      <c r="Q138" s="523" t="s">
        <v>894</v>
      </c>
      <c r="R138" s="523" t="str">
        <f>IF(Tabla1[[#This Row],[Insumos]]="","",_xlfn.XLOOKUP(Tabla1[[#This Row],[Insumos]],Tabla10[Insumo],Tabla10[InsumoAbrev],"",0))</f>
        <v>lsViaticosDP</v>
      </c>
    </row>
    <row r="139" spans="2:18" ht="25.5">
      <c r="B139" s="188" t="e">
        <f>IF('Formulario PPGR3'!$G139="","",CONCATENATE('Formulario PPGR3'!$C139,".",'Formulario PPGR3'!$D139,".",'Formulario PPGR3'!$E139,".",'Formulario PPGR3'!$F139))</f>
        <v>#REF!</v>
      </c>
      <c r="C139" s="188" t="e">
        <f>IF('Formulario PPGR3'!$G139="","",'Formulario PPGR1'!#REF!)</f>
        <v>#REF!</v>
      </c>
      <c r="D139" s="188" t="e">
        <f>IF('Formulario PPGR3'!$G139="","",'Formulario PPGR1'!#REF!)</f>
        <v>#REF!</v>
      </c>
      <c r="E139" s="188" t="e">
        <f>IF('Formulario PPGR3'!$G139="","",'Formulario PPGR1'!#REF!)</f>
        <v>#REF!</v>
      </c>
      <c r="F139" s="188" t="e">
        <f>IF('Formulario PPGR3'!$G139="","",'Formulario PPGR1'!#REF!)</f>
        <v>#REF!</v>
      </c>
      <c r="G139" s="234" t="s">
        <v>700</v>
      </c>
      <c r="H139" s="519" t="str" cm="1">
        <f t="array" ref="H139">IF(Tabla1[[#This Row],[Código_Actividad]]="","",_xlfn.XLOOKUP(Tabla1[[#This Row],[Código_Actividad]],CodigoActividad,Tabla2[Actividades Programables Presupuestables],"",0))</f>
        <v>Diseño, inducción e implementación del instrumento de supervisión enfermería en atención primaria</v>
      </c>
      <c r="I139" s="520">
        <f>IFERROR(VLOOKUP('Formulario PPGR3'!$G139,'Formulario PPGR2'!$C$9:$Q$270,15,FALSE),"")</f>
        <v>1</v>
      </c>
      <c r="J139" s="528" t="s">
        <v>901</v>
      </c>
      <c r="K139" s="524" t="s">
        <v>918</v>
      </c>
      <c r="L139" s="521" t="str">
        <f>IF(Tabla1[[#This Row],[Descripción]]="","",_xlfn.XLOOKUP(Tabla1[[#This Row],[Descripción]],Tabla10[Descripción],Tabla10[Unidad de Medida],"",0))</f>
        <v>Caja</v>
      </c>
      <c r="M139" s="312">
        <v>1</v>
      </c>
      <c r="N139" s="537">
        <f>IF(Tabla1[[#This Row],[Descripción]]="","",_xlfn.XLOOKUP(Tabla1[[#This Row],[Descripción]],Tabla10[Descripción],Tabla10[Precio Unitario],0))</f>
        <v>175.82</v>
      </c>
      <c r="O139" s="537">
        <f>IF(Tabla1[[#This Row],[Cantidad de Insumos]]="","",Tabla1[[#This Row],[Precio Unitario]]*Tabla1[[#This Row],[Cantidad de Insumos]])</f>
        <v>175.82</v>
      </c>
      <c r="P139" s="522" t="str">
        <f>IF(Tabla1[[#This Row],[Descripción]]="","",_xlfn.XLOOKUP(Tabla1[[#This Row],[Descripción]],Tabla10[Descripción],Tabla10[CODIGO PRESUPUESTARIO],0))</f>
        <v>2.3.3.2.01</v>
      </c>
      <c r="Q139" s="523" t="s">
        <v>900</v>
      </c>
      <c r="R139" s="523" t="str">
        <f>IF(Tabla1[[#This Row],[Insumos]]="","",_xlfn.XLOOKUP(Tabla1[[#This Row],[Insumos]],Tabla10[Insumo],Tabla10[InsumoAbrev],"",0))</f>
        <v>lsProductosdePapel</v>
      </c>
    </row>
    <row r="140" spans="2:18" ht="25.5">
      <c r="B140" s="188" t="e">
        <f>IF('Formulario PPGR3'!$G140="","",CONCATENATE('Formulario PPGR3'!$C140,".",'Formulario PPGR3'!$D140,".",'Formulario PPGR3'!$E140,".",'Formulario PPGR3'!$F140))</f>
        <v>#REF!</v>
      </c>
      <c r="C140" s="188" t="e">
        <f>IF('Formulario PPGR3'!$G140="","",'Formulario PPGR1'!#REF!)</f>
        <v>#REF!</v>
      </c>
      <c r="D140" s="188" t="e">
        <f>IF('Formulario PPGR3'!$G140="","",'Formulario PPGR1'!#REF!)</f>
        <v>#REF!</v>
      </c>
      <c r="E140" s="188" t="e">
        <f>IF('Formulario PPGR3'!$G140="","",'Formulario PPGR1'!#REF!)</f>
        <v>#REF!</v>
      </c>
      <c r="F140" s="188" t="e">
        <f>IF('Formulario PPGR3'!$G140="","",'Formulario PPGR1'!#REF!)</f>
        <v>#REF!</v>
      </c>
      <c r="G140" s="234" t="s">
        <v>702</v>
      </c>
      <c r="H140" s="519" t="str" cm="1">
        <f t="array" ref="H140">IF(Tabla1[[#This Row],[Código_Actividad]]="","",_xlfn.XLOOKUP(Tabla1[[#This Row],[Código_Actividad]],CodigoActividad,Tabla2[Actividades Programables Presupuestables],"",0))</f>
        <v>Supervisión y aplicación expediente clínico en los diferentes niveles de atención</v>
      </c>
      <c r="I140" s="520">
        <f>IFERROR(VLOOKUP('Formulario PPGR3'!$G140,'Formulario PPGR2'!$C$9:$Q$270,15,FALSE),"")</f>
        <v>4</v>
      </c>
      <c r="J140" s="528" t="s">
        <v>901</v>
      </c>
      <c r="K140" s="524" t="s">
        <v>902</v>
      </c>
      <c r="L140" s="521" t="str">
        <f>IF(Tabla1[[#This Row],[Descripción]]="","",_xlfn.XLOOKUP(Tabla1[[#This Row],[Descripción]],Tabla10[Descripción],Tabla10[Unidad de Medida],"",0))</f>
        <v>resma</v>
      </c>
      <c r="M140" s="312">
        <v>1</v>
      </c>
      <c r="N140" s="537">
        <f>IF(Tabla1[[#This Row],[Descripción]]="","",_xlfn.XLOOKUP(Tabla1[[#This Row],[Descripción]],Tabla10[Descripción],Tabla10[Precio Unitario],0))</f>
        <v>288</v>
      </c>
      <c r="O140" s="537">
        <f>IF(Tabla1[[#This Row],[Cantidad de Insumos]]="","",Tabla1[[#This Row],[Precio Unitario]]*Tabla1[[#This Row],[Cantidad de Insumos]])</f>
        <v>288</v>
      </c>
      <c r="P140" s="522" t="str">
        <f>IF(Tabla1[[#This Row],[Descripción]]="","",_xlfn.XLOOKUP(Tabla1[[#This Row],[Descripción]],Tabla10[Descripción],Tabla10[CODIGO PRESUPUESTARIO],0))</f>
        <v>2.3.3.1.01</v>
      </c>
      <c r="Q140" s="523" t="s">
        <v>900</v>
      </c>
      <c r="R140" s="523" t="str">
        <f>IF(Tabla1[[#This Row],[Insumos]]="","",_xlfn.XLOOKUP(Tabla1[[#This Row],[Insumos]],Tabla10[Insumo],Tabla10[InsumoAbrev],"",0))</f>
        <v>lsProductosdePapel</v>
      </c>
    </row>
    <row r="141" spans="2:18" ht="25.5">
      <c r="B141" s="188" t="e">
        <f>IF('Formulario PPGR3'!$G141="","",CONCATENATE('Formulario PPGR3'!$C141,".",'Formulario PPGR3'!$D141,".",'Formulario PPGR3'!$E141,".",'Formulario PPGR3'!$F141))</f>
        <v>#REF!</v>
      </c>
      <c r="C141" s="188" t="e">
        <f>IF('Formulario PPGR3'!$G141="","",'Formulario PPGR1'!#REF!)</f>
        <v>#REF!</v>
      </c>
      <c r="D141" s="188" t="e">
        <f>IF('Formulario PPGR3'!$G141="","",'Formulario PPGR1'!#REF!)</f>
        <v>#REF!</v>
      </c>
      <c r="E141" s="188" t="e">
        <f>IF('Formulario PPGR3'!$G141="","",'Formulario PPGR1'!#REF!)</f>
        <v>#REF!</v>
      </c>
      <c r="F141" s="188" t="e">
        <f>IF('Formulario PPGR3'!$G141="","",'Formulario PPGR1'!#REF!)</f>
        <v>#REF!</v>
      </c>
      <c r="G141" s="234" t="s">
        <v>702</v>
      </c>
      <c r="H141" s="519" t="str" cm="1">
        <f t="array" ref="H141">IF(Tabla1[[#This Row],[Código_Actividad]]="","",_xlfn.XLOOKUP(Tabla1[[#This Row],[Código_Actividad]],CodigoActividad,Tabla2[Actividades Programables Presupuestables],"",0))</f>
        <v>Supervisión y aplicación expediente clínico en los diferentes niveles de atención</v>
      </c>
      <c r="I141" s="520">
        <f>IFERROR(VLOOKUP('Formulario PPGR3'!$G141,'Formulario PPGR2'!$C$9:$Q$270,15,FALSE),"")</f>
        <v>4</v>
      </c>
      <c r="J141" s="525" t="s">
        <v>903</v>
      </c>
      <c r="K141" s="524" t="s">
        <v>904</v>
      </c>
      <c r="L141" s="521" t="str">
        <f>IF(Tabla1[[#This Row],[Descripción]]="","",_xlfn.XLOOKUP(Tabla1[[#This Row],[Descripción]],Tabla10[Descripción],Tabla10[Unidad de Medida],"",0))</f>
        <v>unidad</v>
      </c>
      <c r="M141" s="312">
        <v>1</v>
      </c>
      <c r="N141" s="537">
        <f>IF(Tabla1[[#This Row],[Descripción]]="","",_xlfn.XLOOKUP(Tabla1[[#This Row],[Descripción]],Tabla10[Descripción],Tabla10[Precio Unitario],0))</f>
        <v>55</v>
      </c>
      <c r="O141" s="537">
        <f>IF(Tabla1[[#This Row],[Cantidad de Insumos]]="","",Tabla1[[#This Row],[Precio Unitario]]*Tabla1[[#This Row],[Cantidad de Insumos]])</f>
        <v>55</v>
      </c>
      <c r="P141" s="522" t="str">
        <f>IF(Tabla1[[#This Row],[Descripción]]="","",_xlfn.XLOOKUP(Tabla1[[#This Row],[Descripción]],Tabla10[Descripción],Tabla10[CODIGO PRESUPUESTARIO],0))</f>
        <v xml:space="preserve">2.3.9.2.01 </v>
      </c>
      <c r="Q141" s="523" t="s">
        <v>894</v>
      </c>
      <c r="R141" s="523" t="str">
        <f>IF(Tabla1[[#This Row],[Insumos]]="","",_xlfn.XLOOKUP(Tabla1[[#This Row],[Insumos]],Tabla10[Insumo],Tabla10[InsumoAbrev],"",0))</f>
        <v>lsUtilesdeOficina</v>
      </c>
    </row>
    <row r="142" spans="2:18" ht="25.5">
      <c r="B142" s="188" t="e">
        <f>IF('Formulario PPGR3'!$G142="","",CONCATENATE('Formulario PPGR3'!$C142,".",'Formulario PPGR3'!$D142,".",'Formulario PPGR3'!$E142,".",'Formulario PPGR3'!$F142))</f>
        <v>#REF!</v>
      </c>
      <c r="C142" s="188" t="e">
        <f>IF('Formulario PPGR3'!$G142="","",'Formulario PPGR1'!#REF!)</f>
        <v>#REF!</v>
      </c>
      <c r="D142" s="188" t="e">
        <f>IF('Formulario PPGR3'!$G142="","",'Formulario PPGR1'!#REF!)</f>
        <v>#REF!</v>
      </c>
      <c r="E142" s="188" t="e">
        <f>IF('Formulario PPGR3'!$G142="","",'Formulario PPGR1'!#REF!)</f>
        <v>#REF!</v>
      </c>
      <c r="F142" s="188" t="e">
        <f>IF('Formulario PPGR3'!$G142="","",'Formulario PPGR1'!#REF!)</f>
        <v>#REF!</v>
      </c>
      <c r="G142" s="234" t="s">
        <v>702</v>
      </c>
      <c r="H142" s="519" t="str" cm="1">
        <f t="array" ref="H142">IF(Tabla1[[#This Row],[Código_Actividad]]="","",_xlfn.XLOOKUP(Tabla1[[#This Row],[Código_Actividad]],CodigoActividad,Tabla2[Actividades Programables Presupuestables],"",0))</f>
        <v>Supervisión y aplicación expediente clínico en los diferentes niveles de atención</v>
      </c>
      <c r="I142" s="520">
        <f>IFERROR(VLOOKUP('Formulario PPGR3'!$G142,'Formulario PPGR2'!$C$9:$Q$270,15,FALSE),"")</f>
        <v>4</v>
      </c>
      <c r="J142" s="525" t="s">
        <v>897</v>
      </c>
      <c r="K142" s="524" t="s">
        <v>898</v>
      </c>
      <c r="L142" s="521" t="str">
        <f>IF(Tabla1[[#This Row],[Descripción]]="","",_xlfn.XLOOKUP(Tabla1[[#This Row],[Descripción]],Tabla10[Descripción],Tabla10[Unidad de Medida],"",0))</f>
        <v>Depósito</v>
      </c>
      <c r="M142" s="312">
        <v>4</v>
      </c>
      <c r="N142" s="537">
        <f>IF(Tabla1[[#This Row],[Descripción]]="","",_xlfn.XLOOKUP(Tabla1[[#This Row],[Descripción]],Tabla10[Descripción],Tabla10[Precio Unitario],0))</f>
        <v>1700</v>
      </c>
      <c r="O142" s="537">
        <f>IF(Tabla1[[#This Row],[Cantidad de Insumos]]="","",Tabla1[[#This Row],[Precio Unitario]]*Tabla1[[#This Row],[Cantidad de Insumos]])</f>
        <v>6800</v>
      </c>
      <c r="P142" s="522" t="str">
        <f>IF(Tabla1[[#This Row],[Descripción]]="","",_xlfn.XLOOKUP(Tabla1[[#This Row],[Descripción]],Tabla10[Descripción],Tabla10[CODIGO PRESUPUESTARIO],0))</f>
        <v>2.2.3.1.01</v>
      </c>
      <c r="Q142" s="523" t="s">
        <v>894</v>
      </c>
      <c r="R142" s="523" t="str">
        <f>IF(Tabla1[[#This Row],[Insumos]]="","",_xlfn.XLOOKUP(Tabla1[[#This Row],[Insumos]],Tabla10[Insumo],Tabla10[InsumoAbrev],"",0))</f>
        <v>lsViaticosDP</v>
      </c>
    </row>
    <row r="143" spans="2:18" ht="25.5">
      <c r="B143" s="188" t="e">
        <f>IF('Formulario PPGR3'!$G143="","",CONCATENATE('Formulario PPGR3'!$C143,".",'Formulario PPGR3'!$D143,".",'Formulario PPGR3'!$E143,".",'Formulario PPGR3'!$F143))</f>
        <v>#REF!</v>
      </c>
      <c r="C143" s="188" t="e">
        <f>IF('Formulario PPGR3'!$G143="","",'Formulario PPGR1'!#REF!)</f>
        <v>#REF!</v>
      </c>
      <c r="D143" s="188" t="e">
        <f>IF('Formulario PPGR3'!$G143="","",'Formulario PPGR1'!#REF!)</f>
        <v>#REF!</v>
      </c>
      <c r="E143" s="188" t="e">
        <f>IF('Formulario PPGR3'!$G143="","",'Formulario PPGR1'!#REF!)</f>
        <v>#REF!</v>
      </c>
      <c r="F143" s="188" t="e">
        <f>IF('Formulario PPGR3'!$G143="","",'Formulario PPGR1'!#REF!)</f>
        <v>#REF!</v>
      </c>
      <c r="G143" s="234" t="s">
        <v>702</v>
      </c>
      <c r="H143" s="519" t="str" cm="1">
        <f t="array" ref="H143">IF(Tabla1[[#This Row],[Código_Actividad]]="","",_xlfn.XLOOKUP(Tabla1[[#This Row],[Código_Actividad]],CodigoActividad,Tabla2[Actividades Programables Presupuestables],"",0))</f>
        <v>Supervisión y aplicación expediente clínico en los diferentes niveles de atención</v>
      </c>
      <c r="I143" s="520">
        <f>IFERROR(VLOOKUP('Formulario PPGR3'!$G143,'Formulario PPGR2'!$C$9:$Q$270,15,FALSE),"")</f>
        <v>4</v>
      </c>
      <c r="J143" s="525" t="s">
        <v>897</v>
      </c>
      <c r="K143" s="524" t="s">
        <v>920</v>
      </c>
      <c r="L143" s="521" t="str">
        <f>IF(Tabla1[[#This Row],[Descripción]]="","",_xlfn.XLOOKUP(Tabla1[[#This Row],[Descripción]],Tabla10[Descripción],Tabla10[Unidad de Medida],"",0))</f>
        <v>Depósito</v>
      </c>
      <c r="M143" s="312">
        <v>8</v>
      </c>
      <c r="N143" s="537">
        <f>IF(Tabla1[[#This Row],[Descripción]]="","",_xlfn.XLOOKUP(Tabla1[[#This Row],[Descripción]],Tabla10[Descripción],Tabla10[Precio Unitario],0))</f>
        <v>1900</v>
      </c>
      <c r="O143" s="537">
        <f>IF(Tabla1[[#This Row],[Cantidad de Insumos]]="","",Tabla1[[#This Row],[Precio Unitario]]*Tabla1[[#This Row],[Cantidad de Insumos]])</f>
        <v>15200</v>
      </c>
      <c r="P143" s="522" t="str">
        <f>IF(Tabla1[[#This Row],[Descripción]]="","",_xlfn.XLOOKUP(Tabla1[[#This Row],[Descripción]],Tabla10[Descripción],Tabla10[CODIGO PRESUPUESTARIO],0))</f>
        <v>2.2.3.1.01</v>
      </c>
      <c r="Q143" s="523" t="s">
        <v>894</v>
      </c>
      <c r="R143" s="523" t="str">
        <f>IF(Tabla1[[#This Row],[Insumos]]="","",_xlfn.XLOOKUP(Tabla1[[#This Row],[Insumos]],Tabla10[Insumo],Tabla10[InsumoAbrev],"",0))</f>
        <v>lsViaticosDP</v>
      </c>
    </row>
    <row r="144" spans="2:18" ht="25.5">
      <c r="B144" s="188" t="e">
        <f>IF('Formulario PPGR3'!$G144="","",CONCATENATE('Formulario PPGR3'!$C144,".",'Formulario PPGR3'!$D144,".",'Formulario PPGR3'!$E144,".",'Formulario PPGR3'!$F144))</f>
        <v>#REF!</v>
      </c>
      <c r="C144" s="188" t="e">
        <f>IF('Formulario PPGR3'!$G144="","",'Formulario PPGR1'!#REF!)</f>
        <v>#REF!</v>
      </c>
      <c r="D144" s="188" t="e">
        <f>IF('Formulario PPGR3'!$G144="","",'Formulario PPGR1'!#REF!)</f>
        <v>#REF!</v>
      </c>
      <c r="E144" s="188" t="e">
        <f>IF('Formulario PPGR3'!$G144="","",'Formulario PPGR1'!#REF!)</f>
        <v>#REF!</v>
      </c>
      <c r="F144" s="188" t="e">
        <f>IF('Formulario PPGR3'!$G144="","",'Formulario PPGR1'!#REF!)</f>
        <v>#REF!</v>
      </c>
      <c r="G144" s="234" t="s">
        <v>702</v>
      </c>
      <c r="H144" s="519" t="str" cm="1">
        <f t="array" ref="H144">IF(Tabla1[[#This Row],[Código_Actividad]]="","",_xlfn.XLOOKUP(Tabla1[[#This Row],[Código_Actividad]],CodigoActividad,Tabla2[Actividades Programables Presupuestables],"",0))</f>
        <v>Supervisión y aplicación expediente clínico en los diferentes niveles de atención</v>
      </c>
      <c r="I144" s="520">
        <f>IFERROR(VLOOKUP('Formulario PPGR3'!$G144,'Formulario PPGR2'!$C$9:$Q$270,15,FALSE),"")</f>
        <v>4</v>
      </c>
      <c r="J144" s="528" t="s">
        <v>901</v>
      </c>
      <c r="K144" s="524" t="s">
        <v>918</v>
      </c>
      <c r="L144" s="521" t="str">
        <f>IF(Tabla1[[#This Row],[Descripción]]="","",_xlfn.XLOOKUP(Tabla1[[#This Row],[Descripción]],Tabla10[Descripción],Tabla10[Unidad de Medida],"",0))</f>
        <v>Caja</v>
      </c>
      <c r="M144" s="312">
        <v>1</v>
      </c>
      <c r="N144" s="537">
        <f>IF(Tabla1[[#This Row],[Descripción]]="","",_xlfn.XLOOKUP(Tabla1[[#This Row],[Descripción]],Tabla10[Descripción],Tabla10[Precio Unitario],0))</f>
        <v>175.82</v>
      </c>
      <c r="O144" s="537">
        <f>IF(Tabla1[[#This Row],[Cantidad de Insumos]]="","",Tabla1[[#This Row],[Precio Unitario]]*Tabla1[[#This Row],[Cantidad de Insumos]])</f>
        <v>175.82</v>
      </c>
      <c r="P144" s="522" t="str">
        <f>IF(Tabla1[[#This Row],[Descripción]]="","",_xlfn.XLOOKUP(Tabla1[[#This Row],[Descripción]],Tabla10[Descripción],Tabla10[CODIGO PRESUPUESTARIO],0))</f>
        <v>2.3.3.2.01</v>
      </c>
      <c r="Q144" s="523" t="s">
        <v>900</v>
      </c>
      <c r="R144" s="523" t="str">
        <f>IF(Tabla1[[#This Row],[Insumos]]="","",_xlfn.XLOOKUP(Tabla1[[#This Row],[Insumos]],Tabla10[Insumo],Tabla10[InsumoAbrev],"",0))</f>
        <v>lsProductosdePapel</v>
      </c>
    </row>
    <row r="145" spans="2:18" ht="38.25">
      <c r="B145" s="188" t="e">
        <f>IF('Formulario PPGR3'!$G145="","",CONCATENATE('Formulario PPGR3'!$C145,".",'Formulario PPGR3'!$D145,".",'Formulario PPGR3'!$E145,".",'Formulario PPGR3'!$F145))</f>
        <v>#REF!</v>
      </c>
      <c r="C145" s="188" t="e">
        <f>IF('Formulario PPGR3'!$G145="","",'Formulario PPGR1'!#REF!)</f>
        <v>#REF!</v>
      </c>
      <c r="D145" s="188" t="e">
        <f>IF('Formulario PPGR3'!$G145="","",'Formulario PPGR1'!#REF!)</f>
        <v>#REF!</v>
      </c>
      <c r="E145" s="188" t="e">
        <f>IF('Formulario PPGR3'!$G145="","",'Formulario PPGR1'!#REF!)</f>
        <v>#REF!</v>
      </c>
      <c r="F145" s="188" t="e">
        <f>IF('Formulario PPGR3'!$G145="","",'Formulario PPGR1'!#REF!)</f>
        <v>#REF!</v>
      </c>
      <c r="G145" s="234" t="s">
        <v>704</v>
      </c>
      <c r="H145" s="188" t="str" cm="1">
        <f t="array" ref="H145">IF(Tabla1[[#This Row],[Código_Actividad]]="","",_xlfn.XLOOKUP(Tabla1[[#This Row],[Código_Actividad]],CodigoActividad,Tabla2[Actividades Programables Presupuestables],"",0))</f>
        <v>Capacitación y retroalimentación en dosificación y administración de medicamentos al personal de enfermería</v>
      </c>
      <c r="I145" s="520">
        <f>IFERROR(VLOOKUP('Formulario PPGR3'!$G145,'Formulario PPGR2'!$C$9:$Q$270,15,FALSE),"")</f>
        <v>5</v>
      </c>
      <c r="J145" s="525" t="s">
        <v>892</v>
      </c>
      <c r="K145" s="524" t="s">
        <v>907</v>
      </c>
      <c r="L145" s="521" t="str">
        <f>IF(Tabla1[[#This Row],[Descripción]]="","",_xlfn.XLOOKUP(Tabla1[[#This Row],[Descripción]],Tabla10[Descripción],Tabla10[Unidad de Medida],"",0))</f>
        <v>unidad</v>
      </c>
      <c r="M145" s="312">
        <v>6</v>
      </c>
      <c r="N145" s="537">
        <f>IF(Tabla1[[#This Row],[Descripción]]="","",_xlfn.XLOOKUP(Tabla1[[#This Row],[Descripción]],Tabla10[Descripción],Tabla10[Precio Unitario],0))</f>
        <v>12626</v>
      </c>
      <c r="O145" s="537">
        <f>IF(Tabla1[[#This Row],[Cantidad de Insumos]]="","",Tabla1[[#This Row],[Precio Unitario]]*Tabla1[[#This Row],[Cantidad de Insumos]])</f>
        <v>75756</v>
      </c>
      <c r="P145" s="522" t="str">
        <f>IF(Tabla1[[#This Row],[Descripción]]="","",_xlfn.XLOOKUP(Tabla1[[#This Row],[Descripción]],Tabla10[Descripción],Tabla10[CODIGO PRESUPUESTARIO],0))</f>
        <v>2.3.1.1.01</v>
      </c>
      <c r="Q145" s="523" t="s">
        <v>894</v>
      </c>
      <c r="R145" s="523" t="str">
        <f>IF(Tabla1[[#This Row],[Insumos]]="","",_xlfn.XLOOKUP(Tabla1[[#This Row],[Insumos]],Tabla10[Insumo],Tabla10[InsumoAbrev],"",0))</f>
        <v>lsAlimentosyBebidas</v>
      </c>
    </row>
    <row r="146" spans="2:18" ht="38.25">
      <c r="B146" s="188" t="e">
        <f>IF('Formulario PPGR3'!$G146="","",CONCATENATE('Formulario PPGR3'!$C146,".",'Formulario PPGR3'!$D146,".",'Formulario PPGR3'!$E146,".",'Formulario PPGR3'!$F146))</f>
        <v>#REF!</v>
      </c>
      <c r="C146" s="188" t="e">
        <f>IF('Formulario PPGR3'!$G146="","",'Formulario PPGR1'!#REF!)</f>
        <v>#REF!</v>
      </c>
      <c r="D146" s="188" t="e">
        <f>IF('Formulario PPGR3'!$G146="","",'Formulario PPGR1'!#REF!)</f>
        <v>#REF!</v>
      </c>
      <c r="E146" s="188" t="e">
        <f>IF('Formulario PPGR3'!$G146="","",'Formulario PPGR1'!#REF!)</f>
        <v>#REF!</v>
      </c>
      <c r="F146" s="188" t="e">
        <f>IF('Formulario PPGR3'!$G146="","",'Formulario PPGR1'!#REF!)</f>
        <v>#REF!</v>
      </c>
      <c r="G146" s="234" t="s">
        <v>704</v>
      </c>
      <c r="H146" s="519" t="str" cm="1">
        <f t="array" ref="H146">IF(Tabla1[[#This Row],[Código_Actividad]]="","",_xlfn.XLOOKUP(Tabla1[[#This Row],[Código_Actividad]],CodigoActividad,Tabla2[Actividades Programables Presupuestables],"",0))</f>
        <v>Capacitación y retroalimentación en dosificación y administración de medicamentos al personal de enfermería</v>
      </c>
      <c r="I146" s="520">
        <f>IFERROR(VLOOKUP('Formulario PPGR3'!$G146,'Formulario PPGR2'!$C$9:$Q$270,15,FALSE),"")</f>
        <v>5</v>
      </c>
      <c r="J146" s="528" t="s">
        <v>901</v>
      </c>
      <c r="K146" s="524" t="s">
        <v>902</v>
      </c>
      <c r="L146" s="521" t="str">
        <f>IF(Tabla1[[#This Row],[Descripción]]="","",_xlfn.XLOOKUP(Tabla1[[#This Row],[Descripción]],Tabla10[Descripción],Tabla10[Unidad de Medida],"",0))</f>
        <v>resma</v>
      </c>
      <c r="M146" s="312">
        <v>1</v>
      </c>
      <c r="N146" s="537">
        <f>IF(Tabla1[[#This Row],[Descripción]]="","",_xlfn.XLOOKUP(Tabla1[[#This Row],[Descripción]],Tabla10[Descripción],Tabla10[Precio Unitario],0))</f>
        <v>288</v>
      </c>
      <c r="O146" s="537">
        <f>IF(Tabla1[[#This Row],[Cantidad de Insumos]]="","",Tabla1[[#This Row],[Precio Unitario]]*Tabla1[[#This Row],[Cantidad de Insumos]])</f>
        <v>288</v>
      </c>
      <c r="P146" s="522" t="str">
        <f>IF(Tabla1[[#This Row],[Descripción]]="","",_xlfn.XLOOKUP(Tabla1[[#This Row],[Descripción]],Tabla10[Descripción],Tabla10[CODIGO PRESUPUESTARIO],0))</f>
        <v>2.3.3.1.01</v>
      </c>
      <c r="Q146" s="523" t="s">
        <v>900</v>
      </c>
      <c r="R146" s="523" t="str">
        <f>IF(Tabla1[[#This Row],[Insumos]]="","",_xlfn.XLOOKUP(Tabla1[[#This Row],[Insumos]],Tabla10[Insumo],Tabla10[InsumoAbrev],"",0))</f>
        <v>lsProductosdePapel</v>
      </c>
    </row>
    <row r="147" spans="2:18" ht="38.25">
      <c r="B147" s="188" t="e">
        <f>IF('Formulario PPGR3'!$G147="","",CONCATENATE('Formulario PPGR3'!$C147,".",'Formulario PPGR3'!$D147,".",'Formulario PPGR3'!$E147,".",'Formulario PPGR3'!$F147))</f>
        <v>#REF!</v>
      </c>
      <c r="C147" s="188" t="e">
        <f>IF('Formulario PPGR3'!$G147="","",'Formulario PPGR1'!#REF!)</f>
        <v>#REF!</v>
      </c>
      <c r="D147" s="188" t="e">
        <f>IF('Formulario PPGR3'!$G147="","",'Formulario PPGR1'!#REF!)</f>
        <v>#REF!</v>
      </c>
      <c r="E147" s="188" t="e">
        <f>IF('Formulario PPGR3'!$G147="","",'Formulario PPGR1'!#REF!)</f>
        <v>#REF!</v>
      </c>
      <c r="F147" s="188" t="e">
        <f>IF('Formulario PPGR3'!$G147="","",'Formulario PPGR1'!#REF!)</f>
        <v>#REF!</v>
      </c>
      <c r="G147" s="234" t="s">
        <v>704</v>
      </c>
      <c r="H147" s="519" t="str" cm="1">
        <f t="array" ref="H147">IF(Tabla1[[#This Row],[Código_Actividad]]="","",_xlfn.XLOOKUP(Tabla1[[#This Row],[Código_Actividad]],CodigoActividad,Tabla2[Actividades Programables Presupuestables],"",0))</f>
        <v>Capacitación y retroalimentación en dosificación y administración de medicamentos al personal de enfermería</v>
      </c>
      <c r="I147" s="520">
        <f>IFERROR(VLOOKUP('Formulario PPGR3'!$G147,'Formulario PPGR2'!$C$9:$Q$270,15,FALSE),"")</f>
        <v>5</v>
      </c>
      <c r="J147" s="525" t="s">
        <v>903</v>
      </c>
      <c r="K147" s="524" t="s">
        <v>904</v>
      </c>
      <c r="L147" s="521" t="str">
        <f>IF(Tabla1[[#This Row],[Descripción]]="","",_xlfn.XLOOKUP(Tabla1[[#This Row],[Descripción]],Tabla10[Descripción],Tabla10[Unidad de Medida],"",0))</f>
        <v>unidad</v>
      </c>
      <c r="M147" s="312">
        <v>2</v>
      </c>
      <c r="N147" s="537">
        <f>IF(Tabla1[[#This Row],[Descripción]]="","",_xlfn.XLOOKUP(Tabla1[[#This Row],[Descripción]],Tabla10[Descripción],Tabla10[Precio Unitario],0))</f>
        <v>55</v>
      </c>
      <c r="O147" s="537">
        <f>IF(Tabla1[[#This Row],[Cantidad de Insumos]]="","",Tabla1[[#This Row],[Precio Unitario]]*Tabla1[[#This Row],[Cantidad de Insumos]])</f>
        <v>110</v>
      </c>
      <c r="P147" s="522" t="str">
        <f>IF(Tabla1[[#This Row],[Descripción]]="","",_xlfn.XLOOKUP(Tabla1[[#This Row],[Descripción]],Tabla10[Descripción],Tabla10[CODIGO PRESUPUESTARIO],0))</f>
        <v xml:space="preserve">2.3.9.2.01 </v>
      </c>
      <c r="Q147" s="523" t="s">
        <v>894</v>
      </c>
      <c r="R147" s="523" t="str">
        <f>IF(Tabla1[[#This Row],[Insumos]]="","",_xlfn.XLOOKUP(Tabla1[[#This Row],[Insumos]],Tabla10[Insumo],Tabla10[InsumoAbrev],"",0))</f>
        <v>lsUtilesdeOficina</v>
      </c>
    </row>
    <row r="148" spans="2:18" ht="38.25">
      <c r="B148" s="188" t="e">
        <f>IF('Formulario PPGR3'!$G148="","",CONCATENATE('Formulario PPGR3'!$C148,".",'Formulario PPGR3'!$D148,".",'Formulario PPGR3'!$E148,".",'Formulario PPGR3'!$F148))</f>
        <v>#REF!</v>
      </c>
      <c r="C148" s="188" t="e">
        <f>IF('Formulario PPGR3'!$G148="","",'Formulario PPGR1'!#REF!)</f>
        <v>#REF!</v>
      </c>
      <c r="D148" s="188" t="e">
        <f>IF('Formulario PPGR3'!$G148="","",'Formulario PPGR1'!#REF!)</f>
        <v>#REF!</v>
      </c>
      <c r="E148" s="188" t="e">
        <f>IF('Formulario PPGR3'!$G148="","",'Formulario PPGR1'!#REF!)</f>
        <v>#REF!</v>
      </c>
      <c r="F148" s="188" t="e">
        <f>IF('Formulario PPGR3'!$G148="","",'Formulario PPGR1'!#REF!)</f>
        <v>#REF!</v>
      </c>
      <c r="G148" s="234" t="s">
        <v>704</v>
      </c>
      <c r="H148" s="519" t="str" cm="1">
        <f t="array" ref="H148">IF(Tabla1[[#This Row],[Código_Actividad]]="","",_xlfn.XLOOKUP(Tabla1[[#This Row],[Código_Actividad]],CodigoActividad,Tabla2[Actividades Programables Presupuestables],"",0))</f>
        <v>Capacitación y retroalimentación en dosificación y administración de medicamentos al personal de enfermería</v>
      </c>
      <c r="I148" s="520">
        <f>IFERROR(VLOOKUP('Formulario PPGR3'!$G148,'Formulario PPGR2'!$C$9:$Q$270,15,FALSE),"")</f>
        <v>5</v>
      </c>
      <c r="J148" s="525" t="s">
        <v>903</v>
      </c>
      <c r="K148" s="524" t="s">
        <v>926</v>
      </c>
      <c r="L148" s="521" t="str">
        <f>IF(Tabla1[[#This Row],[Descripción]]="","",_xlfn.XLOOKUP(Tabla1[[#This Row],[Descripción]],Tabla10[Descripción],Tabla10[Unidad de Medida],"",0))</f>
        <v>unidad</v>
      </c>
      <c r="M148" s="312">
        <v>11</v>
      </c>
      <c r="N148" s="537">
        <f>IF(Tabla1[[#This Row],[Descripción]]="","",_xlfn.XLOOKUP(Tabla1[[#This Row],[Descripción]],Tabla10[Descripción],Tabla10[Precio Unitario],0))</f>
        <v>50</v>
      </c>
      <c r="O148" s="537">
        <f>IF(Tabla1[[#This Row],[Cantidad de Insumos]]="","",Tabla1[[#This Row],[Precio Unitario]]*Tabla1[[#This Row],[Cantidad de Insumos]])</f>
        <v>550</v>
      </c>
      <c r="P148" s="522" t="str">
        <f>IF(Tabla1[[#This Row],[Descripción]]="","",_xlfn.XLOOKUP(Tabla1[[#This Row],[Descripción]],Tabla10[Descripción],Tabla10[CODIGO PRESUPUESTARIO],0))</f>
        <v xml:space="preserve">2.3.9.2.01 </v>
      </c>
      <c r="Q148" s="523" t="s">
        <v>894</v>
      </c>
      <c r="R148" s="523" t="str">
        <f>IF(Tabla1[[#This Row],[Insumos]]="","",_xlfn.XLOOKUP(Tabla1[[#This Row],[Insumos]],Tabla10[Insumo],Tabla10[InsumoAbrev],"",0))</f>
        <v>lsUtilesdeOficina</v>
      </c>
    </row>
    <row r="149" spans="2:18" ht="38.25">
      <c r="B149" s="188" t="e">
        <f>IF('Formulario PPGR3'!$G149="","",CONCATENATE('Formulario PPGR3'!$C149,".",'Formulario PPGR3'!$D149,".",'Formulario PPGR3'!$E149,".",'Formulario PPGR3'!$F149))</f>
        <v>#REF!</v>
      </c>
      <c r="C149" s="188" t="e">
        <f>IF('Formulario PPGR3'!$G149="","",'Formulario PPGR1'!#REF!)</f>
        <v>#REF!</v>
      </c>
      <c r="D149" s="188" t="e">
        <f>IF('Formulario PPGR3'!$G149="","",'Formulario PPGR1'!#REF!)</f>
        <v>#REF!</v>
      </c>
      <c r="E149" s="188" t="e">
        <f>IF('Formulario PPGR3'!$G149="","",'Formulario PPGR1'!#REF!)</f>
        <v>#REF!</v>
      </c>
      <c r="F149" s="188" t="e">
        <f>IF('Formulario PPGR3'!$G149="","",'Formulario PPGR1'!#REF!)</f>
        <v>#REF!</v>
      </c>
      <c r="G149" s="234" t="s">
        <v>704</v>
      </c>
      <c r="H149" s="519" t="str" cm="1">
        <f t="array" ref="H149">IF(Tabla1[[#This Row],[Código_Actividad]]="","",_xlfn.XLOOKUP(Tabla1[[#This Row],[Código_Actividad]],CodigoActividad,Tabla2[Actividades Programables Presupuestables],"",0))</f>
        <v>Capacitación y retroalimentación en dosificación y administración de medicamentos al personal de enfermería</v>
      </c>
      <c r="I149" s="520">
        <f>IFERROR(VLOOKUP('Formulario PPGR3'!$G149,'Formulario PPGR2'!$C$9:$Q$270,15,FALSE),"")</f>
        <v>5</v>
      </c>
      <c r="J149" s="525" t="s">
        <v>903</v>
      </c>
      <c r="K149" s="524" t="s">
        <v>927</v>
      </c>
      <c r="L149" s="521" t="str">
        <f>IF(Tabla1[[#This Row],[Descripción]]="","",_xlfn.XLOOKUP(Tabla1[[#This Row],[Descripción]],Tabla10[Descripción],Tabla10[Unidad de Medida],"",0))</f>
        <v>Caja</v>
      </c>
      <c r="M149" s="312">
        <v>5</v>
      </c>
      <c r="N149" s="537">
        <f>IF(Tabla1[[#This Row],[Descripción]]="","",_xlfn.XLOOKUP(Tabla1[[#This Row],[Descripción]],Tabla10[Descripción],Tabla10[Precio Unitario],0))</f>
        <v>154.875</v>
      </c>
      <c r="O149" s="537">
        <f>IF(Tabla1[[#This Row],[Cantidad de Insumos]]="","",Tabla1[[#This Row],[Precio Unitario]]*Tabla1[[#This Row],[Cantidad de Insumos]])</f>
        <v>774.375</v>
      </c>
      <c r="P149" s="522" t="str">
        <f>IF(Tabla1[[#This Row],[Descripción]]="","",_xlfn.XLOOKUP(Tabla1[[#This Row],[Descripción]],Tabla10[Descripción],Tabla10[CODIGO PRESUPUESTARIO],0))</f>
        <v xml:space="preserve">2.3.9.2.01 </v>
      </c>
      <c r="Q149" s="523" t="s">
        <v>900</v>
      </c>
      <c r="R149" s="523" t="str">
        <f>IF(Tabla1[[#This Row],[Insumos]]="","",_xlfn.XLOOKUP(Tabla1[[#This Row],[Insumos]],Tabla10[Insumo],Tabla10[InsumoAbrev],"",0))</f>
        <v>lsUtilesdeOficina</v>
      </c>
    </row>
    <row r="150" spans="2:18" ht="38.25">
      <c r="B150" s="188" t="e">
        <f>IF('Formulario PPGR3'!$G150="","",CONCATENATE('Formulario PPGR3'!$C150,".",'Formulario PPGR3'!$D150,".",'Formulario PPGR3'!$E150,".",'Formulario PPGR3'!$F150))</f>
        <v>#REF!</v>
      </c>
      <c r="C150" s="188" t="e">
        <f>IF('Formulario PPGR3'!$G150="","",'Formulario PPGR1'!#REF!)</f>
        <v>#REF!</v>
      </c>
      <c r="D150" s="188" t="e">
        <f>IF('Formulario PPGR3'!$G150="","",'Formulario PPGR1'!#REF!)</f>
        <v>#REF!</v>
      </c>
      <c r="E150" s="188" t="e">
        <f>IF('Formulario PPGR3'!$G150="","",'Formulario PPGR1'!#REF!)</f>
        <v>#REF!</v>
      </c>
      <c r="F150" s="188" t="e">
        <f>IF('Formulario PPGR3'!$G150="","",'Formulario PPGR1'!#REF!)</f>
        <v>#REF!</v>
      </c>
      <c r="G150" s="234" t="s">
        <v>704</v>
      </c>
      <c r="H150" s="519" t="str" cm="1">
        <f t="array" ref="H150">IF(Tabla1[[#This Row],[Código_Actividad]]="","",_xlfn.XLOOKUP(Tabla1[[#This Row],[Código_Actividad]],CodigoActividad,Tabla2[Actividades Programables Presupuestables],"",0))</f>
        <v>Capacitación y retroalimentación en dosificación y administración de medicamentos al personal de enfermería</v>
      </c>
      <c r="I150" s="520">
        <f>IFERROR(VLOOKUP('Formulario PPGR3'!$G150,'Formulario PPGR2'!$C$9:$Q$270,15,FALSE),"")</f>
        <v>5</v>
      </c>
      <c r="J150" s="525" t="s">
        <v>903</v>
      </c>
      <c r="K150" s="524" t="s">
        <v>928</v>
      </c>
      <c r="L150" s="521" t="str">
        <f>IF(Tabla1[[#This Row],[Descripción]]="","",_xlfn.XLOOKUP(Tabla1[[#This Row],[Descripción]],Tabla10[Descripción],Tabla10[Unidad de Medida],"",0))</f>
        <v>unidad</v>
      </c>
      <c r="M150" s="312">
        <v>1</v>
      </c>
      <c r="N150" s="537">
        <f>IF(Tabla1[[#This Row],[Descripción]]="","",_xlfn.XLOOKUP(Tabla1[[#This Row],[Descripción]],Tabla10[Descripción],Tabla10[Precio Unitario],0))</f>
        <v>10584.6</v>
      </c>
      <c r="O150" s="537">
        <f>IF(Tabla1[[#This Row],[Cantidad de Insumos]]="","",Tabla1[[#This Row],[Precio Unitario]]*Tabla1[[#This Row],[Cantidad de Insumos]])</f>
        <v>10584.6</v>
      </c>
      <c r="P150" s="522" t="str">
        <f>IF(Tabla1[[#This Row],[Descripción]]="","",_xlfn.XLOOKUP(Tabla1[[#This Row],[Descripción]],Tabla10[Descripción],Tabla10[CODIGO PRESUPUESTARIO],0))</f>
        <v xml:space="preserve">2.3.9.2.01 </v>
      </c>
      <c r="Q150" s="523" t="s">
        <v>900</v>
      </c>
      <c r="R150" s="523" t="str">
        <f>IF(Tabla1[[#This Row],[Insumos]]="","",_xlfn.XLOOKUP(Tabla1[[#This Row],[Insumos]],Tabla10[Insumo],Tabla10[InsumoAbrev],"",0))</f>
        <v>lsUtilesdeOficina</v>
      </c>
    </row>
    <row r="151" spans="2:18" ht="38.25">
      <c r="B151" s="188" t="e">
        <f>IF('Formulario PPGR3'!$G151="","",CONCATENATE('Formulario PPGR3'!$C151,".",'Formulario PPGR3'!$D151,".",'Formulario PPGR3'!$E151,".",'Formulario PPGR3'!$F151))</f>
        <v>#REF!</v>
      </c>
      <c r="C151" s="188" t="e">
        <f>IF('Formulario PPGR3'!$G151="","",'Formulario PPGR1'!#REF!)</f>
        <v>#REF!</v>
      </c>
      <c r="D151" s="188" t="e">
        <f>IF('Formulario PPGR3'!$G151="","",'Formulario PPGR1'!#REF!)</f>
        <v>#REF!</v>
      </c>
      <c r="E151" s="188" t="e">
        <f>IF('Formulario PPGR3'!$G151="","",'Formulario PPGR1'!#REF!)</f>
        <v>#REF!</v>
      </c>
      <c r="F151" s="188" t="e">
        <f>IF('Formulario PPGR3'!$G151="","",'Formulario PPGR1'!#REF!)</f>
        <v>#REF!</v>
      </c>
      <c r="G151" s="234" t="s">
        <v>704</v>
      </c>
      <c r="H151" s="519" t="str" cm="1">
        <f t="array" ref="H151">IF(Tabla1[[#This Row],[Código_Actividad]]="","",_xlfn.XLOOKUP(Tabla1[[#This Row],[Código_Actividad]],CodigoActividad,Tabla2[Actividades Programables Presupuestables],"",0))</f>
        <v>Capacitación y retroalimentación en dosificación y administración de medicamentos al personal de enfermería</v>
      </c>
      <c r="I151" s="520">
        <f>IFERROR(VLOOKUP('Formulario PPGR3'!$G151,'Formulario PPGR2'!$C$9:$Q$270,15,FALSE),"")</f>
        <v>5</v>
      </c>
      <c r="J151" s="528" t="s">
        <v>901</v>
      </c>
      <c r="K151" s="524" t="s">
        <v>918</v>
      </c>
      <c r="L151" s="521" t="str">
        <f>IF(Tabla1[[#This Row],[Descripción]]="","",_xlfn.XLOOKUP(Tabla1[[#This Row],[Descripción]],Tabla10[Descripción],Tabla10[Unidad de Medida],"",0))</f>
        <v>Caja</v>
      </c>
      <c r="M151" s="312">
        <v>2</v>
      </c>
      <c r="N151" s="537">
        <f>IF(Tabla1[[#This Row],[Descripción]]="","",_xlfn.XLOOKUP(Tabla1[[#This Row],[Descripción]],Tabla10[Descripción],Tabla10[Precio Unitario],0))</f>
        <v>175.82</v>
      </c>
      <c r="O151" s="537">
        <f>IF(Tabla1[[#This Row],[Cantidad de Insumos]]="","",Tabla1[[#This Row],[Precio Unitario]]*Tabla1[[#This Row],[Cantidad de Insumos]])</f>
        <v>351.64</v>
      </c>
      <c r="P151" s="522" t="str">
        <f>IF(Tabla1[[#This Row],[Descripción]]="","",_xlfn.XLOOKUP(Tabla1[[#This Row],[Descripción]],Tabla10[Descripción],Tabla10[CODIGO PRESUPUESTARIO],0))</f>
        <v>2.3.3.2.01</v>
      </c>
      <c r="Q151" s="523" t="s">
        <v>900</v>
      </c>
      <c r="R151" s="523" t="str">
        <f>IF(Tabla1[[#This Row],[Insumos]]="","",_xlfn.XLOOKUP(Tabla1[[#This Row],[Insumos]],Tabla10[Insumo],Tabla10[InsumoAbrev],"",0))</f>
        <v>lsProductosdePapel</v>
      </c>
    </row>
    <row r="152" spans="2:18" ht="51">
      <c r="B152" s="188" t="e">
        <f>IF('Formulario PPGR3'!$G152="","",CONCATENATE('Formulario PPGR3'!$C152,".",'Formulario PPGR3'!$D152,".",'Formulario PPGR3'!$E152,".",'Formulario PPGR3'!$F152))</f>
        <v>#REF!</v>
      </c>
      <c r="C152" s="188" t="e">
        <f>IF('Formulario PPGR3'!$G152="","",'Formulario PPGR1'!#REF!)</f>
        <v>#REF!</v>
      </c>
      <c r="D152" s="188" t="e">
        <f>IF('Formulario PPGR3'!$G152="","",'Formulario PPGR1'!#REF!)</f>
        <v>#REF!</v>
      </c>
      <c r="E152" s="188" t="e">
        <f>IF('Formulario PPGR3'!$G152="","",'Formulario PPGR1'!#REF!)</f>
        <v>#REF!</v>
      </c>
      <c r="F152" s="188" t="e">
        <f>IF('Formulario PPGR3'!$G152="","",'Formulario PPGR1'!#REF!)</f>
        <v>#REF!</v>
      </c>
      <c r="G152" s="234" t="s">
        <v>346</v>
      </c>
      <c r="H152" s="519" t="str" cm="1">
        <f t="array" ref="H152">IF(Tabla1[[#This Row],[Código_Actividad]]="","",_xlfn.XLOOKUP(Tabla1[[#This Row],[Código_Actividad]],CodigoActividad,Tabla2[Actividades Programables Presupuestables],"",0))</f>
        <v>Visitas de supervisión con el objetivo de identificar brechas en la atención de salud mental, con el fin de desarrollar planes de mejora para fortalecer los servicios.</v>
      </c>
      <c r="I152" s="520">
        <f>IFERROR(VLOOKUP('Formulario PPGR3'!$G152,'Formulario PPGR2'!$C$9:$Q$270,15,FALSE),"")</f>
        <v>9</v>
      </c>
      <c r="J152" s="525" t="s">
        <v>895</v>
      </c>
      <c r="K152" s="524" t="s">
        <v>896</v>
      </c>
      <c r="L152" s="521" t="str">
        <f>IF(Tabla1[[#This Row],[Descripción]]="","",_xlfn.XLOOKUP(Tabla1[[#This Row],[Descripción]],Tabla10[Descripción],Tabla10[Unidad de Medida],"",0))</f>
        <v>galon</v>
      </c>
      <c r="M152" s="312">
        <v>90</v>
      </c>
      <c r="N152" s="537">
        <f>IF(Tabla1[[#This Row],[Descripción]]="","",_xlfn.XLOOKUP(Tabla1[[#This Row],[Descripción]],Tabla10[Descripción],Tabla10[Precio Unitario],0))</f>
        <v>250</v>
      </c>
      <c r="O152" s="537">
        <f>IF(Tabla1[[#This Row],[Cantidad de Insumos]]="","",Tabla1[[#This Row],[Precio Unitario]]*Tabla1[[#This Row],[Cantidad de Insumos]])</f>
        <v>22500</v>
      </c>
      <c r="P152" s="522" t="str">
        <f>IF(Tabla1[[#This Row],[Descripción]]="","",_xlfn.XLOOKUP(Tabla1[[#This Row],[Descripción]],Tabla10[Descripción],Tabla10[CODIGO PRESUPUESTARIO],0))</f>
        <v>2.3.7.1.02</v>
      </c>
      <c r="Q152" s="523" t="s">
        <v>900</v>
      </c>
      <c r="R152" s="523" t="str">
        <f>IF(Tabla1[[#This Row],[Insumos]]="","",_xlfn.XLOOKUP(Tabla1[[#This Row],[Insumos]],Tabla10[Insumo],Tabla10[InsumoAbrev],"",0))</f>
        <v>lsGasoil</v>
      </c>
    </row>
    <row r="153" spans="2:18" ht="51">
      <c r="B153" s="188" t="e">
        <f>IF('Formulario PPGR3'!$G153="","",CONCATENATE('Formulario PPGR3'!$C153,".",'Formulario PPGR3'!$D153,".",'Formulario PPGR3'!$E153,".",'Formulario PPGR3'!$F153))</f>
        <v>#REF!</v>
      </c>
      <c r="C153" s="188" t="e">
        <f>IF('Formulario PPGR3'!$G153="","",'Formulario PPGR1'!#REF!)</f>
        <v>#REF!</v>
      </c>
      <c r="D153" s="188" t="e">
        <f>IF('Formulario PPGR3'!$G153="","",'Formulario PPGR1'!#REF!)</f>
        <v>#REF!</v>
      </c>
      <c r="E153" s="188" t="e">
        <f>IF('Formulario PPGR3'!$G153="","",'Formulario PPGR1'!#REF!)</f>
        <v>#REF!</v>
      </c>
      <c r="F153" s="188" t="e">
        <f>IF('Formulario PPGR3'!$G153="","",'Formulario PPGR1'!#REF!)</f>
        <v>#REF!</v>
      </c>
      <c r="G153" s="234" t="s">
        <v>346</v>
      </c>
      <c r="H153" s="519" t="str" cm="1">
        <f t="array" ref="H153">IF(Tabla1[[#This Row],[Código_Actividad]]="","",_xlfn.XLOOKUP(Tabla1[[#This Row],[Código_Actividad]],CodigoActividad,Tabla2[Actividades Programables Presupuestables],"",0))</f>
        <v>Visitas de supervisión con el objetivo de identificar brechas en la atención de salud mental, con el fin de desarrollar planes de mejora para fortalecer los servicios.</v>
      </c>
      <c r="I153" s="520">
        <f>IFERROR(VLOOKUP('Formulario PPGR3'!$G153,'Formulario PPGR2'!$C$9:$Q$270,15,FALSE),"")</f>
        <v>9</v>
      </c>
      <c r="J153" s="528" t="s">
        <v>901</v>
      </c>
      <c r="K153" s="524" t="s">
        <v>902</v>
      </c>
      <c r="L153" s="521" t="str">
        <f>IF(Tabla1[[#This Row],[Descripción]]="","",_xlfn.XLOOKUP(Tabla1[[#This Row],[Descripción]],Tabla10[Descripción],Tabla10[Unidad de Medida],"",0))</f>
        <v>resma</v>
      </c>
      <c r="M153" s="312">
        <v>2</v>
      </c>
      <c r="N153" s="537">
        <f>IF(Tabla1[[#This Row],[Descripción]]="","",_xlfn.XLOOKUP(Tabla1[[#This Row],[Descripción]],Tabla10[Descripción],Tabla10[Precio Unitario],0))</f>
        <v>288</v>
      </c>
      <c r="O153" s="537">
        <f>IF(Tabla1[[#This Row],[Cantidad de Insumos]]="","",Tabla1[[#This Row],[Precio Unitario]]*Tabla1[[#This Row],[Cantidad de Insumos]])</f>
        <v>576</v>
      </c>
      <c r="P153" s="522" t="str">
        <f>IF(Tabla1[[#This Row],[Descripción]]="","",_xlfn.XLOOKUP(Tabla1[[#This Row],[Descripción]],Tabla10[Descripción],Tabla10[CODIGO PRESUPUESTARIO],0))</f>
        <v>2.3.3.1.01</v>
      </c>
      <c r="Q153" s="523" t="s">
        <v>900</v>
      </c>
      <c r="R153" s="523" t="str">
        <f>IF(Tabla1[[#This Row],[Insumos]]="","",_xlfn.XLOOKUP(Tabla1[[#This Row],[Insumos]],Tabla10[Insumo],Tabla10[InsumoAbrev],"",0))</f>
        <v>lsProductosdePapel</v>
      </c>
    </row>
    <row r="154" spans="2:18" ht="51">
      <c r="B154" s="188" t="e">
        <f>IF('Formulario PPGR3'!$G154="","",CONCATENATE('Formulario PPGR3'!$C154,".",'Formulario PPGR3'!$D154,".",'Formulario PPGR3'!$E154,".",'Formulario PPGR3'!$F154))</f>
        <v>#REF!</v>
      </c>
      <c r="C154" s="188" t="e">
        <f>IF('Formulario PPGR3'!$G154="","",'Formulario PPGR1'!#REF!)</f>
        <v>#REF!</v>
      </c>
      <c r="D154" s="188" t="e">
        <f>IF('Formulario PPGR3'!$G154="","",'Formulario PPGR1'!#REF!)</f>
        <v>#REF!</v>
      </c>
      <c r="E154" s="188" t="e">
        <f>IF('Formulario PPGR3'!$G154="","",'Formulario PPGR1'!#REF!)</f>
        <v>#REF!</v>
      </c>
      <c r="F154" s="188" t="e">
        <f>IF('Formulario PPGR3'!$G154="","",'Formulario PPGR1'!#REF!)</f>
        <v>#REF!</v>
      </c>
      <c r="G154" s="234" t="s">
        <v>346</v>
      </c>
      <c r="H154" s="519" t="str" cm="1">
        <f t="array" ref="H154">IF(Tabla1[[#This Row],[Código_Actividad]]="","",_xlfn.XLOOKUP(Tabla1[[#This Row],[Código_Actividad]],CodigoActividad,Tabla2[Actividades Programables Presupuestables],"",0))</f>
        <v>Visitas de supervisión con el objetivo de identificar brechas en la atención de salud mental, con el fin de desarrollar planes de mejora para fortalecer los servicios.</v>
      </c>
      <c r="I154" s="520">
        <f>IFERROR(VLOOKUP('Formulario PPGR3'!$G154,'Formulario PPGR2'!$C$9:$Q$270,15,FALSE),"")</f>
        <v>9</v>
      </c>
      <c r="J154" s="525" t="s">
        <v>903</v>
      </c>
      <c r="K154" s="524" t="s">
        <v>904</v>
      </c>
      <c r="L154" s="521" t="str">
        <f>IF(Tabla1[[#This Row],[Descripción]]="","",_xlfn.XLOOKUP(Tabla1[[#This Row],[Descripción]],Tabla10[Descripción],Tabla10[Unidad de Medida],"",0))</f>
        <v>unidad</v>
      </c>
      <c r="M154" s="312">
        <v>4</v>
      </c>
      <c r="N154" s="537">
        <f>IF(Tabla1[[#This Row],[Descripción]]="","",_xlfn.XLOOKUP(Tabla1[[#This Row],[Descripción]],Tabla10[Descripción],Tabla10[Precio Unitario],0))</f>
        <v>55</v>
      </c>
      <c r="O154" s="537">
        <f>IF(Tabla1[[#This Row],[Cantidad de Insumos]]="","",Tabla1[[#This Row],[Precio Unitario]]*Tabla1[[#This Row],[Cantidad de Insumos]])</f>
        <v>220</v>
      </c>
      <c r="P154" s="522" t="str">
        <f>IF(Tabla1[[#This Row],[Descripción]]="","",_xlfn.XLOOKUP(Tabla1[[#This Row],[Descripción]],Tabla10[Descripción],Tabla10[CODIGO PRESUPUESTARIO],0))</f>
        <v xml:space="preserve">2.3.9.2.01 </v>
      </c>
      <c r="Q154" s="523" t="s">
        <v>900</v>
      </c>
      <c r="R154" s="523" t="str">
        <f>IF(Tabla1[[#This Row],[Insumos]]="","",_xlfn.XLOOKUP(Tabla1[[#This Row],[Insumos]],Tabla10[Insumo],Tabla10[InsumoAbrev],"",0))</f>
        <v>lsUtilesdeOficina</v>
      </c>
    </row>
    <row r="155" spans="2:18" ht="51">
      <c r="B155" s="188" t="e">
        <f>IF('Formulario PPGR3'!$G155="","",CONCATENATE('Formulario PPGR3'!$C155,".",'Formulario PPGR3'!$D155,".",'Formulario PPGR3'!$E155,".",'Formulario PPGR3'!$F155))</f>
        <v>#REF!</v>
      </c>
      <c r="C155" s="188" t="e">
        <f>IF('Formulario PPGR3'!$G155="","",'Formulario PPGR1'!#REF!)</f>
        <v>#REF!</v>
      </c>
      <c r="D155" s="188" t="e">
        <f>IF('Formulario PPGR3'!$G155="","",'Formulario PPGR1'!#REF!)</f>
        <v>#REF!</v>
      </c>
      <c r="E155" s="188" t="e">
        <f>IF('Formulario PPGR3'!$G155="","",'Formulario PPGR1'!#REF!)</f>
        <v>#REF!</v>
      </c>
      <c r="F155" s="188" t="e">
        <f>IF('Formulario PPGR3'!$G155="","",'Formulario PPGR1'!#REF!)</f>
        <v>#REF!</v>
      </c>
      <c r="G155" s="234" t="s">
        <v>346</v>
      </c>
      <c r="H155" s="519" t="str" cm="1">
        <f t="array" ref="H155">IF(Tabla1[[#This Row],[Código_Actividad]]="","",_xlfn.XLOOKUP(Tabla1[[#This Row],[Código_Actividad]],CodigoActividad,Tabla2[Actividades Programables Presupuestables],"",0))</f>
        <v>Visitas de supervisión con el objetivo de identificar brechas en la atención de salud mental, con el fin de desarrollar planes de mejora para fortalecer los servicios.</v>
      </c>
      <c r="I155" s="520">
        <f>IFERROR(VLOOKUP('Formulario PPGR3'!$G155,'Formulario PPGR2'!$C$9:$Q$270,15,FALSE),"")</f>
        <v>9</v>
      </c>
      <c r="J155" s="525" t="s">
        <v>897</v>
      </c>
      <c r="K155" s="524" t="s">
        <v>898</v>
      </c>
      <c r="L155" s="521" t="str">
        <f>IF(Tabla1[[#This Row],[Descripción]]="","",_xlfn.XLOOKUP(Tabla1[[#This Row],[Descripción]],Tabla10[Descripción],Tabla10[Unidad de Medida],"",0))</f>
        <v>Depósito</v>
      </c>
      <c r="M155" s="312">
        <v>9</v>
      </c>
      <c r="N155" s="537">
        <f>IF(Tabla1[[#This Row],[Descripción]]="","",_xlfn.XLOOKUP(Tabla1[[#This Row],[Descripción]],Tabla10[Descripción],Tabla10[Precio Unitario],0))</f>
        <v>1700</v>
      </c>
      <c r="O155" s="537">
        <f>IF(Tabla1[[#This Row],[Cantidad de Insumos]]="","",Tabla1[[#This Row],[Precio Unitario]]*Tabla1[[#This Row],[Cantidad de Insumos]])</f>
        <v>15300</v>
      </c>
      <c r="P155" s="522" t="str">
        <f>IF(Tabla1[[#This Row],[Descripción]]="","",_xlfn.XLOOKUP(Tabla1[[#This Row],[Descripción]],Tabla10[Descripción],Tabla10[CODIGO PRESUPUESTARIO],0))</f>
        <v>2.2.3.1.01</v>
      </c>
      <c r="Q155" s="523" t="s">
        <v>894</v>
      </c>
      <c r="R155" s="523" t="str">
        <f>IF(Tabla1[[#This Row],[Insumos]]="","",_xlfn.XLOOKUP(Tabla1[[#This Row],[Insumos]],Tabla10[Insumo],Tabla10[InsumoAbrev],"",0))</f>
        <v>lsViaticosDP</v>
      </c>
    </row>
    <row r="156" spans="2:18" ht="51">
      <c r="B156" s="188" t="e">
        <f>IF('Formulario PPGR3'!$G156="","",CONCATENATE('Formulario PPGR3'!$C156,".",'Formulario PPGR3'!$D156,".",'Formulario PPGR3'!$E156,".",'Formulario PPGR3'!$F156))</f>
        <v>#REF!</v>
      </c>
      <c r="C156" s="188" t="e">
        <f>IF('Formulario PPGR3'!$G156="","",'Formulario PPGR1'!#REF!)</f>
        <v>#REF!</v>
      </c>
      <c r="D156" s="188" t="e">
        <f>IF('Formulario PPGR3'!$G156="","",'Formulario PPGR1'!#REF!)</f>
        <v>#REF!</v>
      </c>
      <c r="E156" s="188" t="e">
        <f>IF('Formulario PPGR3'!$G156="","",'Formulario PPGR1'!#REF!)</f>
        <v>#REF!</v>
      </c>
      <c r="F156" s="188" t="e">
        <f>IF('Formulario PPGR3'!$G156="","",'Formulario PPGR1'!#REF!)</f>
        <v>#REF!</v>
      </c>
      <c r="G156" s="234" t="s">
        <v>346</v>
      </c>
      <c r="H156" s="519" t="str" cm="1">
        <f t="array" ref="H156">IF(Tabla1[[#This Row],[Código_Actividad]]="","",_xlfn.XLOOKUP(Tabla1[[#This Row],[Código_Actividad]],CodigoActividad,Tabla2[Actividades Programables Presupuestables],"",0))</f>
        <v>Visitas de supervisión con el objetivo de identificar brechas en la atención de salud mental, con el fin de desarrollar planes de mejora para fortalecer los servicios.</v>
      </c>
      <c r="I156" s="520">
        <f>IFERROR(VLOOKUP('Formulario PPGR3'!$G156,'Formulario PPGR2'!$C$9:$Q$270,15,FALSE),"")</f>
        <v>9</v>
      </c>
      <c r="J156" s="525" t="s">
        <v>897</v>
      </c>
      <c r="K156" s="524" t="s">
        <v>920</v>
      </c>
      <c r="L156" s="521" t="str">
        <f>IF(Tabla1[[#This Row],[Descripción]]="","",_xlfn.XLOOKUP(Tabla1[[#This Row],[Descripción]],Tabla10[Descripción],Tabla10[Unidad de Medida],"",0))</f>
        <v>Depósito</v>
      </c>
      <c r="M156" s="312">
        <v>9</v>
      </c>
      <c r="N156" s="537">
        <f>IF(Tabla1[[#This Row],[Descripción]]="","",_xlfn.XLOOKUP(Tabla1[[#This Row],[Descripción]],Tabla10[Descripción],Tabla10[Precio Unitario],0))</f>
        <v>1900</v>
      </c>
      <c r="O156" s="537">
        <f>IF(Tabla1[[#This Row],[Cantidad de Insumos]]="","",Tabla1[[#This Row],[Precio Unitario]]*Tabla1[[#This Row],[Cantidad de Insumos]])</f>
        <v>17100</v>
      </c>
      <c r="P156" s="522" t="str">
        <f>IF(Tabla1[[#This Row],[Descripción]]="","",_xlfn.XLOOKUP(Tabla1[[#This Row],[Descripción]],Tabla10[Descripción],Tabla10[CODIGO PRESUPUESTARIO],0))</f>
        <v>2.2.3.1.01</v>
      </c>
      <c r="Q156" s="523" t="s">
        <v>894</v>
      </c>
      <c r="R156" s="523" t="str">
        <f>IF(Tabla1[[#This Row],[Insumos]]="","",_xlfn.XLOOKUP(Tabla1[[#This Row],[Insumos]],Tabla10[Insumo],Tabla10[InsumoAbrev],"",0))</f>
        <v>lsViaticosDP</v>
      </c>
    </row>
    <row r="157" spans="2:18" ht="25.5">
      <c r="B157" s="188" t="e">
        <f>IF('Formulario PPGR3'!$G157="","",CONCATENATE('Formulario PPGR3'!$C157,".",'Formulario PPGR3'!$D157,".",'Formulario PPGR3'!$E157,".",'Formulario PPGR3'!$F157))</f>
        <v>#REF!</v>
      </c>
      <c r="C157" s="188" t="e">
        <f>IF('Formulario PPGR3'!$G157="","",'Formulario PPGR1'!#REF!)</f>
        <v>#REF!</v>
      </c>
      <c r="D157" s="188" t="e">
        <f>IF('Formulario PPGR3'!$G157="","",'Formulario PPGR1'!#REF!)</f>
        <v>#REF!</v>
      </c>
      <c r="E157" s="188" t="e">
        <f>IF('Formulario PPGR3'!$G157="","",'Formulario PPGR1'!#REF!)</f>
        <v>#REF!</v>
      </c>
      <c r="F157" s="188" t="e">
        <f>IF('Formulario PPGR3'!$G157="","",'Formulario PPGR1'!#REF!)</f>
        <v>#REF!</v>
      </c>
      <c r="G157" s="234" t="s">
        <v>348</v>
      </c>
      <c r="H157" s="519" t="str" cm="1">
        <f t="array" ref="H157">IF(Tabla1[[#This Row],[Código_Actividad]]="","",_xlfn.XLOOKUP(Tabla1[[#This Row],[Código_Actividad]],CodigoActividad,Tabla2[Actividades Programables Presupuestables],"",0))</f>
        <v>Visitas de supervisión a las Unidades de Intervención en Crisis en funcionamiento en la región.</v>
      </c>
      <c r="I157" s="520">
        <f>IFERROR(VLOOKUP('Formulario PPGR3'!$G157,'Formulario PPGR2'!$C$9:$Q$270,15,FALSE),"")</f>
        <v>3</v>
      </c>
      <c r="J157" s="528" t="s">
        <v>901</v>
      </c>
      <c r="K157" s="524" t="s">
        <v>902</v>
      </c>
      <c r="L157" s="521" t="str">
        <f>IF(Tabla1[[#This Row],[Descripción]]="","",_xlfn.XLOOKUP(Tabla1[[#This Row],[Descripción]],Tabla10[Descripción],Tabla10[Unidad de Medida],"",0))</f>
        <v>resma</v>
      </c>
      <c r="M157" s="312">
        <v>1</v>
      </c>
      <c r="N157" s="537">
        <f>IF(Tabla1[[#This Row],[Descripción]]="","",_xlfn.XLOOKUP(Tabla1[[#This Row],[Descripción]],Tabla10[Descripción],Tabla10[Precio Unitario],0))</f>
        <v>288</v>
      </c>
      <c r="O157" s="537">
        <f>IF(Tabla1[[#This Row],[Cantidad de Insumos]]="","",Tabla1[[#This Row],[Precio Unitario]]*Tabla1[[#This Row],[Cantidad de Insumos]])</f>
        <v>288</v>
      </c>
      <c r="P157" s="522" t="str">
        <f>IF(Tabla1[[#This Row],[Descripción]]="","",_xlfn.XLOOKUP(Tabla1[[#This Row],[Descripción]],Tabla10[Descripción],Tabla10[CODIGO PRESUPUESTARIO],0))</f>
        <v>2.3.3.1.01</v>
      </c>
      <c r="Q157" s="523" t="s">
        <v>900</v>
      </c>
      <c r="R157" s="523" t="str">
        <f>IF(Tabla1[[#This Row],[Insumos]]="","",_xlfn.XLOOKUP(Tabla1[[#This Row],[Insumos]],Tabla10[Insumo],Tabla10[InsumoAbrev],"",0))</f>
        <v>lsProductosdePapel</v>
      </c>
    </row>
    <row r="158" spans="2:18" ht="25.5">
      <c r="B158" s="188" t="e">
        <f>IF('Formulario PPGR3'!$G158="","",CONCATENATE('Formulario PPGR3'!$C158,".",'Formulario PPGR3'!$D158,".",'Formulario PPGR3'!$E158,".",'Formulario PPGR3'!$F158))</f>
        <v>#REF!</v>
      </c>
      <c r="C158" s="188" t="e">
        <f>IF('Formulario PPGR3'!$G158="","",'Formulario PPGR1'!#REF!)</f>
        <v>#REF!</v>
      </c>
      <c r="D158" s="188" t="e">
        <f>IF('Formulario PPGR3'!$G158="","",'Formulario PPGR1'!#REF!)</f>
        <v>#REF!</v>
      </c>
      <c r="E158" s="188" t="e">
        <f>IF('Formulario PPGR3'!$G158="","",'Formulario PPGR1'!#REF!)</f>
        <v>#REF!</v>
      </c>
      <c r="F158" s="188" t="e">
        <f>IF('Formulario PPGR3'!$G158="","",'Formulario PPGR1'!#REF!)</f>
        <v>#REF!</v>
      </c>
      <c r="G158" s="234" t="s">
        <v>348</v>
      </c>
      <c r="H158" s="519" t="str" cm="1">
        <f t="array" ref="H158">IF(Tabla1[[#This Row],[Código_Actividad]]="","",_xlfn.XLOOKUP(Tabla1[[#This Row],[Código_Actividad]],CodigoActividad,Tabla2[Actividades Programables Presupuestables],"",0))</f>
        <v>Visitas de supervisión a las Unidades de Intervención en Crisis en funcionamiento en la región.</v>
      </c>
      <c r="I158" s="520">
        <f>IFERROR(VLOOKUP('Formulario PPGR3'!$G158,'Formulario PPGR2'!$C$9:$Q$270,15,FALSE),"")</f>
        <v>3</v>
      </c>
      <c r="J158" s="525" t="s">
        <v>903</v>
      </c>
      <c r="K158" s="524" t="s">
        <v>904</v>
      </c>
      <c r="L158" s="521" t="str">
        <f>IF(Tabla1[[#This Row],[Descripción]]="","",_xlfn.XLOOKUP(Tabla1[[#This Row],[Descripción]],Tabla10[Descripción],Tabla10[Unidad de Medida],"",0))</f>
        <v>unidad</v>
      </c>
      <c r="M158" s="312">
        <v>1</v>
      </c>
      <c r="N158" s="537">
        <f>IF(Tabla1[[#This Row],[Descripción]]="","",_xlfn.XLOOKUP(Tabla1[[#This Row],[Descripción]],Tabla10[Descripción],Tabla10[Precio Unitario],0))</f>
        <v>55</v>
      </c>
      <c r="O158" s="537">
        <f>IF(Tabla1[[#This Row],[Cantidad de Insumos]]="","",Tabla1[[#This Row],[Precio Unitario]]*Tabla1[[#This Row],[Cantidad de Insumos]])</f>
        <v>55</v>
      </c>
      <c r="P158" s="522" t="str">
        <f>IF(Tabla1[[#This Row],[Descripción]]="","",_xlfn.XLOOKUP(Tabla1[[#This Row],[Descripción]],Tabla10[Descripción],Tabla10[CODIGO PRESUPUESTARIO],0))</f>
        <v xml:space="preserve">2.3.9.2.01 </v>
      </c>
      <c r="Q158" s="523" t="s">
        <v>900</v>
      </c>
      <c r="R158" s="523" t="str">
        <f>IF(Tabla1[[#This Row],[Insumos]]="","",_xlfn.XLOOKUP(Tabla1[[#This Row],[Insumos]],Tabla10[Insumo],Tabla10[InsumoAbrev],"",0))</f>
        <v>lsUtilesdeOficina</v>
      </c>
    </row>
    <row r="159" spans="2:18" ht="38.25">
      <c r="B159" s="188" t="e">
        <f>IF('Formulario PPGR3'!$G159="","",CONCATENATE('Formulario PPGR3'!$C159,".",'Formulario PPGR3'!$D159,".",'Formulario PPGR3'!$E159,".",'Formulario PPGR3'!$F159))</f>
        <v>#REF!</v>
      </c>
      <c r="C159" s="188" t="e">
        <f>IF('Formulario PPGR3'!$G159="","",'Formulario PPGR1'!#REF!)</f>
        <v>#REF!</v>
      </c>
      <c r="D159" s="188" t="e">
        <f>IF('Formulario PPGR3'!$G159="","",'Formulario PPGR1'!#REF!)</f>
        <v>#REF!</v>
      </c>
      <c r="E159" s="188" t="e">
        <f>IF('Formulario PPGR3'!$G159="","",'Formulario PPGR1'!#REF!)</f>
        <v>#REF!</v>
      </c>
      <c r="F159" s="188" t="e">
        <f>IF('Formulario PPGR3'!$G159="","",'Formulario PPGR1'!#REF!)</f>
        <v>#REF!</v>
      </c>
      <c r="G159" s="234" t="s">
        <v>350</v>
      </c>
      <c r="H159" s="519" t="str" cm="1">
        <f t="array" ref="H159">IF(Tabla1[[#This Row],[Código_Actividad]]="","",_xlfn.XLOOKUP(Tabla1[[#This Row],[Código_Actividad]],CodigoActividad,Tabla2[Actividades Programables Presupuestables],"",0))</f>
        <v>Mesas de trabajo con el personal de salud mental con el objetivo de socializar y dar seguimiento a los planes de mejoras.</v>
      </c>
      <c r="I159" s="520">
        <f>IFERROR(VLOOKUP('Formulario PPGR3'!$G159,'Formulario PPGR2'!$C$9:$Q$270,15,FALSE),"")</f>
        <v>2</v>
      </c>
      <c r="J159" s="528" t="s">
        <v>901</v>
      </c>
      <c r="K159" s="524" t="s">
        <v>902</v>
      </c>
      <c r="L159" s="521" t="str">
        <f>IF(Tabla1[[#This Row],[Descripción]]="","",_xlfn.XLOOKUP(Tabla1[[#This Row],[Descripción]],Tabla10[Descripción],Tabla10[Unidad de Medida],"",0))</f>
        <v>resma</v>
      </c>
      <c r="M159" s="312">
        <v>1</v>
      </c>
      <c r="N159" s="537">
        <f>IF(Tabla1[[#This Row],[Descripción]]="","",_xlfn.XLOOKUP(Tabla1[[#This Row],[Descripción]],Tabla10[Descripción],Tabla10[Precio Unitario],0))</f>
        <v>288</v>
      </c>
      <c r="O159" s="537">
        <f>IF(Tabla1[[#This Row],[Cantidad de Insumos]]="","",Tabla1[[#This Row],[Precio Unitario]]*Tabla1[[#This Row],[Cantidad de Insumos]])</f>
        <v>288</v>
      </c>
      <c r="P159" s="522" t="str">
        <f>IF(Tabla1[[#This Row],[Descripción]]="","",_xlfn.XLOOKUP(Tabla1[[#This Row],[Descripción]],Tabla10[Descripción],Tabla10[CODIGO PRESUPUESTARIO],0))</f>
        <v>2.3.3.1.01</v>
      </c>
      <c r="Q159" s="523" t="s">
        <v>900</v>
      </c>
      <c r="R159" s="523" t="str">
        <f>IF(Tabla1[[#This Row],[Insumos]]="","",_xlfn.XLOOKUP(Tabla1[[#This Row],[Insumos]],Tabla10[Insumo],Tabla10[InsumoAbrev],"",0))</f>
        <v>lsProductosdePapel</v>
      </c>
    </row>
    <row r="160" spans="2:18" ht="38.25">
      <c r="B160" s="188" t="e">
        <f>IF('Formulario PPGR3'!$G160="","",CONCATENATE('Formulario PPGR3'!$C160,".",'Formulario PPGR3'!$D160,".",'Formulario PPGR3'!$E160,".",'Formulario PPGR3'!$F160))</f>
        <v>#REF!</v>
      </c>
      <c r="C160" s="188" t="e">
        <f>IF('Formulario PPGR3'!$G160="","",'Formulario PPGR1'!#REF!)</f>
        <v>#REF!</v>
      </c>
      <c r="D160" s="188" t="e">
        <f>IF('Formulario PPGR3'!$G160="","",'Formulario PPGR1'!#REF!)</f>
        <v>#REF!</v>
      </c>
      <c r="E160" s="188" t="e">
        <f>IF('Formulario PPGR3'!$G160="","",'Formulario PPGR1'!#REF!)</f>
        <v>#REF!</v>
      </c>
      <c r="F160" s="188" t="e">
        <f>IF('Formulario PPGR3'!$G160="","",'Formulario PPGR1'!#REF!)</f>
        <v>#REF!</v>
      </c>
      <c r="G160" s="234" t="s">
        <v>350</v>
      </c>
      <c r="H160" s="519" t="str" cm="1">
        <f t="array" ref="H160">IF(Tabla1[[#This Row],[Código_Actividad]]="","",_xlfn.XLOOKUP(Tabla1[[#This Row],[Código_Actividad]],CodigoActividad,Tabla2[Actividades Programables Presupuestables],"",0))</f>
        <v>Mesas de trabajo con el personal de salud mental con el objetivo de socializar y dar seguimiento a los planes de mejoras.</v>
      </c>
      <c r="I160" s="520">
        <f>IFERROR(VLOOKUP('Formulario PPGR3'!$G160,'Formulario PPGR2'!$C$9:$Q$270,15,FALSE),"")</f>
        <v>2</v>
      </c>
      <c r="J160" s="525" t="s">
        <v>903</v>
      </c>
      <c r="K160" s="524" t="s">
        <v>904</v>
      </c>
      <c r="L160" s="521" t="str">
        <f>IF(Tabla1[[#This Row],[Descripción]]="","",_xlfn.XLOOKUP(Tabla1[[#This Row],[Descripción]],Tabla10[Descripción],Tabla10[Unidad de Medida],"",0))</f>
        <v>unidad</v>
      </c>
      <c r="M160" s="312">
        <v>1</v>
      </c>
      <c r="N160" s="537">
        <f>IF(Tabla1[[#This Row],[Descripción]]="","",_xlfn.XLOOKUP(Tabla1[[#This Row],[Descripción]],Tabla10[Descripción],Tabla10[Precio Unitario],0))</f>
        <v>55</v>
      </c>
      <c r="O160" s="537">
        <f>IF(Tabla1[[#This Row],[Cantidad de Insumos]]="","",Tabla1[[#This Row],[Precio Unitario]]*Tabla1[[#This Row],[Cantidad de Insumos]])</f>
        <v>55</v>
      </c>
      <c r="P160" s="522" t="str">
        <f>IF(Tabla1[[#This Row],[Descripción]]="","",_xlfn.XLOOKUP(Tabla1[[#This Row],[Descripción]],Tabla10[Descripción],Tabla10[CODIGO PRESUPUESTARIO],0))</f>
        <v xml:space="preserve">2.3.9.2.01 </v>
      </c>
      <c r="Q160" s="523" t="s">
        <v>894</v>
      </c>
      <c r="R160" s="523" t="str">
        <f>IF(Tabla1[[#This Row],[Insumos]]="","",_xlfn.XLOOKUP(Tabla1[[#This Row],[Insumos]],Tabla10[Insumo],Tabla10[InsumoAbrev],"",0))</f>
        <v>lsUtilesdeOficina</v>
      </c>
    </row>
    <row r="161" spans="2:18" ht="38.25">
      <c r="B161" s="188" t="e">
        <f>IF('Formulario PPGR3'!$G161="","",CONCATENATE('Formulario PPGR3'!$C161,".",'Formulario PPGR3'!$D161,".",'Formulario PPGR3'!$E161,".",'Formulario PPGR3'!$F161))</f>
        <v>#REF!</v>
      </c>
      <c r="C161" s="188" t="e">
        <f>IF('Formulario PPGR3'!$G161="","",'Formulario PPGR1'!#REF!)</f>
        <v>#REF!</v>
      </c>
      <c r="D161" s="188" t="e">
        <f>IF('Formulario PPGR3'!$G161="","",'Formulario PPGR1'!#REF!)</f>
        <v>#REF!</v>
      </c>
      <c r="E161" s="188" t="e">
        <f>IF('Formulario PPGR3'!$G161="","",'Formulario PPGR1'!#REF!)</f>
        <v>#REF!</v>
      </c>
      <c r="F161" s="188" t="e">
        <f>IF('Formulario PPGR3'!$G161="","",'Formulario PPGR1'!#REF!)</f>
        <v>#REF!</v>
      </c>
      <c r="G161" s="234" t="s">
        <v>350</v>
      </c>
      <c r="H161" s="519" t="str" cm="1">
        <f t="array" ref="H161">IF(Tabla1[[#This Row],[Código_Actividad]]="","",_xlfn.XLOOKUP(Tabla1[[#This Row],[Código_Actividad]],CodigoActividad,Tabla2[Actividades Programables Presupuestables],"",0))</f>
        <v>Mesas de trabajo con el personal de salud mental con el objetivo de socializar y dar seguimiento a los planes de mejoras.</v>
      </c>
      <c r="I161" s="520">
        <f>IFERROR(VLOOKUP('Formulario PPGR3'!$G161,'Formulario PPGR2'!$C$9:$Q$270,15,FALSE),"")</f>
        <v>2</v>
      </c>
      <c r="J161" s="528" t="s">
        <v>901</v>
      </c>
      <c r="K161" s="524" t="s">
        <v>918</v>
      </c>
      <c r="L161" s="521" t="str">
        <f>IF(Tabla1[[#This Row],[Descripción]]="","",_xlfn.XLOOKUP(Tabla1[[#This Row],[Descripción]],Tabla10[Descripción],Tabla10[Unidad de Medida],"",0))</f>
        <v>Caja</v>
      </c>
      <c r="M161" s="312">
        <v>1</v>
      </c>
      <c r="N161" s="537">
        <f>IF(Tabla1[[#This Row],[Descripción]]="","",_xlfn.XLOOKUP(Tabla1[[#This Row],[Descripción]],Tabla10[Descripción],Tabla10[Precio Unitario],0))</f>
        <v>175.82</v>
      </c>
      <c r="O161" s="537">
        <f>IF(Tabla1[[#This Row],[Cantidad de Insumos]]="","",Tabla1[[#This Row],[Precio Unitario]]*Tabla1[[#This Row],[Cantidad de Insumos]])</f>
        <v>175.82</v>
      </c>
      <c r="P161" s="522" t="str">
        <f>IF(Tabla1[[#This Row],[Descripción]]="","",_xlfn.XLOOKUP(Tabla1[[#This Row],[Descripción]],Tabla10[Descripción],Tabla10[CODIGO PRESUPUESTARIO],0))</f>
        <v>2.3.3.2.01</v>
      </c>
      <c r="Q161" s="523" t="s">
        <v>900</v>
      </c>
      <c r="R161" s="523" t="str">
        <f>IF(Tabla1[[#This Row],[Insumos]]="","",_xlfn.XLOOKUP(Tabla1[[#This Row],[Insumos]],Tabla10[Insumo],Tabla10[InsumoAbrev],"",0))</f>
        <v>lsProductosdePapel</v>
      </c>
    </row>
    <row r="162" spans="2:18" ht="38.25">
      <c r="B162" s="188" t="e">
        <f>IF('Formulario PPGR3'!$G162="","",CONCATENATE('Formulario PPGR3'!$C162,".",'Formulario PPGR3'!$D162,".",'Formulario PPGR3'!$E162,".",'Formulario PPGR3'!$F162))</f>
        <v>#REF!</v>
      </c>
      <c r="C162" s="188" t="e">
        <f>IF('Formulario PPGR3'!$G162="","",'Formulario PPGR1'!#REF!)</f>
        <v>#REF!</v>
      </c>
      <c r="D162" s="188" t="e">
        <f>IF('Formulario PPGR3'!$G162="","",'Formulario PPGR1'!#REF!)</f>
        <v>#REF!</v>
      </c>
      <c r="E162" s="188" t="e">
        <f>IF('Formulario PPGR3'!$G162="","",'Formulario PPGR1'!#REF!)</f>
        <v>#REF!</v>
      </c>
      <c r="F162" s="188" t="e">
        <f>IF('Formulario PPGR3'!$G162="","",'Formulario PPGR1'!#REF!)</f>
        <v>#REF!</v>
      </c>
      <c r="G162" s="234" t="s">
        <v>350</v>
      </c>
      <c r="H162" s="188" t="str" cm="1">
        <f t="array" ref="H162">IF(Tabla1[[#This Row],[Código_Actividad]]="","",_xlfn.XLOOKUP(Tabla1[[#This Row],[Código_Actividad]],CodigoActividad,Tabla2[Actividades Programables Presupuestables],"",0))</f>
        <v>Mesas de trabajo con el personal de salud mental con el objetivo de socializar y dar seguimiento a los planes de mejoras.</v>
      </c>
      <c r="I162" s="520">
        <f>IFERROR(VLOOKUP('Formulario PPGR3'!$G162,'Formulario PPGR2'!$C$9:$Q$270,15,FALSE),"")</f>
        <v>2</v>
      </c>
      <c r="J162" s="525" t="s">
        <v>892</v>
      </c>
      <c r="K162" s="524" t="s">
        <v>929</v>
      </c>
      <c r="L162" s="521" t="str">
        <f>IF(Tabla1[[#This Row],[Descripción]]="","",_xlfn.XLOOKUP(Tabla1[[#This Row],[Descripción]],Tabla10[Descripción],Tabla10[Unidad de Medida],"",0))</f>
        <v>unidad</v>
      </c>
      <c r="M162" s="312">
        <v>1</v>
      </c>
      <c r="N162" s="537">
        <f>IF(Tabla1[[#This Row],[Descripción]]="","",_xlfn.XLOOKUP(Tabla1[[#This Row],[Descripción]],Tabla10[Descripción],Tabla10[Precio Unitario],0))</f>
        <v>50380.1</v>
      </c>
      <c r="O162" s="537">
        <f>IF(Tabla1[[#This Row],[Cantidad de Insumos]]="","",Tabla1[[#This Row],[Precio Unitario]]*Tabla1[[#This Row],[Cantidad de Insumos]])</f>
        <v>50380.1</v>
      </c>
      <c r="P162" s="522" t="str">
        <f>IF(Tabla1[[#This Row],[Descripción]]="","",_xlfn.XLOOKUP(Tabla1[[#This Row],[Descripción]],Tabla10[Descripción],Tabla10[CODIGO PRESUPUESTARIO],0))</f>
        <v>2.3.1.1.01</v>
      </c>
      <c r="Q162" s="523" t="s">
        <v>894</v>
      </c>
      <c r="R162" s="523" t="str">
        <f>IF(Tabla1[[#This Row],[Insumos]]="","",_xlfn.XLOOKUP(Tabla1[[#This Row],[Insumos]],Tabla10[Insumo],Tabla10[InsumoAbrev],"",0))</f>
        <v>lsAlimentosyBebidas</v>
      </c>
    </row>
    <row r="163" spans="2:18" ht="38.25">
      <c r="B163" s="188" t="e">
        <f>IF('Formulario PPGR3'!$G163="","",CONCATENATE('Formulario PPGR3'!$C163,".",'Formulario PPGR3'!$D163,".",'Formulario PPGR3'!$E163,".",'Formulario PPGR3'!$F163))</f>
        <v>#REF!</v>
      </c>
      <c r="C163" s="188" t="e">
        <f>IF('Formulario PPGR3'!$G163="","",'Formulario PPGR1'!#REF!)</f>
        <v>#REF!</v>
      </c>
      <c r="D163" s="188" t="e">
        <f>IF('Formulario PPGR3'!$G163="","",'Formulario PPGR1'!#REF!)</f>
        <v>#REF!</v>
      </c>
      <c r="E163" s="188" t="e">
        <f>IF('Formulario PPGR3'!$G163="","",'Formulario PPGR1'!#REF!)</f>
        <v>#REF!</v>
      </c>
      <c r="F163" s="188" t="e">
        <f>IF('Formulario PPGR3'!$G163="","",'Formulario PPGR1'!#REF!)</f>
        <v>#REF!</v>
      </c>
      <c r="G163" s="234" t="s">
        <v>930</v>
      </c>
      <c r="H163" s="188" t="str" cm="1">
        <f t="array" ref="H163">IF(Tabla1[[#This Row],[Código_Actividad]]="","",_xlfn.XLOOKUP(Tabla1[[#This Row],[Código_Actividad]],CodigoActividad,Tabla2[Actividades Programables Presupuestables],"",0))</f>
        <v/>
      </c>
      <c r="I163" s="520" t="str">
        <f>IFERROR(VLOOKUP('Formulario PPGR3'!$G163,'Formulario PPGR2'!$C$9:$Q$270,15,FALSE),"")</f>
        <v/>
      </c>
      <c r="J163" s="525" t="s">
        <v>892</v>
      </c>
      <c r="K163" s="524" t="s">
        <v>931</v>
      </c>
      <c r="L163" s="521" t="str">
        <f>IF(Tabla1[[#This Row],[Descripción]]="","",_xlfn.XLOOKUP(Tabla1[[#This Row],[Descripción]],Tabla10[Descripción],Tabla10[Unidad de Medida],"",0))</f>
        <v>unidad</v>
      </c>
      <c r="M163" s="312">
        <v>3</v>
      </c>
      <c r="N163" s="537">
        <f>IF(Tabla1[[#This Row],[Descripción]]="","",_xlfn.XLOOKUP(Tabla1[[#This Row],[Descripción]],Tabla10[Descripción],Tabla10[Precio Unitario],0))</f>
        <v>61419</v>
      </c>
      <c r="O163" s="537">
        <f>IF(Tabla1[[#This Row],[Cantidad de Insumos]]="","",Tabla1[[#This Row],[Precio Unitario]]*Tabla1[[#This Row],[Cantidad de Insumos]])</f>
        <v>184257</v>
      </c>
      <c r="P163" s="522" t="str">
        <f>IF(Tabla1[[#This Row],[Descripción]]="","",_xlfn.XLOOKUP(Tabla1[[#This Row],[Descripción]],Tabla10[Descripción],Tabla10[CODIGO PRESUPUESTARIO],0))</f>
        <v>2.3.1.1.01</v>
      </c>
      <c r="Q163" s="523" t="s">
        <v>894</v>
      </c>
      <c r="R163" s="523" t="str">
        <f>IF(Tabla1[[#This Row],[Insumos]]="","",_xlfn.XLOOKUP(Tabla1[[#This Row],[Insumos]],Tabla10[Insumo],Tabla10[InsumoAbrev],"",0))</f>
        <v>lsAlimentosyBebidas</v>
      </c>
    </row>
    <row r="164" spans="2:18" ht="38.25">
      <c r="B164" s="188" t="e">
        <f>IF('Formulario PPGR3'!$G164="","",CONCATENATE('Formulario PPGR3'!$C164,".",'Formulario PPGR3'!$D164,".",'Formulario PPGR3'!$E164,".",'Formulario PPGR3'!$F164))</f>
        <v>#REF!</v>
      </c>
      <c r="C164" s="188" t="e">
        <f>IF('Formulario PPGR3'!$G164="","",'Formulario PPGR1'!#REF!)</f>
        <v>#REF!</v>
      </c>
      <c r="D164" s="188" t="e">
        <f>IF('Formulario PPGR3'!$G164="","",'Formulario PPGR1'!#REF!)</f>
        <v>#REF!</v>
      </c>
      <c r="E164" s="188" t="e">
        <f>IF('Formulario PPGR3'!$G164="","",'Formulario PPGR1'!#REF!)</f>
        <v>#REF!</v>
      </c>
      <c r="F164" s="188" t="e">
        <f>IF('Formulario PPGR3'!$G164="","",'Formulario PPGR1'!#REF!)</f>
        <v>#REF!</v>
      </c>
      <c r="G164" s="234" t="s">
        <v>930</v>
      </c>
      <c r="H164" s="188" t="str" cm="1">
        <f t="array" ref="H164">IF(Tabla1[[#This Row],[Código_Actividad]]="","",_xlfn.XLOOKUP(Tabla1[[#This Row],[Código_Actividad]],CodigoActividad,Tabla2[Actividades Programables Presupuestables],"",0))</f>
        <v/>
      </c>
      <c r="I164" s="520" t="str">
        <f>IFERROR(VLOOKUP('Formulario PPGR3'!$G164,'Formulario PPGR2'!$C$9:$Q$270,15,FALSE),"")</f>
        <v/>
      </c>
      <c r="J164" s="525" t="s">
        <v>892</v>
      </c>
      <c r="K164" s="524" t="s">
        <v>893</v>
      </c>
      <c r="L164" s="521" t="str">
        <f>IF(Tabla1[[#This Row],[Descripción]]="","",_xlfn.XLOOKUP(Tabla1[[#This Row],[Descripción]],Tabla10[Descripción],Tabla10[Unidad de Medida],"",0))</f>
        <v>unidad</v>
      </c>
      <c r="M164" s="312">
        <v>3</v>
      </c>
      <c r="N164" s="537">
        <f>IF(Tabla1[[#This Row],[Descripción]]="","",_xlfn.XLOOKUP(Tabla1[[#This Row],[Descripción]],Tabla10[Descripción],Tabla10[Precio Unitario],0))</f>
        <v>19706</v>
      </c>
      <c r="O164" s="537">
        <f>IF(Tabla1[[#This Row],[Cantidad de Insumos]]="","",Tabla1[[#This Row],[Precio Unitario]]*Tabla1[[#This Row],[Cantidad de Insumos]])</f>
        <v>59118</v>
      </c>
      <c r="P164" s="522" t="str">
        <f>IF(Tabla1[[#This Row],[Descripción]]="","",_xlfn.XLOOKUP(Tabla1[[#This Row],[Descripción]],Tabla10[Descripción],Tabla10[CODIGO PRESUPUESTARIO],0))</f>
        <v>2.3.1.1.01</v>
      </c>
      <c r="Q164" s="523" t="s">
        <v>894</v>
      </c>
      <c r="R164" s="523" t="str">
        <f>IF(Tabla1[[#This Row],[Insumos]]="","",_xlfn.XLOOKUP(Tabla1[[#This Row],[Insumos]],Tabla10[Insumo],Tabla10[InsumoAbrev],"",0))</f>
        <v>lsAlimentosyBebidas</v>
      </c>
    </row>
    <row r="165" spans="2:18">
      <c r="B165" s="188" t="e">
        <f>IF('Formulario PPGR3'!$G165="","",CONCATENATE('Formulario PPGR3'!$C165,".",'Formulario PPGR3'!$D165,".",'Formulario PPGR3'!$E165,".",'Formulario PPGR3'!$F165))</f>
        <v>#REF!</v>
      </c>
      <c r="C165" s="188" t="e">
        <f>IF('Formulario PPGR3'!$G165="","",'Formulario PPGR1'!#REF!)</f>
        <v>#REF!</v>
      </c>
      <c r="D165" s="188" t="e">
        <f>IF('Formulario PPGR3'!$G165="","",'Formulario PPGR1'!#REF!)</f>
        <v>#REF!</v>
      </c>
      <c r="E165" s="188" t="e">
        <f>IF('Formulario PPGR3'!$G165="","",'Formulario PPGR1'!#REF!)</f>
        <v>#REF!</v>
      </c>
      <c r="F165" s="188" t="e">
        <f>IF('Formulario PPGR3'!$G165="","",'Formulario PPGR1'!#REF!)</f>
        <v>#REF!</v>
      </c>
      <c r="G165" s="234" t="s">
        <v>930</v>
      </c>
      <c r="H165" s="519" t="str" cm="1">
        <f t="array" ref="H165">IF(Tabla1[[#This Row],[Código_Actividad]]="","",_xlfn.XLOOKUP(Tabla1[[#This Row],[Código_Actividad]],CodigoActividad,Tabla2[Actividades Programables Presupuestables],"",0))</f>
        <v/>
      </c>
      <c r="I165" s="520" t="str">
        <f>IFERROR(VLOOKUP('Formulario PPGR3'!$G165,'Formulario PPGR2'!$C$9:$Q$270,15,FALSE),"")</f>
        <v/>
      </c>
      <c r="J165" s="525" t="s">
        <v>932</v>
      </c>
      <c r="K165" s="524" t="s">
        <v>933</v>
      </c>
      <c r="L165" s="521" t="str">
        <f>IF(Tabla1[[#This Row],[Descripción]]="","",_xlfn.XLOOKUP(Tabla1[[#This Row],[Descripción]],Tabla10[Descripción],Tabla10[Unidad de Medida],"",0))</f>
        <v>unidad</v>
      </c>
      <c r="M165" s="312">
        <v>3200</v>
      </c>
      <c r="N165" s="537">
        <f>IF(Tabla1[[#This Row],[Descripción]]="","",_xlfn.XLOOKUP(Tabla1[[#This Row],[Descripción]],Tabla10[Descripción],Tabla10[Precio Unitario],0))</f>
        <v>5</v>
      </c>
      <c r="O165" s="537">
        <f>IF(Tabla1[[#This Row],[Cantidad de Insumos]]="","",Tabla1[[#This Row],[Precio Unitario]]*Tabla1[[#This Row],[Cantidad de Insumos]])</f>
        <v>16000</v>
      </c>
      <c r="P165" s="522" t="str">
        <f>IF(Tabla1[[#This Row],[Descripción]]="","",_xlfn.XLOOKUP(Tabla1[[#This Row],[Descripción]],Tabla10[Descripción],Tabla10[CODIGO PRESUPUESTARIO],0))</f>
        <v xml:space="preserve">2.2.2.2.01 </v>
      </c>
      <c r="Q165" s="523" t="s">
        <v>894</v>
      </c>
      <c r="R165" s="523" t="str">
        <f>IF(Tabla1[[#This Row],[Insumos]]="","",_xlfn.XLOOKUP(Tabla1[[#This Row],[Insumos]],Tabla10[Insumo],Tabla10[InsumoAbrev],"",0))</f>
        <v>lsImpresionyEncuadernacion</v>
      </c>
    </row>
    <row r="166" spans="2:18">
      <c r="B166" s="188" t="e">
        <f>IF('Formulario PPGR3'!$G166="","",CONCATENATE('Formulario PPGR3'!$C166,".",'Formulario PPGR3'!$D166,".",'Formulario PPGR3'!$E166,".",'Formulario PPGR3'!$F166))</f>
        <v>#REF!</v>
      </c>
      <c r="C166" s="188" t="e">
        <f>IF('Formulario PPGR3'!$G166="","",'Formulario PPGR1'!#REF!)</f>
        <v>#REF!</v>
      </c>
      <c r="D166" s="188" t="e">
        <f>IF('Formulario PPGR3'!$G166="","",'Formulario PPGR1'!#REF!)</f>
        <v>#REF!</v>
      </c>
      <c r="E166" s="188" t="e">
        <f>IF('Formulario PPGR3'!$G166="","",'Formulario PPGR1'!#REF!)</f>
        <v>#REF!</v>
      </c>
      <c r="F166" s="188" t="e">
        <f>IF('Formulario PPGR3'!$G166="","",'Formulario PPGR1'!#REF!)</f>
        <v>#REF!</v>
      </c>
      <c r="G166" s="234" t="s">
        <v>930</v>
      </c>
      <c r="H166" s="519" t="str" cm="1">
        <f t="array" ref="H166">IF(Tabla1[[#This Row],[Código_Actividad]]="","",_xlfn.XLOOKUP(Tabla1[[#This Row],[Código_Actividad]],CodigoActividad,Tabla2[Actividades Programables Presupuestables],"",0))</f>
        <v/>
      </c>
      <c r="I166" s="520" t="str">
        <f>IFERROR(VLOOKUP('Formulario PPGR3'!$G166,'Formulario PPGR2'!$C$9:$Q$270,15,FALSE),"")</f>
        <v/>
      </c>
      <c r="J166" s="525" t="s">
        <v>903</v>
      </c>
      <c r="K166" s="524" t="s">
        <v>904</v>
      </c>
      <c r="L166" s="521" t="str">
        <f>IF(Tabla1[[#This Row],[Descripción]]="","",_xlfn.XLOOKUP(Tabla1[[#This Row],[Descripción]],Tabla10[Descripción],Tabla10[Unidad de Medida],"",0))</f>
        <v>unidad</v>
      </c>
      <c r="M166" s="312">
        <v>4</v>
      </c>
      <c r="N166" s="537">
        <f>IF(Tabla1[[#This Row],[Descripción]]="","",_xlfn.XLOOKUP(Tabla1[[#This Row],[Descripción]],Tabla10[Descripción],Tabla10[Precio Unitario],0))</f>
        <v>55</v>
      </c>
      <c r="O166" s="537">
        <f>IF(Tabla1[[#This Row],[Cantidad de Insumos]]="","",Tabla1[[#This Row],[Precio Unitario]]*Tabla1[[#This Row],[Cantidad de Insumos]])</f>
        <v>220</v>
      </c>
      <c r="P166" s="522" t="str">
        <f>IF(Tabla1[[#This Row],[Descripción]]="","",_xlfn.XLOOKUP(Tabla1[[#This Row],[Descripción]],Tabla10[Descripción],Tabla10[CODIGO PRESUPUESTARIO],0))</f>
        <v xml:space="preserve">2.3.9.2.01 </v>
      </c>
      <c r="Q166" s="523" t="s">
        <v>894</v>
      </c>
      <c r="R166" s="523" t="str">
        <f>IF(Tabla1[[#This Row],[Insumos]]="","",_xlfn.XLOOKUP(Tabla1[[#This Row],[Insumos]],Tabla10[Insumo],Tabla10[InsumoAbrev],"",0))</f>
        <v>lsUtilesdeOficina</v>
      </c>
    </row>
    <row r="167" spans="2:18">
      <c r="B167" s="188" t="e">
        <f>IF('Formulario PPGR3'!$G167="","",CONCATENATE('Formulario PPGR3'!$C167,".",'Formulario PPGR3'!$D167,".",'Formulario PPGR3'!$E167,".",'Formulario PPGR3'!$F167))</f>
        <v>#REF!</v>
      </c>
      <c r="C167" s="188" t="e">
        <f>IF('Formulario PPGR3'!$G167="","",'Formulario PPGR1'!#REF!)</f>
        <v>#REF!</v>
      </c>
      <c r="D167" s="188" t="e">
        <f>IF('Formulario PPGR3'!$G167="","",'Formulario PPGR1'!#REF!)</f>
        <v>#REF!</v>
      </c>
      <c r="E167" s="188" t="e">
        <f>IF('Formulario PPGR3'!$G167="","",'Formulario PPGR1'!#REF!)</f>
        <v>#REF!</v>
      </c>
      <c r="F167" s="188" t="e">
        <f>IF('Formulario PPGR3'!$G167="","",'Formulario PPGR1'!#REF!)</f>
        <v>#REF!</v>
      </c>
      <c r="G167" s="234" t="s">
        <v>930</v>
      </c>
      <c r="H167" s="519" t="str" cm="1">
        <f t="array" ref="H167">IF(Tabla1[[#This Row],[Código_Actividad]]="","",_xlfn.XLOOKUP(Tabla1[[#This Row],[Código_Actividad]],CodigoActividad,Tabla2[Actividades Programables Presupuestables],"",0))</f>
        <v/>
      </c>
      <c r="I167" s="520" t="str">
        <f>IFERROR(VLOOKUP('Formulario PPGR3'!$G167,'Formulario PPGR2'!$C$9:$Q$270,15,FALSE),"")</f>
        <v/>
      </c>
      <c r="J167" s="528" t="s">
        <v>901</v>
      </c>
      <c r="K167" s="524" t="s">
        <v>902</v>
      </c>
      <c r="L167" s="521" t="str">
        <f>IF(Tabla1[[#This Row],[Descripción]]="","",_xlfn.XLOOKUP(Tabla1[[#This Row],[Descripción]],Tabla10[Descripción],Tabla10[Unidad de Medida],"",0))</f>
        <v>resma</v>
      </c>
      <c r="M167" s="312">
        <v>2</v>
      </c>
      <c r="N167" s="537">
        <f>IF(Tabla1[[#This Row],[Descripción]]="","",_xlfn.XLOOKUP(Tabla1[[#This Row],[Descripción]],Tabla10[Descripción],Tabla10[Precio Unitario],0))</f>
        <v>288</v>
      </c>
      <c r="O167" s="537">
        <f>IF(Tabla1[[#This Row],[Cantidad de Insumos]]="","",Tabla1[[#This Row],[Precio Unitario]]*Tabla1[[#This Row],[Cantidad de Insumos]])</f>
        <v>576</v>
      </c>
      <c r="P167" s="522" t="str">
        <f>IF(Tabla1[[#This Row],[Descripción]]="","",_xlfn.XLOOKUP(Tabla1[[#This Row],[Descripción]],Tabla10[Descripción],Tabla10[CODIGO PRESUPUESTARIO],0))</f>
        <v>2.3.3.1.01</v>
      </c>
      <c r="Q167" s="523" t="s">
        <v>900</v>
      </c>
      <c r="R167" s="523" t="str">
        <f>IF(Tabla1[[#This Row],[Insumos]]="","",_xlfn.XLOOKUP(Tabla1[[#This Row],[Insumos]],Tabla10[Insumo],Tabla10[InsumoAbrev],"",0))</f>
        <v>lsProductosdePapel</v>
      </c>
    </row>
    <row r="168" spans="2:18" ht="38.25">
      <c r="B168" s="188" t="e">
        <f>IF('Formulario PPGR3'!$G168="","",CONCATENATE('Formulario PPGR3'!$C168,".",'Formulario PPGR3'!$D168,".",'Formulario PPGR3'!$E168,".",'Formulario PPGR3'!$F168))</f>
        <v>#REF!</v>
      </c>
      <c r="C168" s="188" t="e">
        <f>IF('Formulario PPGR3'!$G168="","",'Formulario PPGR1'!#REF!)</f>
        <v>#REF!</v>
      </c>
      <c r="D168" s="188" t="e">
        <f>IF('Formulario PPGR3'!$G168="","",'Formulario PPGR1'!#REF!)</f>
        <v>#REF!</v>
      </c>
      <c r="E168" s="188" t="e">
        <f>IF('Formulario PPGR3'!$G168="","",'Formulario PPGR1'!#REF!)</f>
        <v>#REF!</v>
      </c>
      <c r="F168" s="188" t="e">
        <f>IF('Formulario PPGR3'!$G168="","",'Formulario PPGR1'!#REF!)</f>
        <v>#REF!</v>
      </c>
      <c r="G168" s="234" t="s">
        <v>934</v>
      </c>
      <c r="H168" s="188" t="str" cm="1">
        <f t="array" ref="H168">IF(Tabla1[[#This Row],[Código_Actividad]]="","",_xlfn.XLOOKUP(Tabla1[[#This Row],[Código_Actividad]],CodigoActividad,Tabla2[Actividades Programables Presupuestables],"",0))</f>
        <v/>
      </c>
      <c r="I168" s="520" t="str">
        <f>IFERROR(VLOOKUP('Formulario PPGR3'!$G168,'Formulario PPGR2'!$C$9:$Q$270,15,FALSE),"")</f>
        <v/>
      </c>
      <c r="J168" s="525" t="s">
        <v>892</v>
      </c>
      <c r="K168" s="524" t="s">
        <v>921</v>
      </c>
      <c r="L168" s="521" t="str">
        <f>IF(Tabla1[[#This Row],[Descripción]]="","",_xlfn.XLOOKUP(Tabla1[[#This Row],[Descripción]],Tabla10[Descripción],Tabla10[Unidad de Medida],"",0))</f>
        <v>unidad</v>
      </c>
      <c r="M168" s="312">
        <v>1</v>
      </c>
      <c r="N168" s="537">
        <f>IF(Tabla1[[#This Row],[Descripción]]="","",_xlfn.XLOOKUP(Tabla1[[#This Row],[Descripción]],Tabla10[Descripción],Tabla10[Precio Unitario],0))</f>
        <v>29393.8</v>
      </c>
      <c r="O168" s="537">
        <f>IF(Tabla1[[#This Row],[Cantidad de Insumos]]="","",Tabla1[[#This Row],[Precio Unitario]]*Tabla1[[#This Row],[Cantidad de Insumos]])</f>
        <v>29393.8</v>
      </c>
      <c r="P168" s="522" t="str">
        <f>IF(Tabla1[[#This Row],[Descripción]]="","",_xlfn.XLOOKUP(Tabla1[[#This Row],[Descripción]],Tabla10[Descripción],Tabla10[CODIGO PRESUPUESTARIO],0))</f>
        <v>2.3.1.1.01</v>
      </c>
      <c r="Q168" s="523" t="s">
        <v>894</v>
      </c>
      <c r="R168" s="523" t="str">
        <f>IF(Tabla1[[#This Row],[Insumos]]="","",_xlfn.XLOOKUP(Tabla1[[#This Row],[Insumos]],Tabla10[Insumo],Tabla10[InsumoAbrev],"",0))</f>
        <v>lsAlimentosyBebidas</v>
      </c>
    </row>
    <row r="169" spans="2:18" ht="38.25">
      <c r="B169" s="188" t="e">
        <f>IF('Formulario PPGR3'!$G169="","",CONCATENATE('Formulario PPGR3'!$C169,".",'Formulario PPGR3'!$D169,".",'Formulario PPGR3'!$E169,".",'Formulario PPGR3'!$F169))</f>
        <v>#REF!</v>
      </c>
      <c r="C169" s="188" t="e">
        <f>IF('Formulario PPGR3'!$G169="","",'Formulario PPGR1'!#REF!)</f>
        <v>#REF!</v>
      </c>
      <c r="D169" s="188" t="e">
        <f>IF('Formulario PPGR3'!$G169="","",'Formulario PPGR1'!#REF!)</f>
        <v>#REF!</v>
      </c>
      <c r="E169" s="188" t="e">
        <f>IF('Formulario PPGR3'!$G169="","",'Formulario PPGR1'!#REF!)</f>
        <v>#REF!</v>
      </c>
      <c r="F169" s="188" t="e">
        <f>IF('Formulario PPGR3'!$G169="","",'Formulario PPGR1'!#REF!)</f>
        <v>#REF!</v>
      </c>
      <c r="G169" s="234" t="s">
        <v>335</v>
      </c>
      <c r="H169" s="188" t="str" cm="1">
        <f t="array" ref="H169">IF(Tabla1[[#This Row],[Código_Actividad]]="","",_xlfn.XLOOKUP(Tabla1[[#This Row],[Código_Actividad]],CodigoActividad,Tabla2[Actividades Programables Presupuestables],"",0))</f>
        <v>Mesas de trabajo intersectorial para la atención a violencia de género e intrafamiliar en salud.</v>
      </c>
      <c r="I169" s="520">
        <f>IFERROR(VLOOKUP('Formulario PPGR3'!$G169,'Formulario PPGR2'!$C$9:$Q$270,15,FALSE),"")</f>
        <v>4</v>
      </c>
      <c r="J169" s="525" t="s">
        <v>892</v>
      </c>
      <c r="K169" s="524" t="s">
        <v>907</v>
      </c>
      <c r="L169" s="521" t="str">
        <f>IF(Tabla1[[#This Row],[Descripción]]="","",_xlfn.XLOOKUP(Tabla1[[#This Row],[Descripción]],Tabla10[Descripción],Tabla10[Unidad de Medida],"",0))</f>
        <v>unidad</v>
      </c>
      <c r="M169" s="312">
        <v>4</v>
      </c>
      <c r="N169" s="537">
        <f>IF(Tabla1[[#This Row],[Descripción]]="","",_xlfn.XLOOKUP(Tabla1[[#This Row],[Descripción]],Tabla10[Descripción],Tabla10[Precio Unitario],0))</f>
        <v>12626</v>
      </c>
      <c r="O169" s="537">
        <f>IF(Tabla1[[#This Row],[Cantidad de Insumos]]="","",Tabla1[[#This Row],[Precio Unitario]]*Tabla1[[#This Row],[Cantidad de Insumos]])</f>
        <v>50504</v>
      </c>
      <c r="P169" s="522" t="str">
        <f>IF(Tabla1[[#This Row],[Descripción]]="","",_xlfn.XLOOKUP(Tabla1[[#This Row],[Descripción]],Tabla10[Descripción],Tabla10[CODIGO PRESUPUESTARIO],0))</f>
        <v>2.3.1.1.01</v>
      </c>
      <c r="Q169" s="523" t="s">
        <v>894</v>
      </c>
      <c r="R169" s="523" t="str">
        <f>IF(Tabla1[[#This Row],[Insumos]]="","",_xlfn.XLOOKUP(Tabla1[[#This Row],[Insumos]],Tabla10[Insumo],Tabla10[InsumoAbrev],"",0))</f>
        <v>lsAlimentosyBebidas</v>
      </c>
    </row>
    <row r="170" spans="2:18" ht="25.5">
      <c r="B170" s="188" t="e">
        <f>IF('Formulario PPGR3'!$G170="","",CONCATENATE('Formulario PPGR3'!$C170,".",'Formulario PPGR3'!$D170,".",'Formulario PPGR3'!$E170,".",'Formulario PPGR3'!$F170))</f>
        <v>#REF!</v>
      </c>
      <c r="C170" s="188" t="e">
        <f>IF('Formulario PPGR3'!$G170="","",'Formulario PPGR1'!#REF!)</f>
        <v>#REF!</v>
      </c>
      <c r="D170" s="188" t="e">
        <f>IF('Formulario PPGR3'!$G170="","",'Formulario PPGR1'!#REF!)</f>
        <v>#REF!</v>
      </c>
      <c r="E170" s="188" t="e">
        <f>IF('Formulario PPGR3'!$G170="","",'Formulario PPGR1'!#REF!)</f>
        <v>#REF!</v>
      </c>
      <c r="F170" s="188" t="e">
        <f>IF('Formulario PPGR3'!$G170="","",'Formulario PPGR1'!#REF!)</f>
        <v>#REF!</v>
      </c>
      <c r="G170" s="234" t="s">
        <v>335</v>
      </c>
      <c r="H170" s="519" t="str" cm="1">
        <f t="array" ref="H170">IF(Tabla1[[#This Row],[Código_Actividad]]="","",_xlfn.XLOOKUP(Tabla1[[#This Row],[Código_Actividad]],CodigoActividad,Tabla2[Actividades Programables Presupuestables],"",0))</f>
        <v>Mesas de trabajo intersectorial para la atención a violencia de género e intrafamiliar en salud.</v>
      </c>
      <c r="I170" s="520">
        <f>IFERROR(VLOOKUP('Formulario PPGR3'!$G170,'Formulario PPGR2'!$C$9:$Q$270,15,FALSE),"")</f>
        <v>4</v>
      </c>
      <c r="J170" s="525" t="s">
        <v>903</v>
      </c>
      <c r="K170" s="524" t="s">
        <v>904</v>
      </c>
      <c r="L170" s="521" t="str">
        <f>IF(Tabla1[[#This Row],[Descripción]]="","",_xlfn.XLOOKUP(Tabla1[[#This Row],[Descripción]],Tabla10[Descripción],Tabla10[Unidad de Medida],"",0))</f>
        <v>unidad</v>
      </c>
      <c r="M170" s="312">
        <v>1</v>
      </c>
      <c r="N170" s="537">
        <f>IF(Tabla1[[#This Row],[Descripción]]="","",_xlfn.XLOOKUP(Tabla1[[#This Row],[Descripción]],Tabla10[Descripción],Tabla10[Precio Unitario],0))</f>
        <v>55</v>
      </c>
      <c r="O170" s="537">
        <f>IF(Tabla1[[#This Row],[Cantidad de Insumos]]="","",Tabla1[[#This Row],[Precio Unitario]]*Tabla1[[#This Row],[Cantidad de Insumos]])</f>
        <v>55</v>
      </c>
      <c r="P170" s="522" t="str">
        <f>IF(Tabla1[[#This Row],[Descripción]]="","",_xlfn.XLOOKUP(Tabla1[[#This Row],[Descripción]],Tabla10[Descripción],Tabla10[CODIGO PRESUPUESTARIO],0))</f>
        <v xml:space="preserve">2.3.9.2.01 </v>
      </c>
      <c r="Q170" s="523" t="s">
        <v>894</v>
      </c>
      <c r="R170" s="523" t="str">
        <f>IF(Tabla1[[#This Row],[Insumos]]="","",_xlfn.XLOOKUP(Tabla1[[#This Row],[Insumos]],Tabla10[Insumo],Tabla10[InsumoAbrev],"",0))</f>
        <v>lsUtilesdeOficina</v>
      </c>
    </row>
    <row r="171" spans="2:18" ht="25.5">
      <c r="B171" s="188" t="e">
        <f>IF('Formulario PPGR3'!$G171="","",CONCATENATE('Formulario PPGR3'!$C171,".",'Formulario PPGR3'!$D171,".",'Formulario PPGR3'!$E171,".",'Formulario PPGR3'!$F171))</f>
        <v>#REF!</v>
      </c>
      <c r="C171" s="188" t="e">
        <f>IF('Formulario PPGR3'!$G171="","",'Formulario PPGR1'!#REF!)</f>
        <v>#REF!</v>
      </c>
      <c r="D171" s="188" t="e">
        <f>IF('Formulario PPGR3'!$G171="","",'Formulario PPGR1'!#REF!)</f>
        <v>#REF!</v>
      </c>
      <c r="E171" s="188" t="e">
        <f>IF('Formulario PPGR3'!$G171="","",'Formulario PPGR1'!#REF!)</f>
        <v>#REF!</v>
      </c>
      <c r="F171" s="188" t="e">
        <f>IF('Formulario PPGR3'!$G171="","",'Formulario PPGR1'!#REF!)</f>
        <v>#REF!</v>
      </c>
      <c r="G171" s="234" t="s">
        <v>335</v>
      </c>
      <c r="H171" s="519" t="str" cm="1">
        <f t="array" ref="H171">IF(Tabla1[[#This Row],[Código_Actividad]]="","",_xlfn.XLOOKUP(Tabla1[[#This Row],[Código_Actividad]],CodigoActividad,Tabla2[Actividades Programables Presupuestables],"",0))</f>
        <v>Mesas de trabajo intersectorial para la atención a violencia de género e intrafamiliar en salud.</v>
      </c>
      <c r="I171" s="520">
        <f>IFERROR(VLOOKUP('Formulario PPGR3'!$G171,'Formulario PPGR2'!$C$9:$Q$270,15,FALSE),"")</f>
        <v>4</v>
      </c>
      <c r="J171" s="528" t="s">
        <v>901</v>
      </c>
      <c r="K171" s="524" t="s">
        <v>902</v>
      </c>
      <c r="L171" s="521" t="str">
        <f>IF(Tabla1[[#This Row],[Descripción]]="","",_xlfn.XLOOKUP(Tabla1[[#This Row],[Descripción]],Tabla10[Descripción],Tabla10[Unidad de Medida],"",0))</f>
        <v>resma</v>
      </c>
      <c r="M171" s="312">
        <v>1</v>
      </c>
      <c r="N171" s="537">
        <f>IF(Tabla1[[#This Row],[Descripción]]="","",_xlfn.XLOOKUP(Tabla1[[#This Row],[Descripción]],Tabla10[Descripción],Tabla10[Precio Unitario],0))</f>
        <v>288</v>
      </c>
      <c r="O171" s="537">
        <f>IF(Tabla1[[#This Row],[Cantidad de Insumos]]="","",Tabla1[[#This Row],[Precio Unitario]]*Tabla1[[#This Row],[Cantidad de Insumos]])</f>
        <v>288</v>
      </c>
      <c r="P171" s="522" t="str">
        <f>IF(Tabla1[[#This Row],[Descripción]]="","",_xlfn.XLOOKUP(Tabla1[[#This Row],[Descripción]],Tabla10[Descripción],Tabla10[CODIGO PRESUPUESTARIO],0))</f>
        <v>2.3.3.1.01</v>
      </c>
      <c r="Q171" s="523" t="s">
        <v>900</v>
      </c>
      <c r="R171" s="523" t="str">
        <f>IF(Tabla1[[#This Row],[Insumos]]="","",_xlfn.XLOOKUP(Tabla1[[#This Row],[Insumos]],Tabla10[Insumo],Tabla10[InsumoAbrev],"",0))</f>
        <v>lsProductosdePapel</v>
      </c>
    </row>
    <row r="172" spans="2:18" ht="25.5">
      <c r="B172" s="188" t="e">
        <f>IF('Formulario PPGR3'!$G172="","",CONCATENATE('Formulario PPGR3'!$C172,".",'Formulario PPGR3'!$D172,".",'Formulario PPGR3'!$E172,".",'Formulario PPGR3'!$F172))</f>
        <v>#REF!</v>
      </c>
      <c r="C172" s="188" t="e">
        <f>IF('Formulario PPGR3'!$G172="","",'Formulario PPGR1'!#REF!)</f>
        <v>#REF!</v>
      </c>
      <c r="D172" s="188" t="e">
        <f>IF('Formulario PPGR3'!$G172="","",'Formulario PPGR1'!#REF!)</f>
        <v>#REF!</v>
      </c>
      <c r="E172" s="188" t="e">
        <f>IF('Formulario PPGR3'!$G172="","",'Formulario PPGR1'!#REF!)</f>
        <v>#REF!</v>
      </c>
      <c r="F172" s="188" t="e">
        <f>IF('Formulario PPGR3'!$G172="","",'Formulario PPGR1'!#REF!)</f>
        <v>#REF!</v>
      </c>
      <c r="G172" s="234" t="s">
        <v>335</v>
      </c>
      <c r="H172" s="519" t="str" cm="1">
        <f t="array" ref="H172">IF(Tabla1[[#This Row],[Código_Actividad]]="","",_xlfn.XLOOKUP(Tabla1[[#This Row],[Código_Actividad]],CodigoActividad,Tabla2[Actividades Programables Presupuestables],"",0))</f>
        <v>Mesas de trabajo intersectorial para la atención a violencia de género e intrafamiliar en salud.</v>
      </c>
      <c r="I172" s="520">
        <f>IFERROR(VLOOKUP('Formulario PPGR3'!$G172,'Formulario PPGR2'!$C$9:$Q$270,15,FALSE),"")</f>
        <v>4</v>
      </c>
      <c r="J172" s="528" t="s">
        <v>901</v>
      </c>
      <c r="K172" s="524" t="s">
        <v>918</v>
      </c>
      <c r="L172" s="521" t="str">
        <f>IF(Tabla1[[#This Row],[Descripción]]="","",_xlfn.XLOOKUP(Tabla1[[#This Row],[Descripción]],Tabla10[Descripción],Tabla10[Unidad de Medida],"",0))</f>
        <v>Caja</v>
      </c>
      <c r="M172" s="312">
        <v>1</v>
      </c>
      <c r="N172" s="537">
        <f>IF(Tabla1[[#This Row],[Descripción]]="","",_xlfn.XLOOKUP(Tabla1[[#This Row],[Descripción]],Tabla10[Descripción],Tabla10[Precio Unitario],0))</f>
        <v>175.82</v>
      </c>
      <c r="O172" s="537">
        <f>IF(Tabla1[[#This Row],[Cantidad de Insumos]]="","",Tabla1[[#This Row],[Precio Unitario]]*Tabla1[[#This Row],[Cantidad de Insumos]])</f>
        <v>175.82</v>
      </c>
      <c r="P172" s="522" t="str">
        <f>IF(Tabla1[[#This Row],[Descripción]]="","",_xlfn.XLOOKUP(Tabla1[[#This Row],[Descripción]],Tabla10[Descripción],Tabla10[CODIGO PRESUPUESTARIO],0))</f>
        <v>2.3.3.2.01</v>
      </c>
      <c r="Q172" s="523" t="s">
        <v>900</v>
      </c>
      <c r="R172" s="523" t="str">
        <f>IF(Tabla1[[#This Row],[Insumos]]="","",_xlfn.XLOOKUP(Tabla1[[#This Row],[Insumos]],Tabla10[Insumo],Tabla10[InsumoAbrev],"",0))</f>
        <v>lsProductosdePapel</v>
      </c>
    </row>
    <row r="173" spans="2:18" ht="63.75">
      <c r="B173" s="188" t="e">
        <f>IF('Formulario PPGR3'!$G173="","",CONCATENATE('Formulario PPGR3'!$C173,".",'Formulario PPGR3'!$D173,".",'Formulario PPGR3'!$E173,".",'Formulario PPGR3'!$F173))</f>
        <v>#REF!</v>
      </c>
      <c r="C173" s="188" t="e">
        <f>IF('Formulario PPGR3'!$G173="","",'Formulario PPGR1'!#REF!)</f>
        <v>#REF!</v>
      </c>
      <c r="D173" s="188" t="e">
        <f>IF('Formulario PPGR3'!$G173="","",'Formulario PPGR1'!#REF!)</f>
        <v>#REF!</v>
      </c>
      <c r="E173" s="188" t="e">
        <f>IF('Formulario PPGR3'!$G173="","",'Formulario PPGR1'!#REF!)</f>
        <v>#REF!</v>
      </c>
      <c r="F173" s="188" t="e">
        <f>IF('Formulario PPGR3'!$G173="","",'Formulario PPGR1'!#REF!)</f>
        <v>#REF!</v>
      </c>
      <c r="G173" s="234" t="s">
        <v>338</v>
      </c>
      <c r="H173" s="519" t="str" cm="1">
        <f t="array" ref="H173">IF(Tabla1[[#This Row],[Código_Actividad]]="","",_xlfn.XLOOKUP(Tabla1[[#This Row],[Código_Actividad]],CodigoActividad,Tabla2[Actividades Programables Presupuestables],"",0))</f>
        <v>Visitas de supervisión a los CEAS Regionales, Especializados y de Referencia para el debido seguimiento al protocolo y correcto abordaje a los pacientes victimas de violencia  de género e intrafamiliar</v>
      </c>
      <c r="I173" s="520">
        <f>IFERROR(VLOOKUP('Formulario PPGR3'!$G173,'Formulario PPGR2'!$C$9:$Q$270,15,FALSE),"")</f>
        <v>20</v>
      </c>
      <c r="J173" s="525" t="s">
        <v>895</v>
      </c>
      <c r="K173" s="524" t="s">
        <v>896</v>
      </c>
      <c r="L173" s="521" t="str">
        <f>IF(Tabla1[[#This Row],[Descripción]]="","",_xlfn.XLOOKUP(Tabla1[[#This Row],[Descripción]],Tabla10[Descripción],Tabla10[Unidad de Medida],"",0))</f>
        <v>galon</v>
      </c>
      <c r="M173" s="312">
        <v>200</v>
      </c>
      <c r="N173" s="537">
        <f>IF(Tabla1[[#This Row],[Descripción]]="","",_xlfn.XLOOKUP(Tabla1[[#This Row],[Descripción]],Tabla10[Descripción],Tabla10[Precio Unitario],0))</f>
        <v>250</v>
      </c>
      <c r="O173" s="537">
        <f>IF(Tabla1[[#This Row],[Cantidad de Insumos]]="","",Tabla1[[#This Row],[Precio Unitario]]*Tabla1[[#This Row],[Cantidad de Insumos]])</f>
        <v>50000</v>
      </c>
      <c r="P173" s="522" t="str">
        <f>IF(Tabla1[[#This Row],[Descripción]]="","",_xlfn.XLOOKUP(Tabla1[[#This Row],[Descripción]],Tabla10[Descripción],Tabla10[CODIGO PRESUPUESTARIO],0))</f>
        <v>2.3.7.1.02</v>
      </c>
      <c r="Q173" s="523" t="s">
        <v>900</v>
      </c>
      <c r="R173" s="523" t="str">
        <f>IF(Tabla1[[#This Row],[Insumos]]="","",_xlfn.XLOOKUP(Tabla1[[#This Row],[Insumos]],Tabla10[Insumo],Tabla10[InsumoAbrev],"",0))</f>
        <v>lsGasoil</v>
      </c>
    </row>
    <row r="174" spans="2:18" ht="63.75">
      <c r="B174" s="188" t="e">
        <f>IF('Formulario PPGR3'!$G174="","",CONCATENATE('Formulario PPGR3'!$C174,".",'Formulario PPGR3'!$D174,".",'Formulario PPGR3'!$E174,".",'Formulario PPGR3'!$F174))</f>
        <v>#REF!</v>
      </c>
      <c r="C174" s="188" t="e">
        <f>IF('Formulario PPGR3'!$G174="","",'Formulario PPGR1'!#REF!)</f>
        <v>#REF!</v>
      </c>
      <c r="D174" s="188" t="e">
        <f>IF('Formulario PPGR3'!$G174="","",'Formulario PPGR1'!#REF!)</f>
        <v>#REF!</v>
      </c>
      <c r="E174" s="188" t="e">
        <f>IF('Formulario PPGR3'!$G174="","",'Formulario PPGR1'!#REF!)</f>
        <v>#REF!</v>
      </c>
      <c r="F174" s="188" t="e">
        <f>IF('Formulario PPGR3'!$G174="","",'Formulario PPGR1'!#REF!)</f>
        <v>#REF!</v>
      </c>
      <c r="G174" s="234" t="s">
        <v>338</v>
      </c>
      <c r="H174" s="519" t="str" cm="1">
        <f t="array" ref="H174">IF(Tabla1[[#This Row],[Código_Actividad]]="","",_xlfn.XLOOKUP(Tabla1[[#This Row],[Código_Actividad]],CodigoActividad,Tabla2[Actividades Programables Presupuestables],"",0))</f>
        <v>Visitas de supervisión a los CEAS Regionales, Especializados y de Referencia para el debido seguimiento al protocolo y correcto abordaje a los pacientes victimas de violencia  de género e intrafamiliar</v>
      </c>
      <c r="I174" s="520">
        <f>IFERROR(VLOOKUP('Formulario PPGR3'!$G174,'Formulario PPGR2'!$C$9:$Q$270,15,FALSE),"")</f>
        <v>20</v>
      </c>
      <c r="J174" s="525" t="s">
        <v>897</v>
      </c>
      <c r="K174" s="524" t="s">
        <v>898</v>
      </c>
      <c r="L174" s="521" t="str">
        <f>IF(Tabla1[[#This Row],[Descripción]]="","",_xlfn.XLOOKUP(Tabla1[[#This Row],[Descripción]],Tabla10[Descripción],Tabla10[Unidad de Medida],"",0))</f>
        <v>Depósito</v>
      </c>
      <c r="M174" s="312">
        <v>20</v>
      </c>
      <c r="N174" s="537">
        <f>IF(Tabla1[[#This Row],[Descripción]]="","",_xlfn.XLOOKUP(Tabla1[[#This Row],[Descripción]],Tabla10[Descripción],Tabla10[Precio Unitario],0))</f>
        <v>1700</v>
      </c>
      <c r="O174" s="537">
        <f>IF(Tabla1[[#This Row],[Cantidad de Insumos]]="","",Tabla1[[#This Row],[Precio Unitario]]*Tabla1[[#This Row],[Cantidad de Insumos]])</f>
        <v>34000</v>
      </c>
      <c r="P174" s="522" t="str">
        <f>IF(Tabla1[[#This Row],[Descripción]]="","",_xlfn.XLOOKUP(Tabla1[[#This Row],[Descripción]],Tabla10[Descripción],Tabla10[CODIGO PRESUPUESTARIO],0))</f>
        <v>2.2.3.1.01</v>
      </c>
      <c r="Q174" s="523" t="s">
        <v>894</v>
      </c>
      <c r="R174" s="523" t="str">
        <f>IF(Tabla1[[#This Row],[Insumos]]="","",_xlfn.XLOOKUP(Tabla1[[#This Row],[Insumos]],Tabla10[Insumo],Tabla10[InsumoAbrev],"",0))</f>
        <v>lsViaticosDP</v>
      </c>
    </row>
    <row r="175" spans="2:18" ht="63.75">
      <c r="B175" s="188" t="e">
        <f>IF('Formulario PPGR3'!$G175="","",CONCATENATE('Formulario PPGR3'!$C175,".",'Formulario PPGR3'!$D175,".",'Formulario PPGR3'!$E175,".",'Formulario PPGR3'!$F175))</f>
        <v>#REF!</v>
      </c>
      <c r="C175" s="188" t="e">
        <f>IF('Formulario PPGR3'!$G175="","",'Formulario PPGR1'!#REF!)</f>
        <v>#REF!</v>
      </c>
      <c r="D175" s="188" t="e">
        <f>IF('Formulario PPGR3'!$G175="","",'Formulario PPGR1'!#REF!)</f>
        <v>#REF!</v>
      </c>
      <c r="E175" s="188" t="e">
        <f>IF('Formulario PPGR3'!$G175="","",'Formulario PPGR1'!#REF!)</f>
        <v>#REF!</v>
      </c>
      <c r="F175" s="188" t="e">
        <f>IF('Formulario PPGR3'!$G175="","",'Formulario PPGR1'!#REF!)</f>
        <v>#REF!</v>
      </c>
      <c r="G175" s="234" t="s">
        <v>338</v>
      </c>
      <c r="H175" s="519" t="str" cm="1">
        <f t="array" ref="H175">IF(Tabla1[[#This Row],[Código_Actividad]]="","",_xlfn.XLOOKUP(Tabla1[[#This Row],[Código_Actividad]],CodigoActividad,Tabla2[Actividades Programables Presupuestables],"",0))</f>
        <v>Visitas de supervisión a los CEAS Regionales, Especializados y de Referencia para el debido seguimiento al protocolo y correcto abordaje a los pacientes victimas de violencia  de género e intrafamiliar</v>
      </c>
      <c r="I175" s="520">
        <f>IFERROR(VLOOKUP('Formulario PPGR3'!$G175,'Formulario PPGR2'!$C$9:$Q$270,15,FALSE),"")</f>
        <v>20</v>
      </c>
      <c r="J175" s="525" t="s">
        <v>897</v>
      </c>
      <c r="K175" s="524" t="s">
        <v>920</v>
      </c>
      <c r="L175" s="521" t="str">
        <f>IF(Tabla1[[#This Row],[Descripción]]="","",_xlfn.XLOOKUP(Tabla1[[#This Row],[Descripción]],Tabla10[Descripción],Tabla10[Unidad de Medida],"",0))</f>
        <v>Depósito</v>
      </c>
      <c r="M175" s="312">
        <v>20</v>
      </c>
      <c r="N175" s="537">
        <f>IF(Tabla1[[#This Row],[Descripción]]="","",_xlfn.XLOOKUP(Tabla1[[#This Row],[Descripción]],Tabla10[Descripción],Tabla10[Precio Unitario],0))</f>
        <v>1900</v>
      </c>
      <c r="O175" s="537">
        <f>IF(Tabla1[[#This Row],[Cantidad de Insumos]]="","",Tabla1[[#This Row],[Precio Unitario]]*Tabla1[[#This Row],[Cantidad de Insumos]])</f>
        <v>38000</v>
      </c>
      <c r="P175" s="522" t="str">
        <f>IF(Tabla1[[#This Row],[Descripción]]="","",_xlfn.XLOOKUP(Tabla1[[#This Row],[Descripción]],Tabla10[Descripción],Tabla10[CODIGO PRESUPUESTARIO],0))</f>
        <v>2.2.3.1.01</v>
      </c>
      <c r="Q175" s="523" t="s">
        <v>894</v>
      </c>
      <c r="R175" s="523" t="str">
        <f>IF(Tabla1[[#This Row],[Insumos]]="","",_xlfn.XLOOKUP(Tabla1[[#This Row],[Insumos]],Tabla10[Insumo],Tabla10[InsumoAbrev],"",0))</f>
        <v>lsViaticosDP</v>
      </c>
    </row>
    <row r="176" spans="2:18" ht="63.75">
      <c r="B176" s="188" t="e">
        <f>IF('Formulario PPGR3'!$G176="","",CONCATENATE('Formulario PPGR3'!$C176,".",'Formulario PPGR3'!$D176,".",'Formulario PPGR3'!$E176,".",'Formulario PPGR3'!$F176))</f>
        <v>#REF!</v>
      </c>
      <c r="C176" s="188" t="e">
        <f>IF('Formulario PPGR3'!$G176="","",'Formulario PPGR1'!#REF!)</f>
        <v>#REF!</v>
      </c>
      <c r="D176" s="188" t="e">
        <f>IF('Formulario PPGR3'!$G176="","",'Formulario PPGR1'!#REF!)</f>
        <v>#REF!</v>
      </c>
      <c r="E176" s="188" t="e">
        <f>IF('Formulario PPGR3'!$G176="","",'Formulario PPGR1'!#REF!)</f>
        <v>#REF!</v>
      </c>
      <c r="F176" s="188" t="e">
        <f>IF('Formulario PPGR3'!$G176="","",'Formulario PPGR1'!#REF!)</f>
        <v>#REF!</v>
      </c>
      <c r="G176" s="234" t="s">
        <v>338</v>
      </c>
      <c r="H176" s="519" t="str" cm="1">
        <f t="array" ref="H176">IF(Tabla1[[#This Row],[Código_Actividad]]="","",_xlfn.XLOOKUP(Tabla1[[#This Row],[Código_Actividad]],CodigoActividad,Tabla2[Actividades Programables Presupuestables],"",0))</f>
        <v>Visitas de supervisión a los CEAS Regionales, Especializados y de Referencia para el debido seguimiento al protocolo y correcto abordaje a los pacientes victimas de violencia  de género e intrafamiliar</v>
      </c>
      <c r="I176" s="520">
        <f>IFERROR(VLOOKUP('Formulario PPGR3'!$G176,'Formulario PPGR2'!$C$9:$Q$270,15,FALSE),"")</f>
        <v>20</v>
      </c>
      <c r="J176" s="528" t="s">
        <v>901</v>
      </c>
      <c r="K176" s="524" t="s">
        <v>902</v>
      </c>
      <c r="L176" s="521" t="str">
        <f>IF(Tabla1[[#This Row],[Descripción]]="","",_xlfn.XLOOKUP(Tabla1[[#This Row],[Descripción]],Tabla10[Descripción],Tabla10[Unidad de Medida],"",0))</f>
        <v>resma</v>
      </c>
      <c r="M176" s="312">
        <v>1</v>
      </c>
      <c r="N176" s="537">
        <f>IF(Tabla1[[#This Row],[Descripción]]="","",_xlfn.XLOOKUP(Tabla1[[#This Row],[Descripción]],Tabla10[Descripción],Tabla10[Precio Unitario],0))</f>
        <v>288</v>
      </c>
      <c r="O176" s="537">
        <f>IF(Tabla1[[#This Row],[Cantidad de Insumos]]="","",Tabla1[[#This Row],[Precio Unitario]]*Tabla1[[#This Row],[Cantidad de Insumos]])</f>
        <v>288</v>
      </c>
      <c r="P176" s="522" t="str">
        <f>IF(Tabla1[[#This Row],[Descripción]]="","",_xlfn.XLOOKUP(Tabla1[[#This Row],[Descripción]],Tabla10[Descripción],Tabla10[CODIGO PRESUPUESTARIO],0))</f>
        <v>2.3.3.1.01</v>
      </c>
      <c r="Q176" s="523" t="s">
        <v>900</v>
      </c>
      <c r="R176" s="523" t="str">
        <f>IF(Tabla1[[#This Row],[Insumos]]="","",_xlfn.XLOOKUP(Tabla1[[#This Row],[Insumos]],Tabla10[Insumo],Tabla10[InsumoAbrev],"",0))</f>
        <v>lsProductosdePapel</v>
      </c>
    </row>
    <row r="177" spans="2:18" ht="25.5">
      <c r="B177" s="188" t="e">
        <f>IF('Formulario PPGR3'!$G177="","",CONCATENATE('Formulario PPGR3'!$C177,".",'Formulario PPGR3'!$D177,".",'Formulario PPGR3'!$E177,".",'Formulario PPGR3'!$F177))</f>
        <v>#REF!</v>
      </c>
      <c r="C177" s="188" t="e">
        <f>IF('Formulario PPGR3'!$G177="","",'Formulario PPGR1'!#REF!)</f>
        <v>#REF!</v>
      </c>
      <c r="D177" s="188" t="e">
        <f>IF('Formulario PPGR3'!$G177="","",'Formulario PPGR1'!#REF!)</f>
        <v>#REF!</v>
      </c>
      <c r="E177" s="188" t="e">
        <f>IF('Formulario PPGR3'!$G177="","",'Formulario PPGR1'!#REF!)</f>
        <v>#REF!</v>
      </c>
      <c r="F177" s="188" t="e">
        <f>IF('Formulario PPGR3'!$G177="","",'Formulario PPGR1'!#REF!)</f>
        <v>#REF!</v>
      </c>
      <c r="G177" s="234" t="s">
        <v>340</v>
      </c>
      <c r="H177" s="519" t="str" cm="1">
        <f t="array" ref="H177">IF(Tabla1[[#This Row],[Código_Actividad]]="","",_xlfn.XLOOKUP(Tabla1[[#This Row],[Código_Actividad]],CodigoActividad,Tabla2[Actividades Programables Presupuestables],"",0))</f>
        <v>Monitoreo de estadísticas de los casos reportados de violencia de género e intrafamiliar.</v>
      </c>
      <c r="I177" s="520">
        <f>IFERROR(VLOOKUP('Formulario PPGR3'!$G177,'Formulario PPGR2'!$C$9:$Q$270,15,FALSE),"")</f>
        <v>10</v>
      </c>
      <c r="J177" s="525" t="s">
        <v>903</v>
      </c>
      <c r="K177" s="524" t="s">
        <v>935</v>
      </c>
      <c r="L177" s="521" t="str">
        <f>IF(Tabla1[[#This Row],[Descripción]]="","",_xlfn.XLOOKUP(Tabla1[[#This Row],[Descripción]],Tabla10[Descripción],Tabla10[Unidad de Medida],"",0))</f>
        <v>unidad</v>
      </c>
      <c r="M177" s="312">
        <v>2</v>
      </c>
      <c r="N177" s="537">
        <f>IF(Tabla1[[#This Row],[Descripción]]="","",_xlfn.XLOOKUP(Tabla1[[#This Row],[Descripción]],Tabla10[Descripción],Tabla10[Precio Unitario],0))</f>
        <v>1069.47</v>
      </c>
      <c r="O177" s="537">
        <f>IF(Tabla1[[#This Row],[Cantidad de Insumos]]="","",Tabla1[[#This Row],[Precio Unitario]]*Tabla1[[#This Row],[Cantidad de Insumos]])</f>
        <v>2138.94</v>
      </c>
      <c r="P177" s="522" t="str">
        <f>IF(Tabla1[[#This Row],[Descripción]]="","",_xlfn.XLOOKUP(Tabla1[[#This Row],[Descripción]],Tabla10[Descripción],Tabla10[CODIGO PRESUPUESTARIO],0))</f>
        <v xml:space="preserve">2.3.9.2.01 </v>
      </c>
      <c r="Q177" s="523" t="s">
        <v>900</v>
      </c>
      <c r="R177" s="523" t="str">
        <f>IF(Tabla1[[#This Row],[Insumos]]="","",_xlfn.XLOOKUP(Tabla1[[#This Row],[Insumos]],Tabla10[Insumo],Tabla10[InsumoAbrev],"",0))</f>
        <v>lsUtilesdeOficina</v>
      </c>
    </row>
    <row r="178" spans="2:18" ht="38.25">
      <c r="B178" s="188" t="e">
        <f>IF('Formulario PPGR3'!$G178="","",CONCATENATE('Formulario PPGR3'!$C178,".",'Formulario PPGR3'!$D178,".",'Formulario PPGR3'!$E178,".",'Formulario PPGR3'!$F178))</f>
        <v>#REF!</v>
      </c>
      <c r="C178" s="188" t="e">
        <f>IF('Formulario PPGR3'!$G178="","",'Formulario PPGR1'!#REF!)</f>
        <v>#REF!</v>
      </c>
      <c r="D178" s="188" t="e">
        <f>IF('Formulario PPGR3'!$G178="","",'Formulario PPGR1'!#REF!)</f>
        <v>#REF!</v>
      </c>
      <c r="E178" s="188" t="e">
        <f>IF('Formulario PPGR3'!$G178="","",'Formulario PPGR1'!#REF!)</f>
        <v>#REF!</v>
      </c>
      <c r="F178" s="188" t="e">
        <f>IF('Formulario PPGR3'!$G178="","",'Formulario PPGR1'!#REF!)</f>
        <v>#REF!</v>
      </c>
      <c r="G178" s="234" t="s">
        <v>342</v>
      </c>
      <c r="H178" s="188" t="str" cm="1">
        <f t="array" ref="H178">IF(Tabla1[[#This Row],[Código_Actividad]]="","",_xlfn.XLOOKUP(Tabla1[[#This Row],[Código_Actividad]],CodigoActividad,Tabla2[Actividades Programables Presupuestables],"",0))</f>
        <v>Taller al personal de salud sobre el flujograma de atención de casos de violencia de genero e intrafamiliar.</v>
      </c>
      <c r="I178" s="520">
        <f>IFERROR(VLOOKUP('Formulario PPGR3'!$G178,'Formulario PPGR2'!$C$9:$Q$270,15,FALSE),"")</f>
        <v>3</v>
      </c>
      <c r="J178" s="525" t="s">
        <v>892</v>
      </c>
      <c r="K178" s="524" t="s">
        <v>921</v>
      </c>
      <c r="L178" s="521" t="str">
        <f>IF(Tabla1[[#This Row],[Descripción]]="","",_xlfn.XLOOKUP(Tabla1[[#This Row],[Descripción]],Tabla10[Descripción],Tabla10[Unidad de Medida],"",0))</f>
        <v>unidad</v>
      </c>
      <c r="M178" s="312">
        <v>3</v>
      </c>
      <c r="N178" s="537">
        <f>IF(Tabla1[[#This Row],[Descripción]]="","",_xlfn.XLOOKUP(Tabla1[[#This Row],[Descripción]],Tabla10[Descripción],Tabla10[Precio Unitario],0))</f>
        <v>29393.8</v>
      </c>
      <c r="O178" s="537">
        <f>IF(Tabla1[[#This Row],[Cantidad de Insumos]]="","",Tabla1[[#This Row],[Precio Unitario]]*Tabla1[[#This Row],[Cantidad de Insumos]])</f>
        <v>88181.4</v>
      </c>
      <c r="P178" s="522" t="str">
        <f>IF(Tabla1[[#This Row],[Descripción]]="","",_xlfn.XLOOKUP(Tabla1[[#This Row],[Descripción]],Tabla10[Descripción],Tabla10[CODIGO PRESUPUESTARIO],0))</f>
        <v>2.3.1.1.01</v>
      </c>
      <c r="Q178" s="523" t="s">
        <v>894</v>
      </c>
      <c r="R178" s="523" t="str">
        <f>IF(Tabla1[[#This Row],[Insumos]]="","",_xlfn.XLOOKUP(Tabla1[[#This Row],[Insumos]],Tabla10[Insumo],Tabla10[InsumoAbrev],"",0))</f>
        <v>lsAlimentosyBebidas</v>
      </c>
    </row>
    <row r="179" spans="2:18" ht="38.25">
      <c r="B179" s="188" t="e">
        <f>IF('Formulario PPGR3'!$G179="","",CONCATENATE('Formulario PPGR3'!$C179,".",'Formulario PPGR3'!$D179,".",'Formulario PPGR3'!$E179,".",'Formulario PPGR3'!$F179))</f>
        <v>#REF!</v>
      </c>
      <c r="C179" s="188" t="e">
        <f>IF('Formulario PPGR3'!$G179="","",'Formulario PPGR1'!#REF!)</f>
        <v>#REF!</v>
      </c>
      <c r="D179" s="188" t="e">
        <f>IF('Formulario PPGR3'!$G179="","",'Formulario PPGR1'!#REF!)</f>
        <v>#REF!</v>
      </c>
      <c r="E179" s="188" t="e">
        <f>IF('Formulario PPGR3'!$G179="","",'Formulario PPGR1'!#REF!)</f>
        <v>#REF!</v>
      </c>
      <c r="F179" s="188" t="e">
        <f>IF('Formulario PPGR3'!$G179="","",'Formulario PPGR1'!#REF!)</f>
        <v>#REF!</v>
      </c>
      <c r="G179" s="234" t="s">
        <v>344</v>
      </c>
      <c r="H179" s="188" t="str" cm="1">
        <f t="array" ref="H179">IF(Tabla1[[#This Row],[Código_Actividad]]="","",_xlfn.XLOOKUP(Tabla1[[#This Row],[Código_Actividad]],CodigoActividad,Tabla2[Actividades Programables Presupuestables],"",0))</f>
        <v>Taller al personal de salud para la prevención y atención de casos de violencia en niños, niñas y adolescentes y violencia intrafamiliar.</v>
      </c>
      <c r="I179" s="520">
        <f>IFERROR(VLOOKUP('Formulario PPGR3'!$G179,'Formulario PPGR2'!$C$9:$Q$270,15,FALSE),"")</f>
        <v>3</v>
      </c>
      <c r="J179" s="525" t="s">
        <v>892</v>
      </c>
      <c r="K179" s="524" t="s">
        <v>931</v>
      </c>
      <c r="L179" s="521" t="str">
        <f>IF(Tabla1[[#This Row],[Descripción]]="","",_xlfn.XLOOKUP(Tabla1[[#This Row],[Descripción]],Tabla10[Descripción],Tabla10[Unidad de Medida],"",0))</f>
        <v>unidad</v>
      </c>
      <c r="M179" s="312">
        <v>3</v>
      </c>
      <c r="N179" s="537">
        <f>IF(Tabla1[[#This Row],[Descripción]]="","",_xlfn.XLOOKUP(Tabla1[[#This Row],[Descripción]],Tabla10[Descripción],Tabla10[Precio Unitario],0))</f>
        <v>61419</v>
      </c>
      <c r="O179" s="537">
        <f>IF(Tabla1[[#This Row],[Cantidad de Insumos]]="","",Tabla1[[#This Row],[Precio Unitario]]*Tabla1[[#This Row],[Cantidad de Insumos]])</f>
        <v>184257</v>
      </c>
      <c r="P179" s="522" t="str">
        <f>IF(Tabla1[[#This Row],[Descripción]]="","",_xlfn.XLOOKUP(Tabla1[[#This Row],[Descripción]],Tabla10[Descripción],Tabla10[CODIGO PRESUPUESTARIO],0))</f>
        <v>2.3.1.1.01</v>
      </c>
      <c r="Q179" s="523" t="s">
        <v>900</v>
      </c>
      <c r="R179" s="523" t="str">
        <f>IF(Tabla1[[#This Row],[Insumos]]="","",_xlfn.XLOOKUP(Tabla1[[#This Row],[Insumos]],Tabla10[Insumo],Tabla10[InsumoAbrev],"",0))</f>
        <v>lsAlimentosyBebidas</v>
      </c>
    </row>
    <row r="180" spans="2:18" ht="38.25">
      <c r="B180" s="188" t="e">
        <f>IF('Formulario PPGR3'!$G180="","",CONCATENATE('Formulario PPGR3'!$C180,".",'Formulario PPGR3'!$D180,".",'Formulario PPGR3'!$E180,".",'Formulario PPGR3'!$F180))</f>
        <v>#REF!</v>
      </c>
      <c r="C180" s="188" t="e">
        <f>IF('Formulario PPGR3'!$G180="","",'Formulario PPGR1'!#REF!)</f>
        <v>#REF!</v>
      </c>
      <c r="D180" s="188" t="e">
        <f>IF('Formulario PPGR3'!$G180="","",'Formulario PPGR1'!#REF!)</f>
        <v>#REF!</v>
      </c>
      <c r="E180" s="188" t="e">
        <f>IF('Formulario PPGR3'!$G180="","",'Formulario PPGR1'!#REF!)</f>
        <v>#REF!</v>
      </c>
      <c r="F180" s="188" t="e">
        <f>IF('Formulario PPGR3'!$G180="","",'Formulario PPGR1'!#REF!)</f>
        <v>#REF!</v>
      </c>
      <c r="G180" s="234" t="s">
        <v>344</v>
      </c>
      <c r="H180" s="188" t="str" cm="1">
        <f t="array" ref="H180">IF(Tabla1[[#This Row],[Código_Actividad]]="","",_xlfn.XLOOKUP(Tabla1[[#This Row],[Código_Actividad]],CodigoActividad,Tabla2[Actividades Programables Presupuestables],"",0))</f>
        <v>Taller al personal de salud para la prevención y atención de casos de violencia en niños, niñas y adolescentes y violencia intrafamiliar.</v>
      </c>
      <c r="I180" s="520">
        <f>IFERROR(VLOOKUP('Formulario PPGR3'!$G180,'Formulario PPGR2'!$C$9:$Q$270,15,FALSE),"")</f>
        <v>3</v>
      </c>
      <c r="J180" s="525" t="s">
        <v>892</v>
      </c>
      <c r="K180" s="524" t="s">
        <v>921</v>
      </c>
      <c r="L180" s="521" t="str">
        <f>IF(Tabla1[[#This Row],[Descripción]]="","",_xlfn.XLOOKUP(Tabla1[[#This Row],[Descripción]],Tabla10[Descripción],Tabla10[Unidad de Medida],"",0))</f>
        <v>unidad</v>
      </c>
      <c r="M180" s="312">
        <v>3</v>
      </c>
      <c r="N180" s="537">
        <f>IF(Tabla1[[#This Row],[Descripción]]="","",_xlfn.XLOOKUP(Tabla1[[#This Row],[Descripción]],Tabla10[Descripción],Tabla10[Precio Unitario],0))</f>
        <v>29393.8</v>
      </c>
      <c r="O180" s="537">
        <f>IF(Tabla1[[#This Row],[Cantidad de Insumos]]="","",Tabla1[[#This Row],[Precio Unitario]]*Tabla1[[#This Row],[Cantidad de Insumos]])</f>
        <v>88181.4</v>
      </c>
      <c r="P180" s="522" t="str">
        <f>IF(Tabla1[[#This Row],[Descripción]]="","",_xlfn.XLOOKUP(Tabla1[[#This Row],[Descripción]],Tabla10[Descripción],Tabla10[CODIGO PRESUPUESTARIO],0))</f>
        <v>2.3.1.1.01</v>
      </c>
      <c r="Q180" s="523" t="s">
        <v>900</v>
      </c>
      <c r="R180" s="523" t="str">
        <f>IF(Tabla1[[#This Row],[Insumos]]="","",_xlfn.XLOOKUP(Tabla1[[#This Row],[Insumos]],Tabla10[Insumo],Tabla10[InsumoAbrev],"",0))</f>
        <v>lsAlimentosyBebidas</v>
      </c>
    </row>
    <row r="181" spans="2:18" ht="25.5">
      <c r="B181" s="188" t="e">
        <f>IF('Formulario PPGR3'!$G181="","",CONCATENATE('Formulario PPGR3'!$C181,".",'Formulario PPGR3'!$D181,".",'Formulario PPGR3'!$E181,".",'Formulario PPGR3'!$F181))</f>
        <v>#REF!</v>
      </c>
      <c r="C181" s="188" t="e">
        <f>IF('Formulario PPGR3'!$G181="","",'Formulario PPGR1'!#REF!)</f>
        <v>#REF!</v>
      </c>
      <c r="D181" s="188" t="e">
        <f>IF('Formulario PPGR3'!$G181="","",'Formulario PPGR1'!#REF!)</f>
        <v>#REF!</v>
      </c>
      <c r="E181" s="188" t="e">
        <f>IF('Formulario PPGR3'!$G181="","",'Formulario PPGR1'!#REF!)</f>
        <v>#REF!</v>
      </c>
      <c r="F181" s="188" t="e">
        <f>IF('Formulario PPGR3'!$G181="","",'Formulario PPGR1'!#REF!)</f>
        <v>#REF!</v>
      </c>
      <c r="G181" s="234" t="s">
        <v>304</v>
      </c>
      <c r="H181" s="519" t="str" cm="1">
        <f t="array" ref="H181">IF(Tabla1[[#This Row],[Código_Actividad]]="","",_xlfn.XLOOKUP(Tabla1[[#This Row],[Código_Actividad]],CodigoActividad,Tabla2[Actividades Programables Presupuestables],"",0))</f>
        <v>Seguimiento al registro de referencias y contrarreferencias de la Red.</v>
      </c>
      <c r="I181" s="520">
        <f>IFERROR(VLOOKUP('Formulario PPGR3'!$G181,'Formulario PPGR2'!$C$9:$Q$270,15,FALSE),"")</f>
        <v>12</v>
      </c>
      <c r="J181" s="528" t="s">
        <v>901</v>
      </c>
      <c r="K181" s="524" t="s">
        <v>902</v>
      </c>
      <c r="L181" s="521" t="str">
        <f>IF(Tabla1[[#This Row],[Descripción]]="","",_xlfn.XLOOKUP(Tabla1[[#This Row],[Descripción]],Tabla10[Descripción],Tabla10[Unidad de Medida],"",0))</f>
        <v>resma</v>
      </c>
      <c r="M181" s="312">
        <v>2</v>
      </c>
      <c r="N181" s="537">
        <f>IF(Tabla1[[#This Row],[Descripción]]="","",_xlfn.XLOOKUP(Tabla1[[#This Row],[Descripción]],Tabla10[Descripción],Tabla10[Precio Unitario],0))</f>
        <v>288</v>
      </c>
      <c r="O181" s="537">
        <f>IF(Tabla1[[#This Row],[Cantidad de Insumos]]="","",Tabla1[[#This Row],[Precio Unitario]]*Tabla1[[#This Row],[Cantidad de Insumos]])</f>
        <v>576</v>
      </c>
      <c r="P181" s="522" t="str">
        <f>IF(Tabla1[[#This Row],[Descripción]]="","",_xlfn.XLOOKUP(Tabla1[[#This Row],[Descripción]],Tabla10[Descripción],Tabla10[CODIGO PRESUPUESTARIO],0))</f>
        <v>2.3.3.1.01</v>
      </c>
      <c r="Q181" s="523" t="s">
        <v>900</v>
      </c>
      <c r="R181" s="523" t="str">
        <f>IF(Tabla1[[#This Row],[Insumos]]="","",_xlfn.XLOOKUP(Tabla1[[#This Row],[Insumos]],Tabla10[Insumo],Tabla10[InsumoAbrev],"",0))</f>
        <v>lsProductosdePapel</v>
      </c>
    </row>
    <row r="182" spans="2:18" ht="25.5">
      <c r="B182" s="188" t="e">
        <f>IF('Formulario PPGR3'!$G182="","",CONCATENATE('Formulario PPGR3'!$C182,".",'Formulario PPGR3'!$D182,".",'Formulario PPGR3'!$E182,".",'Formulario PPGR3'!$F182))</f>
        <v>#REF!</v>
      </c>
      <c r="C182" s="188" t="e">
        <f>IF('Formulario PPGR3'!$G182="","",'Formulario PPGR1'!#REF!)</f>
        <v>#REF!</v>
      </c>
      <c r="D182" s="188" t="e">
        <f>IF('Formulario PPGR3'!$G182="","",'Formulario PPGR1'!#REF!)</f>
        <v>#REF!</v>
      </c>
      <c r="E182" s="188" t="e">
        <f>IF('Formulario PPGR3'!$G182="","",'Formulario PPGR1'!#REF!)</f>
        <v>#REF!</v>
      </c>
      <c r="F182" s="188" t="e">
        <f>IF('Formulario PPGR3'!$G182="","",'Formulario PPGR1'!#REF!)</f>
        <v>#REF!</v>
      </c>
      <c r="G182" s="234" t="s">
        <v>304</v>
      </c>
      <c r="H182" s="519" t="str" cm="1">
        <f t="array" ref="H182">IF(Tabla1[[#This Row],[Código_Actividad]]="","",_xlfn.XLOOKUP(Tabla1[[#This Row],[Código_Actividad]],CodigoActividad,Tabla2[Actividades Programables Presupuestables],"",0))</f>
        <v>Seguimiento al registro de referencias y contrarreferencias de la Red.</v>
      </c>
      <c r="I182" s="520">
        <f>IFERROR(VLOOKUP('Formulario PPGR3'!$G182,'Formulario PPGR2'!$C$9:$Q$270,15,FALSE),"")</f>
        <v>12</v>
      </c>
      <c r="J182" s="525" t="s">
        <v>903</v>
      </c>
      <c r="K182" s="524" t="s">
        <v>936</v>
      </c>
      <c r="L182" s="521" t="str">
        <f>IF(Tabla1[[#This Row],[Descripción]]="","",_xlfn.XLOOKUP(Tabla1[[#This Row],[Descripción]],Tabla10[Descripción],Tabla10[Unidad de Medida],"",0))</f>
        <v>unidad</v>
      </c>
      <c r="M182" s="312">
        <v>2</v>
      </c>
      <c r="N182" s="537">
        <f>IF(Tabla1[[#This Row],[Descripción]]="","",_xlfn.XLOOKUP(Tabla1[[#This Row],[Descripción]],Tabla10[Descripción],Tabla10[Precio Unitario],0))</f>
        <v>1379.48</v>
      </c>
      <c r="O182" s="537">
        <f>IF(Tabla1[[#This Row],[Cantidad de Insumos]]="","",Tabla1[[#This Row],[Precio Unitario]]*Tabla1[[#This Row],[Cantidad de Insumos]])</f>
        <v>2758.96</v>
      </c>
      <c r="P182" s="522" t="str">
        <f>IF(Tabla1[[#This Row],[Descripción]]="","",_xlfn.XLOOKUP(Tabla1[[#This Row],[Descripción]],Tabla10[Descripción],Tabla10[CODIGO PRESUPUESTARIO],0))</f>
        <v xml:space="preserve">2.3.9.2.01 </v>
      </c>
      <c r="Q182" s="523" t="s">
        <v>900</v>
      </c>
      <c r="R182" s="523" t="str">
        <f>IF(Tabla1[[#This Row],[Insumos]]="","",_xlfn.XLOOKUP(Tabla1[[#This Row],[Insumos]],Tabla10[Insumo],Tabla10[InsumoAbrev],"",0))</f>
        <v>lsUtilesdeOficina</v>
      </c>
    </row>
    <row r="183" spans="2:18" ht="25.5">
      <c r="B183" s="188" t="e">
        <f>IF('Formulario PPGR3'!$G183="","",CONCATENATE('Formulario PPGR3'!$C183,".",'Formulario PPGR3'!$D183,".",'Formulario PPGR3'!$E183,".",'Formulario PPGR3'!$F183))</f>
        <v>#REF!</v>
      </c>
      <c r="C183" s="188" t="e">
        <f>IF('Formulario PPGR3'!$G183="","",'Formulario PPGR1'!#REF!)</f>
        <v>#REF!</v>
      </c>
      <c r="D183" s="188" t="e">
        <f>IF('Formulario PPGR3'!$G183="","",'Formulario PPGR1'!#REF!)</f>
        <v>#REF!</v>
      </c>
      <c r="E183" s="188" t="e">
        <f>IF('Formulario PPGR3'!$G183="","",'Formulario PPGR1'!#REF!)</f>
        <v>#REF!</v>
      </c>
      <c r="F183" s="188" t="e">
        <f>IF('Formulario PPGR3'!$G183="","",'Formulario PPGR1'!#REF!)</f>
        <v>#REF!</v>
      </c>
      <c r="G183" s="234" t="s">
        <v>304</v>
      </c>
      <c r="H183" s="519" t="str" cm="1">
        <f t="array" ref="H183">IF(Tabla1[[#This Row],[Código_Actividad]]="","",_xlfn.XLOOKUP(Tabla1[[#This Row],[Código_Actividad]],CodigoActividad,Tabla2[Actividades Programables Presupuestables],"",0))</f>
        <v>Seguimiento al registro de referencias y contrarreferencias de la Red.</v>
      </c>
      <c r="I183" s="520">
        <f>IFERROR(VLOOKUP('Formulario PPGR3'!$G183,'Formulario PPGR2'!$C$9:$Q$270,15,FALSE),"")</f>
        <v>12</v>
      </c>
      <c r="J183" s="525" t="s">
        <v>903</v>
      </c>
      <c r="K183" s="524" t="s">
        <v>904</v>
      </c>
      <c r="L183" s="521" t="str">
        <f>IF(Tabla1[[#This Row],[Descripción]]="","",_xlfn.XLOOKUP(Tabla1[[#This Row],[Descripción]],Tabla10[Descripción],Tabla10[Unidad de Medida],"",0))</f>
        <v>unidad</v>
      </c>
      <c r="M183" s="312">
        <v>1</v>
      </c>
      <c r="N183" s="537">
        <f>IF(Tabla1[[#This Row],[Descripción]]="","",_xlfn.XLOOKUP(Tabla1[[#This Row],[Descripción]],Tabla10[Descripción],Tabla10[Precio Unitario],0))</f>
        <v>55</v>
      </c>
      <c r="O183" s="537">
        <f>IF(Tabla1[[#This Row],[Cantidad de Insumos]]="","",Tabla1[[#This Row],[Precio Unitario]]*Tabla1[[#This Row],[Cantidad de Insumos]])</f>
        <v>55</v>
      </c>
      <c r="P183" s="522" t="str">
        <f>IF(Tabla1[[#This Row],[Descripción]]="","",_xlfn.XLOOKUP(Tabla1[[#This Row],[Descripción]],Tabla10[Descripción],Tabla10[CODIGO PRESUPUESTARIO],0))</f>
        <v xml:space="preserve">2.3.9.2.01 </v>
      </c>
      <c r="Q183" s="523" t="s">
        <v>894</v>
      </c>
      <c r="R183" s="523" t="str">
        <f>IF(Tabla1[[#This Row],[Insumos]]="","",_xlfn.XLOOKUP(Tabla1[[#This Row],[Insumos]],Tabla10[Insumo],Tabla10[InsumoAbrev],"",0))</f>
        <v>lsUtilesdeOficina</v>
      </c>
    </row>
    <row r="184" spans="2:18" ht="25.5">
      <c r="B184" s="188" t="e">
        <f>IF('Formulario PPGR3'!$G184="","",CONCATENATE('Formulario PPGR3'!$C184,".",'Formulario PPGR3'!$D184,".",'Formulario PPGR3'!$E184,".",'Formulario PPGR3'!$F184))</f>
        <v>#REF!</v>
      </c>
      <c r="C184" s="188" t="e">
        <f>IF('Formulario PPGR3'!$G184="","",'Formulario PPGR1'!#REF!)</f>
        <v>#REF!</v>
      </c>
      <c r="D184" s="188" t="e">
        <f>IF('Formulario PPGR3'!$G184="","",'Formulario PPGR1'!#REF!)</f>
        <v>#REF!</v>
      </c>
      <c r="E184" s="188" t="e">
        <f>IF('Formulario PPGR3'!$G184="","",'Formulario PPGR1'!#REF!)</f>
        <v>#REF!</v>
      </c>
      <c r="F184" s="188" t="e">
        <f>IF('Formulario PPGR3'!$G184="","",'Formulario PPGR1'!#REF!)</f>
        <v>#REF!</v>
      </c>
      <c r="G184" s="234" t="s">
        <v>304</v>
      </c>
      <c r="H184" s="519" t="str" cm="1">
        <f t="array" ref="H184">IF(Tabla1[[#This Row],[Código_Actividad]]="","",_xlfn.XLOOKUP(Tabla1[[#This Row],[Código_Actividad]],CodigoActividad,Tabla2[Actividades Programables Presupuestables],"",0))</f>
        <v>Seguimiento al registro de referencias y contrarreferencias de la Red.</v>
      </c>
      <c r="I184" s="520">
        <f>IFERROR(VLOOKUP('Formulario PPGR3'!$G184,'Formulario PPGR2'!$C$9:$Q$270,15,FALSE),"")</f>
        <v>12</v>
      </c>
      <c r="J184" s="525" t="s">
        <v>895</v>
      </c>
      <c r="K184" s="524" t="s">
        <v>896</v>
      </c>
      <c r="L184" s="521" t="str">
        <f>IF(Tabla1[[#This Row],[Descripción]]="","",_xlfn.XLOOKUP(Tabla1[[#This Row],[Descripción]],Tabla10[Descripción],Tabla10[Unidad de Medida],"",0))</f>
        <v>galon</v>
      </c>
      <c r="M184" s="312">
        <v>30</v>
      </c>
      <c r="N184" s="537">
        <f>IF(Tabla1[[#This Row],[Descripción]]="","",_xlfn.XLOOKUP(Tabla1[[#This Row],[Descripción]],Tabla10[Descripción],Tabla10[Precio Unitario],0))</f>
        <v>250</v>
      </c>
      <c r="O184" s="537">
        <f>IF(Tabla1[[#This Row],[Cantidad de Insumos]]="","",Tabla1[[#This Row],[Precio Unitario]]*Tabla1[[#This Row],[Cantidad de Insumos]])</f>
        <v>7500</v>
      </c>
      <c r="P184" s="522" t="str">
        <f>IF(Tabla1[[#This Row],[Descripción]]="","",_xlfn.XLOOKUP(Tabla1[[#This Row],[Descripción]],Tabla10[Descripción],Tabla10[CODIGO PRESUPUESTARIO],0))</f>
        <v>2.3.7.1.02</v>
      </c>
      <c r="Q184" s="523" t="s">
        <v>894</v>
      </c>
      <c r="R184" s="523" t="str">
        <f>IF(Tabla1[[#This Row],[Insumos]]="","",_xlfn.XLOOKUP(Tabla1[[#This Row],[Insumos]],Tabla10[Insumo],Tabla10[InsumoAbrev],"",0))</f>
        <v>lsGasoil</v>
      </c>
    </row>
    <row r="185" spans="2:18" ht="25.5">
      <c r="B185" s="188" t="e">
        <f>IF('Formulario PPGR3'!$G185="","",CONCATENATE('Formulario PPGR3'!$C185,".",'Formulario PPGR3'!$D185,".",'Formulario PPGR3'!$E185,".",'Formulario PPGR3'!$F185))</f>
        <v>#REF!</v>
      </c>
      <c r="C185" s="188" t="e">
        <f>IF('Formulario PPGR3'!$G185="","",'Formulario PPGR1'!#REF!)</f>
        <v>#REF!</v>
      </c>
      <c r="D185" s="188" t="e">
        <f>IF('Formulario PPGR3'!$G185="","",'Formulario PPGR1'!#REF!)</f>
        <v>#REF!</v>
      </c>
      <c r="E185" s="188" t="e">
        <f>IF('Formulario PPGR3'!$G185="","",'Formulario PPGR1'!#REF!)</f>
        <v>#REF!</v>
      </c>
      <c r="F185" s="188" t="e">
        <f>IF('Formulario PPGR3'!$G185="","",'Formulario PPGR1'!#REF!)</f>
        <v>#REF!</v>
      </c>
      <c r="G185" s="234" t="s">
        <v>304</v>
      </c>
      <c r="H185" s="519" t="str" cm="1">
        <f t="array" ref="H185">IF(Tabla1[[#This Row],[Código_Actividad]]="","",_xlfn.XLOOKUP(Tabla1[[#This Row],[Código_Actividad]],CodigoActividad,Tabla2[Actividades Programables Presupuestables],"",0))</f>
        <v>Seguimiento al registro de referencias y contrarreferencias de la Red.</v>
      </c>
      <c r="I185" s="520">
        <f>IFERROR(VLOOKUP('Formulario PPGR3'!$G185,'Formulario PPGR2'!$C$9:$Q$270,15,FALSE),"")</f>
        <v>12</v>
      </c>
      <c r="J185" s="525" t="s">
        <v>897</v>
      </c>
      <c r="K185" s="524" t="s">
        <v>898</v>
      </c>
      <c r="L185" s="521" t="str">
        <f>IF(Tabla1[[#This Row],[Descripción]]="","",_xlfn.XLOOKUP(Tabla1[[#This Row],[Descripción]],Tabla10[Descripción],Tabla10[Unidad de Medida],"",0))</f>
        <v>Depósito</v>
      </c>
      <c r="M185" s="312">
        <v>3</v>
      </c>
      <c r="N185" s="537">
        <f>IF(Tabla1[[#This Row],[Descripción]]="","",_xlfn.XLOOKUP(Tabla1[[#This Row],[Descripción]],Tabla10[Descripción],Tabla10[Precio Unitario],0))</f>
        <v>1700</v>
      </c>
      <c r="O185" s="537">
        <f>IF(Tabla1[[#This Row],[Cantidad de Insumos]]="","",Tabla1[[#This Row],[Precio Unitario]]*Tabla1[[#This Row],[Cantidad de Insumos]])</f>
        <v>5100</v>
      </c>
      <c r="P185" s="522" t="str">
        <f>IF(Tabla1[[#This Row],[Descripción]]="","",_xlfn.XLOOKUP(Tabla1[[#This Row],[Descripción]],Tabla10[Descripción],Tabla10[CODIGO PRESUPUESTARIO],0))</f>
        <v>2.2.3.1.01</v>
      </c>
      <c r="Q185" s="523" t="s">
        <v>894</v>
      </c>
      <c r="R185" s="523" t="str">
        <f>IF(Tabla1[[#This Row],[Insumos]]="","",_xlfn.XLOOKUP(Tabla1[[#This Row],[Insumos]],Tabla10[Insumo],Tabla10[InsumoAbrev],"",0))</f>
        <v>lsViaticosDP</v>
      </c>
    </row>
    <row r="186" spans="2:18" ht="25.5">
      <c r="B186" s="188" t="e">
        <f>IF('Formulario PPGR3'!$G186="","",CONCATENATE('Formulario PPGR3'!$C186,".",'Formulario PPGR3'!$D186,".",'Formulario PPGR3'!$E186,".",'Formulario PPGR3'!$F186))</f>
        <v>#REF!</v>
      </c>
      <c r="C186" s="188" t="e">
        <f>IF('Formulario PPGR3'!$G186="","",'Formulario PPGR1'!#REF!)</f>
        <v>#REF!</v>
      </c>
      <c r="D186" s="188" t="e">
        <f>IF('Formulario PPGR3'!$G186="","",'Formulario PPGR1'!#REF!)</f>
        <v>#REF!</v>
      </c>
      <c r="E186" s="188" t="e">
        <f>IF('Formulario PPGR3'!$G186="","",'Formulario PPGR1'!#REF!)</f>
        <v>#REF!</v>
      </c>
      <c r="F186" s="188" t="e">
        <f>IF('Formulario PPGR3'!$G186="","",'Formulario PPGR1'!#REF!)</f>
        <v>#REF!</v>
      </c>
      <c r="G186" s="234" t="s">
        <v>304</v>
      </c>
      <c r="H186" s="519" t="str" cm="1">
        <f t="array" ref="H186">IF(Tabla1[[#This Row],[Código_Actividad]]="","",_xlfn.XLOOKUP(Tabla1[[#This Row],[Código_Actividad]],CodigoActividad,Tabla2[Actividades Programables Presupuestables],"",0))</f>
        <v>Seguimiento al registro de referencias y contrarreferencias de la Red.</v>
      </c>
      <c r="I186" s="520">
        <f>IFERROR(VLOOKUP('Formulario PPGR3'!$G186,'Formulario PPGR2'!$C$9:$Q$270,15,FALSE),"")</f>
        <v>12</v>
      </c>
      <c r="J186" s="525" t="s">
        <v>897</v>
      </c>
      <c r="K186" s="524" t="s">
        <v>920</v>
      </c>
      <c r="L186" s="521" t="str">
        <f>IF(Tabla1[[#This Row],[Descripción]]="","",_xlfn.XLOOKUP(Tabla1[[#This Row],[Descripción]],Tabla10[Descripción],Tabla10[Unidad de Medida],"",0))</f>
        <v>Depósito</v>
      </c>
      <c r="M186" s="312">
        <v>3</v>
      </c>
      <c r="N186" s="537">
        <f>IF(Tabla1[[#This Row],[Descripción]]="","",_xlfn.XLOOKUP(Tabla1[[#This Row],[Descripción]],Tabla10[Descripción],Tabla10[Precio Unitario],0))</f>
        <v>1900</v>
      </c>
      <c r="O186" s="537">
        <f>IF(Tabla1[[#This Row],[Cantidad de Insumos]]="","",Tabla1[[#This Row],[Precio Unitario]]*Tabla1[[#This Row],[Cantidad de Insumos]])</f>
        <v>5700</v>
      </c>
      <c r="P186" s="522" t="str">
        <f>IF(Tabla1[[#This Row],[Descripción]]="","",_xlfn.XLOOKUP(Tabla1[[#This Row],[Descripción]],Tabla10[Descripción],Tabla10[CODIGO PRESUPUESTARIO],0))</f>
        <v>2.2.3.1.01</v>
      </c>
      <c r="Q186" s="523" t="s">
        <v>894</v>
      </c>
      <c r="R186" s="523" t="str">
        <f>IF(Tabla1[[#This Row],[Insumos]]="","",_xlfn.XLOOKUP(Tabla1[[#This Row],[Insumos]],Tabla10[Insumo],Tabla10[InsumoAbrev],"",0))</f>
        <v>lsViaticosDP</v>
      </c>
    </row>
    <row r="187" spans="2:18" ht="25.5">
      <c r="B187" s="188" t="e">
        <f>IF('Formulario PPGR3'!$G187="","",CONCATENATE('Formulario PPGR3'!$C187,".",'Formulario PPGR3'!$D187,".",'Formulario PPGR3'!$E187,".",'Formulario PPGR3'!$F187))</f>
        <v>#REF!</v>
      </c>
      <c r="C187" s="188" t="e">
        <f>IF('Formulario PPGR3'!$G187="","",'Formulario PPGR1'!#REF!)</f>
        <v>#REF!</v>
      </c>
      <c r="D187" s="188" t="e">
        <f>IF('Formulario PPGR3'!$G187="","",'Formulario PPGR1'!#REF!)</f>
        <v>#REF!</v>
      </c>
      <c r="E187" s="188" t="e">
        <f>IF('Formulario PPGR3'!$G187="","",'Formulario PPGR1'!#REF!)</f>
        <v>#REF!</v>
      </c>
      <c r="F187" s="188" t="e">
        <f>IF('Formulario PPGR3'!$G187="","",'Formulario PPGR1'!#REF!)</f>
        <v>#REF!</v>
      </c>
      <c r="G187" s="234" t="s">
        <v>678</v>
      </c>
      <c r="H187" s="519" t="str" cm="1">
        <f t="array" ref="H187">IF(Tabla1[[#This Row],[Código_Actividad]]="","",_xlfn.XLOOKUP(Tabla1[[#This Row],[Código_Actividad]],CodigoActividad,Tabla2[Actividades Programables Presupuestables],"",0))</f>
        <v>Segumiento a la aplicación de encuestas de satisfacción en CEAS.</v>
      </c>
      <c r="I187" s="520">
        <f>IFERROR(VLOOKUP('Formulario PPGR3'!$G187,'Formulario PPGR2'!$C$9:$Q$270,15,FALSE),"")</f>
        <v>12</v>
      </c>
      <c r="J187" s="528" t="s">
        <v>901</v>
      </c>
      <c r="K187" s="524" t="s">
        <v>902</v>
      </c>
      <c r="L187" s="521" t="str">
        <f>IF(Tabla1[[#This Row],[Descripción]]="","",_xlfn.XLOOKUP(Tabla1[[#This Row],[Descripción]],Tabla10[Descripción],Tabla10[Unidad de Medida],"",0))</f>
        <v>resma</v>
      </c>
      <c r="M187" s="312">
        <v>2</v>
      </c>
      <c r="N187" s="537">
        <f>IF(Tabla1[[#This Row],[Descripción]]="","",_xlfn.XLOOKUP(Tabla1[[#This Row],[Descripción]],Tabla10[Descripción],Tabla10[Precio Unitario],0))</f>
        <v>288</v>
      </c>
      <c r="O187" s="537">
        <f>IF(Tabla1[[#This Row],[Cantidad de Insumos]]="","",Tabla1[[#This Row],[Precio Unitario]]*Tabla1[[#This Row],[Cantidad de Insumos]])</f>
        <v>576</v>
      </c>
      <c r="P187" s="522" t="str">
        <f>IF(Tabla1[[#This Row],[Descripción]]="","",_xlfn.XLOOKUP(Tabla1[[#This Row],[Descripción]],Tabla10[Descripción],Tabla10[CODIGO PRESUPUESTARIO],0))</f>
        <v>2.3.3.1.01</v>
      </c>
      <c r="Q187" s="523" t="s">
        <v>900</v>
      </c>
      <c r="R187" s="523" t="str">
        <f>IF(Tabla1[[#This Row],[Insumos]]="","",_xlfn.XLOOKUP(Tabla1[[#This Row],[Insumos]],Tabla10[Insumo],Tabla10[InsumoAbrev],"",0))</f>
        <v>lsProductosdePapel</v>
      </c>
    </row>
    <row r="188" spans="2:18" ht="25.5">
      <c r="B188" s="188" t="e">
        <f>IF('Formulario PPGR3'!$G188="","",CONCATENATE('Formulario PPGR3'!$C188,".",'Formulario PPGR3'!$D188,".",'Formulario PPGR3'!$E188,".",'Formulario PPGR3'!$F188))</f>
        <v>#REF!</v>
      </c>
      <c r="C188" s="188" t="e">
        <f>IF('Formulario PPGR3'!$G188="","",'Formulario PPGR1'!#REF!)</f>
        <v>#REF!</v>
      </c>
      <c r="D188" s="188" t="e">
        <f>IF('Formulario PPGR3'!$G188="","",'Formulario PPGR1'!#REF!)</f>
        <v>#REF!</v>
      </c>
      <c r="E188" s="188" t="e">
        <f>IF('Formulario PPGR3'!$G188="","",'Formulario PPGR1'!#REF!)</f>
        <v>#REF!</v>
      </c>
      <c r="F188" s="188" t="e">
        <f>IF('Formulario PPGR3'!$G188="","",'Formulario PPGR1'!#REF!)</f>
        <v>#REF!</v>
      </c>
      <c r="G188" s="234" t="s">
        <v>678</v>
      </c>
      <c r="H188" s="519" t="str" cm="1">
        <f t="array" ref="H188">IF(Tabla1[[#This Row],[Código_Actividad]]="","",_xlfn.XLOOKUP(Tabla1[[#This Row],[Código_Actividad]],CodigoActividad,Tabla2[Actividades Programables Presupuestables],"",0))</f>
        <v>Segumiento a la aplicación de encuestas de satisfacción en CEAS.</v>
      </c>
      <c r="I188" s="520">
        <f>IFERROR(VLOOKUP('Formulario PPGR3'!$G188,'Formulario PPGR2'!$C$9:$Q$270,15,FALSE),"")</f>
        <v>12</v>
      </c>
      <c r="J188" s="525" t="s">
        <v>903</v>
      </c>
      <c r="K188" s="524" t="s">
        <v>936</v>
      </c>
      <c r="L188" s="521" t="str">
        <f>IF(Tabla1[[#This Row],[Descripción]]="","",_xlfn.XLOOKUP(Tabla1[[#This Row],[Descripción]],Tabla10[Descripción],Tabla10[Unidad de Medida],"",0))</f>
        <v>unidad</v>
      </c>
      <c r="M188" s="312">
        <v>2</v>
      </c>
      <c r="N188" s="537">
        <f>IF(Tabla1[[#This Row],[Descripción]]="","",_xlfn.XLOOKUP(Tabla1[[#This Row],[Descripción]],Tabla10[Descripción],Tabla10[Precio Unitario],0))</f>
        <v>1379.48</v>
      </c>
      <c r="O188" s="537">
        <f>IF(Tabla1[[#This Row],[Cantidad de Insumos]]="","",Tabla1[[#This Row],[Precio Unitario]]*Tabla1[[#This Row],[Cantidad de Insumos]])</f>
        <v>2758.96</v>
      </c>
      <c r="P188" s="522" t="str">
        <f>IF(Tabla1[[#This Row],[Descripción]]="","",_xlfn.XLOOKUP(Tabla1[[#This Row],[Descripción]],Tabla10[Descripción],Tabla10[CODIGO PRESUPUESTARIO],0))</f>
        <v xml:space="preserve">2.3.9.2.01 </v>
      </c>
      <c r="Q188" s="523" t="s">
        <v>900</v>
      </c>
      <c r="R188" s="523" t="str">
        <f>IF(Tabla1[[#This Row],[Insumos]]="","",_xlfn.XLOOKUP(Tabla1[[#This Row],[Insumos]],Tabla10[Insumo],Tabla10[InsumoAbrev],"",0))</f>
        <v>lsUtilesdeOficina</v>
      </c>
    </row>
    <row r="189" spans="2:18" ht="25.5">
      <c r="B189" s="188" t="e">
        <f>IF('Formulario PPGR3'!$G189="","",CONCATENATE('Formulario PPGR3'!$C189,".",'Formulario PPGR3'!$D189,".",'Formulario PPGR3'!$E189,".",'Formulario PPGR3'!$F189))</f>
        <v>#REF!</v>
      </c>
      <c r="C189" s="188" t="e">
        <f>IF('Formulario PPGR3'!$G189="","",'Formulario PPGR1'!#REF!)</f>
        <v>#REF!</v>
      </c>
      <c r="D189" s="188" t="e">
        <f>IF('Formulario PPGR3'!$G189="","",'Formulario PPGR1'!#REF!)</f>
        <v>#REF!</v>
      </c>
      <c r="E189" s="188" t="e">
        <f>IF('Formulario PPGR3'!$G189="","",'Formulario PPGR1'!#REF!)</f>
        <v>#REF!</v>
      </c>
      <c r="F189" s="188" t="e">
        <f>IF('Formulario PPGR3'!$G189="","",'Formulario PPGR1'!#REF!)</f>
        <v>#REF!</v>
      </c>
      <c r="G189" s="234" t="s">
        <v>678</v>
      </c>
      <c r="H189" s="519" t="str" cm="1">
        <f t="array" ref="H189">IF(Tabla1[[#This Row],[Código_Actividad]]="","",_xlfn.XLOOKUP(Tabla1[[#This Row],[Código_Actividad]],CodigoActividad,Tabla2[Actividades Programables Presupuestables],"",0))</f>
        <v>Segumiento a la aplicación de encuestas de satisfacción en CEAS.</v>
      </c>
      <c r="I189" s="520">
        <f>IFERROR(VLOOKUP('Formulario PPGR3'!$G189,'Formulario PPGR2'!$C$9:$Q$270,15,FALSE),"")</f>
        <v>12</v>
      </c>
      <c r="J189" s="525" t="s">
        <v>903</v>
      </c>
      <c r="K189" s="524" t="s">
        <v>904</v>
      </c>
      <c r="L189" s="521" t="str">
        <f>IF(Tabla1[[#This Row],[Descripción]]="","",_xlfn.XLOOKUP(Tabla1[[#This Row],[Descripción]],Tabla10[Descripción],Tabla10[Unidad de Medida],"",0))</f>
        <v>unidad</v>
      </c>
      <c r="M189" s="312">
        <v>1</v>
      </c>
      <c r="N189" s="537">
        <f>IF(Tabla1[[#This Row],[Descripción]]="","",_xlfn.XLOOKUP(Tabla1[[#This Row],[Descripción]],Tabla10[Descripción],Tabla10[Precio Unitario],0))</f>
        <v>55</v>
      </c>
      <c r="O189" s="537">
        <f>IF(Tabla1[[#This Row],[Cantidad de Insumos]]="","",Tabla1[[#This Row],[Precio Unitario]]*Tabla1[[#This Row],[Cantidad de Insumos]])</f>
        <v>55</v>
      </c>
      <c r="P189" s="522" t="str">
        <f>IF(Tabla1[[#This Row],[Descripción]]="","",_xlfn.XLOOKUP(Tabla1[[#This Row],[Descripción]],Tabla10[Descripción],Tabla10[CODIGO PRESUPUESTARIO],0))</f>
        <v xml:space="preserve">2.3.9.2.01 </v>
      </c>
      <c r="Q189" s="523" t="s">
        <v>894</v>
      </c>
      <c r="R189" s="523" t="str">
        <f>IF(Tabla1[[#This Row],[Insumos]]="","",_xlfn.XLOOKUP(Tabla1[[#This Row],[Insumos]],Tabla10[Insumo],Tabla10[InsumoAbrev],"",0))</f>
        <v>lsUtilesdeOficina</v>
      </c>
    </row>
    <row r="190" spans="2:18" ht="25.5">
      <c r="B190" s="188" t="e">
        <f>IF('Formulario PPGR3'!$G190="","",CONCATENATE('Formulario PPGR3'!$C190,".",'Formulario PPGR3'!$D190,".",'Formulario PPGR3'!$E190,".",'Formulario PPGR3'!$F190))</f>
        <v>#REF!</v>
      </c>
      <c r="C190" s="188" t="e">
        <f>IF('Formulario PPGR3'!$G190="","",'Formulario PPGR1'!#REF!)</f>
        <v>#REF!</v>
      </c>
      <c r="D190" s="188" t="e">
        <f>IF('Formulario PPGR3'!$G190="","",'Formulario PPGR1'!#REF!)</f>
        <v>#REF!</v>
      </c>
      <c r="E190" s="188" t="e">
        <f>IF('Formulario PPGR3'!$G190="","",'Formulario PPGR1'!#REF!)</f>
        <v>#REF!</v>
      </c>
      <c r="F190" s="188" t="e">
        <f>IF('Formulario PPGR3'!$G190="","",'Formulario PPGR1'!#REF!)</f>
        <v>#REF!</v>
      </c>
      <c r="G190" s="234" t="s">
        <v>678</v>
      </c>
      <c r="H190" s="519" t="str" cm="1">
        <f t="array" ref="H190">IF(Tabla1[[#This Row],[Código_Actividad]]="","",_xlfn.XLOOKUP(Tabla1[[#This Row],[Código_Actividad]],CodigoActividad,Tabla2[Actividades Programables Presupuestables],"",0))</f>
        <v>Segumiento a la aplicación de encuestas de satisfacción en CEAS.</v>
      </c>
      <c r="I190" s="520">
        <f>IFERROR(VLOOKUP('Formulario PPGR3'!$G190,'Formulario PPGR2'!$C$9:$Q$270,15,FALSE),"")</f>
        <v>12</v>
      </c>
      <c r="J190" s="525" t="s">
        <v>895</v>
      </c>
      <c r="K190" s="524" t="s">
        <v>896</v>
      </c>
      <c r="L190" s="521" t="str">
        <f>IF(Tabla1[[#This Row],[Descripción]]="","",_xlfn.XLOOKUP(Tabla1[[#This Row],[Descripción]],Tabla10[Descripción],Tabla10[Unidad de Medida],"",0))</f>
        <v>galon</v>
      </c>
      <c r="M190" s="312">
        <v>30</v>
      </c>
      <c r="N190" s="537">
        <f>IF(Tabla1[[#This Row],[Descripción]]="","",_xlfn.XLOOKUP(Tabla1[[#This Row],[Descripción]],Tabla10[Descripción],Tabla10[Precio Unitario],0))</f>
        <v>250</v>
      </c>
      <c r="O190" s="537">
        <f>IF(Tabla1[[#This Row],[Cantidad de Insumos]]="","",Tabla1[[#This Row],[Precio Unitario]]*Tabla1[[#This Row],[Cantidad de Insumos]])</f>
        <v>7500</v>
      </c>
      <c r="P190" s="522" t="str">
        <f>IF(Tabla1[[#This Row],[Descripción]]="","",_xlfn.XLOOKUP(Tabla1[[#This Row],[Descripción]],Tabla10[Descripción],Tabla10[CODIGO PRESUPUESTARIO],0))</f>
        <v>2.3.7.1.02</v>
      </c>
      <c r="Q190" s="523" t="s">
        <v>894</v>
      </c>
      <c r="R190" s="523" t="str">
        <f>IF(Tabla1[[#This Row],[Insumos]]="","",_xlfn.XLOOKUP(Tabla1[[#This Row],[Insumos]],Tabla10[Insumo],Tabla10[InsumoAbrev],"",0))</f>
        <v>lsGasoil</v>
      </c>
    </row>
    <row r="191" spans="2:18" ht="25.5">
      <c r="B191" s="188" t="e">
        <f>IF('Formulario PPGR3'!$G191="","",CONCATENATE('Formulario PPGR3'!$C191,".",'Formulario PPGR3'!$D191,".",'Formulario PPGR3'!$E191,".",'Formulario PPGR3'!$F191))</f>
        <v>#REF!</v>
      </c>
      <c r="C191" s="188" t="e">
        <f>IF('Formulario PPGR3'!$G191="","",'Formulario PPGR1'!#REF!)</f>
        <v>#REF!</v>
      </c>
      <c r="D191" s="188" t="e">
        <f>IF('Formulario PPGR3'!$G191="","",'Formulario PPGR1'!#REF!)</f>
        <v>#REF!</v>
      </c>
      <c r="E191" s="188" t="e">
        <f>IF('Formulario PPGR3'!$G191="","",'Formulario PPGR1'!#REF!)</f>
        <v>#REF!</v>
      </c>
      <c r="F191" s="188" t="e">
        <f>IF('Formulario PPGR3'!$G191="","",'Formulario PPGR1'!#REF!)</f>
        <v>#REF!</v>
      </c>
      <c r="G191" s="234" t="s">
        <v>678</v>
      </c>
      <c r="H191" s="519" t="str" cm="1">
        <f t="array" ref="H191">IF(Tabla1[[#This Row],[Código_Actividad]]="","",_xlfn.XLOOKUP(Tabla1[[#This Row],[Código_Actividad]],CodigoActividad,Tabla2[Actividades Programables Presupuestables],"",0))</f>
        <v>Segumiento a la aplicación de encuestas de satisfacción en CEAS.</v>
      </c>
      <c r="I191" s="520">
        <f>IFERROR(VLOOKUP('Formulario PPGR3'!$G191,'Formulario PPGR2'!$C$9:$Q$270,15,FALSE),"")</f>
        <v>12</v>
      </c>
      <c r="J191" s="525" t="s">
        <v>897</v>
      </c>
      <c r="K191" s="524" t="s">
        <v>898</v>
      </c>
      <c r="L191" s="521" t="str">
        <f>IF(Tabla1[[#This Row],[Descripción]]="","",_xlfn.XLOOKUP(Tabla1[[#This Row],[Descripción]],Tabla10[Descripción],Tabla10[Unidad de Medida],"",0))</f>
        <v>Depósito</v>
      </c>
      <c r="M191" s="312">
        <v>3</v>
      </c>
      <c r="N191" s="537">
        <f>IF(Tabla1[[#This Row],[Descripción]]="","",_xlfn.XLOOKUP(Tabla1[[#This Row],[Descripción]],Tabla10[Descripción],Tabla10[Precio Unitario],0))</f>
        <v>1700</v>
      </c>
      <c r="O191" s="537">
        <f>IF(Tabla1[[#This Row],[Cantidad de Insumos]]="","",Tabla1[[#This Row],[Precio Unitario]]*Tabla1[[#This Row],[Cantidad de Insumos]])</f>
        <v>5100</v>
      </c>
      <c r="P191" s="522" t="str">
        <f>IF(Tabla1[[#This Row],[Descripción]]="","",_xlfn.XLOOKUP(Tabla1[[#This Row],[Descripción]],Tabla10[Descripción],Tabla10[CODIGO PRESUPUESTARIO],0))</f>
        <v>2.2.3.1.01</v>
      </c>
      <c r="Q191" s="523" t="s">
        <v>894</v>
      </c>
      <c r="R191" s="523" t="str">
        <f>IF(Tabla1[[#This Row],[Insumos]]="","",_xlfn.XLOOKUP(Tabla1[[#This Row],[Insumos]],Tabla10[Insumo],Tabla10[InsumoAbrev],"",0))</f>
        <v>lsViaticosDP</v>
      </c>
    </row>
    <row r="192" spans="2:18" ht="25.5">
      <c r="B192" s="188" t="e">
        <f>IF('Formulario PPGR3'!$G192="","",CONCATENATE('Formulario PPGR3'!$C192,".",'Formulario PPGR3'!$D192,".",'Formulario PPGR3'!$E192,".",'Formulario PPGR3'!$F192))</f>
        <v>#REF!</v>
      </c>
      <c r="C192" s="188" t="e">
        <f>IF('Formulario PPGR3'!$G192="","",'Formulario PPGR1'!#REF!)</f>
        <v>#REF!</v>
      </c>
      <c r="D192" s="188" t="e">
        <f>IF('Formulario PPGR3'!$G192="","",'Formulario PPGR1'!#REF!)</f>
        <v>#REF!</v>
      </c>
      <c r="E192" s="188" t="e">
        <f>IF('Formulario PPGR3'!$G192="","",'Formulario PPGR1'!#REF!)</f>
        <v>#REF!</v>
      </c>
      <c r="F192" s="188" t="e">
        <f>IF('Formulario PPGR3'!$G192="","",'Formulario PPGR1'!#REF!)</f>
        <v>#REF!</v>
      </c>
      <c r="G192" s="234" t="s">
        <v>678</v>
      </c>
      <c r="H192" s="519" t="str" cm="1">
        <f t="array" ref="H192">IF(Tabla1[[#This Row],[Código_Actividad]]="","",_xlfn.XLOOKUP(Tabla1[[#This Row],[Código_Actividad]],CodigoActividad,Tabla2[Actividades Programables Presupuestables],"",0))</f>
        <v>Segumiento a la aplicación de encuestas de satisfacción en CEAS.</v>
      </c>
      <c r="I192" s="520">
        <f>IFERROR(VLOOKUP('Formulario PPGR3'!$G192,'Formulario PPGR2'!$C$9:$Q$270,15,FALSE),"")</f>
        <v>12</v>
      </c>
      <c r="J192" s="525" t="s">
        <v>897</v>
      </c>
      <c r="K192" s="524" t="s">
        <v>920</v>
      </c>
      <c r="L192" s="521" t="str">
        <f>IF(Tabla1[[#This Row],[Descripción]]="","",_xlfn.XLOOKUP(Tabla1[[#This Row],[Descripción]],Tabla10[Descripción],Tabla10[Unidad de Medida],"",0))</f>
        <v>Depósito</v>
      </c>
      <c r="M192" s="312">
        <v>3</v>
      </c>
      <c r="N192" s="537">
        <f>IF(Tabla1[[#This Row],[Descripción]]="","",_xlfn.XLOOKUP(Tabla1[[#This Row],[Descripción]],Tabla10[Descripción],Tabla10[Precio Unitario],0))</f>
        <v>1900</v>
      </c>
      <c r="O192" s="537">
        <f>IF(Tabla1[[#This Row],[Cantidad de Insumos]]="","",Tabla1[[#This Row],[Precio Unitario]]*Tabla1[[#This Row],[Cantidad de Insumos]])</f>
        <v>5700</v>
      </c>
      <c r="P192" s="522" t="str">
        <f>IF(Tabla1[[#This Row],[Descripción]]="","",_xlfn.XLOOKUP(Tabla1[[#This Row],[Descripción]],Tabla10[Descripción],Tabla10[CODIGO PRESUPUESTARIO],0))</f>
        <v>2.2.3.1.01</v>
      </c>
      <c r="Q192" s="523" t="s">
        <v>894</v>
      </c>
      <c r="R192" s="523" t="str">
        <f>IF(Tabla1[[#This Row],[Insumos]]="","",_xlfn.XLOOKUP(Tabla1[[#This Row],[Insumos]],Tabla10[Insumo],Tabla10[InsumoAbrev],"",0))</f>
        <v>lsViaticosDP</v>
      </c>
    </row>
    <row r="193" spans="2:18" ht="38.25">
      <c r="B193" s="188" t="e">
        <f>IF('Formulario PPGR3'!$G193="","",CONCATENATE('Formulario PPGR3'!$C193,".",'Formulario PPGR3'!$D193,".",'Formulario PPGR3'!$E193,".",'Formulario PPGR3'!$F193))</f>
        <v>#REF!</v>
      </c>
      <c r="C193" s="188" t="e">
        <f>IF('Formulario PPGR3'!$G193="","",'Formulario PPGR1'!#REF!)</f>
        <v>#REF!</v>
      </c>
      <c r="D193" s="188" t="e">
        <f>IF('Formulario PPGR3'!$G193="","",'Formulario PPGR1'!#REF!)</f>
        <v>#REF!</v>
      </c>
      <c r="E193" s="188" t="e">
        <f>IF('Formulario PPGR3'!$G193="","",'Formulario PPGR1'!#REF!)</f>
        <v>#REF!</v>
      </c>
      <c r="F193" s="188" t="e">
        <f>IF('Formulario PPGR3'!$G193="","",'Formulario PPGR1'!#REF!)</f>
        <v>#REF!</v>
      </c>
      <c r="G193" s="234" t="s">
        <v>681</v>
      </c>
      <c r="H193" s="519" t="str" cm="1">
        <f t="array" ref="H193">IF(Tabla1[[#This Row],[Código_Actividad]]="","",_xlfn.XLOOKUP(Tabla1[[#This Row],[Código_Actividad]],CodigoActividad,Tabla2[Actividades Programables Presupuestables],"",0))</f>
        <v xml:space="preserve">Elaboración cronograma de implementación de grupos focales
</v>
      </c>
      <c r="I193" s="520">
        <f>IFERROR(VLOOKUP('Formulario PPGR3'!$G193,'Formulario PPGR2'!$C$9:$Q$270,15,FALSE),"")</f>
        <v>1</v>
      </c>
      <c r="J193" s="528" t="s">
        <v>901</v>
      </c>
      <c r="K193" s="524" t="s">
        <v>902</v>
      </c>
      <c r="L193" s="521" t="str">
        <f>IF(Tabla1[[#This Row],[Descripción]]="","",_xlfn.XLOOKUP(Tabla1[[#This Row],[Descripción]],Tabla10[Descripción],Tabla10[Unidad de Medida],"",0))</f>
        <v>resma</v>
      </c>
      <c r="M193" s="312">
        <v>1</v>
      </c>
      <c r="N193" s="537">
        <f>IF(Tabla1[[#This Row],[Descripción]]="","",_xlfn.XLOOKUP(Tabla1[[#This Row],[Descripción]],Tabla10[Descripción],Tabla10[Precio Unitario],0))</f>
        <v>288</v>
      </c>
      <c r="O193" s="537">
        <f>IF(Tabla1[[#This Row],[Cantidad de Insumos]]="","",Tabla1[[#This Row],[Precio Unitario]]*Tabla1[[#This Row],[Cantidad de Insumos]])</f>
        <v>288</v>
      </c>
      <c r="P193" s="522" t="str">
        <f>IF(Tabla1[[#This Row],[Descripción]]="","",_xlfn.XLOOKUP(Tabla1[[#This Row],[Descripción]],Tabla10[Descripción],Tabla10[CODIGO PRESUPUESTARIO],0))</f>
        <v>2.3.3.1.01</v>
      </c>
      <c r="Q193" s="523" t="s">
        <v>900</v>
      </c>
      <c r="R193" s="523" t="str">
        <f>IF(Tabla1[[#This Row],[Insumos]]="","",_xlfn.XLOOKUP(Tabla1[[#This Row],[Insumos]],Tabla10[Insumo],Tabla10[InsumoAbrev],"",0))</f>
        <v>lsProductosdePapel</v>
      </c>
    </row>
    <row r="194" spans="2:18" ht="38.25">
      <c r="B194" s="188" t="e">
        <f>IF('Formulario PPGR3'!$G194="","",CONCATENATE('Formulario PPGR3'!$C194,".",'Formulario PPGR3'!$D194,".",'Formulario PPGR3'!$E194,".",'Formulario PPGR3'!$F194))</f>
        <v>#REF!</v>
      </c>
      <c r="C194" s="188" t="e">
        <f>IF('Formulario PPGR3'!$G194="","",'Formulario PPGR1'!#REF!)</f>
        <v>#REF!</v>
      </c>
      <c r="D194" s="188" t="e">
        <f>IF('Formulario PPGR3'!$G194="","",'Formulario PPGR1'!#REF!)</f>
        <v>#REF!</v>
      </c>
      <c r="E194" s="188" t="e">
        <f>IF('Formulario PPGR3'!$G194="","",'Formulario PPGR1'!#REF!)</f>
        <v>#REF!</v>
      </c>
      <c r="F194" s="188" t="e">
        <f>IF('Formulario PPGR3'!$G194="","",'Formulario PPGR1'!#REF!)</f>
        <v>#REF!</v>
      </c>
      <c r="G194" s="234" t="s">
        <v>684</v>
      </c>
      <c r="H194" s="519" t="str" cm="1">
        <f t="array" ref="H194">IF(Tabla1[[#This Row],[Código_Actividad]]="","",_xlfn.XLOOKUP(Tabla1[[#This Row],[Código_Actividad]],CodigoActividad,Tabla2[Actividades Programables Presupuestables],"",0))</f>
        <v xml:space="preserve">Ejecución de grupos focales para medir calidad percibida del servicio.
</v>
      </c>
      <c r="I194" s="520">
        <f>IFERROR(VLOOKUP('Formulario PPGR3'!$G194,'Formulario PPGR2'!$C$9:$Q$270,15,FALSE),"")</f>
        <v>10</v>
      </c>
      <c r="J194" s="528" t="s">
        <v>901</v>
      </c>
      <c r="K194" s="524" t="s">
        <v>902</v>
      </c>
      <c r="L194" s="521" t="str">
        <f>IF(Tabla1[[#This Row],[Descripción]]="","",_xlfn.XLOOKUP(Tabla1[[#This Row],[Descripción]],Tabla10[Descripción],Tabla10[Unidad de Medida],"",0))</f>
        <v>resma</v>
      </c>
      <c r="M194" s="312">
        <v>1</v>
      </c>
      <c r="N194" s="537">
        <f>IF(Tabla1[[#This Row],[Descripción]]="","",_xlfn.XLOOKUP(Tabla1[[#This Row],[Descripción]],Tabla10[Descripción],Tabla10[Precio Unitario],0))</f>
        <v>288</v>
      </c>
      <c r="O194" s="537">
        <f>IF(Tabla1[[#This Row],[Cantidad de Insumos]]="","",Tabla1[[#This Row],[Precio Unitario]]*Tabla1[[#This Row],[Cantidad de Insumos]])</f>
        <v>288</v>
      </c>
      <c r="P194" s="522" t="str">
        <f>IF(Tabla1[[#This Row],[Descripción]]="","",_xlfn.XLOOKUP(Tabla1[[#This Row],[Descripción]],Tabla10[Descripción],Tabla10[CODIGO PRESUPUESTARIO],0))</f>
        <v>2.3.3.1.01</v>
      </c>
      <c r="Q194" s="523" t="s">
        <v>900</v>
      </c>
      <c r="R194" s="523" t="str">
        <f>IF(Tabla1[[#This Row],[Insumos]]="","",_xlfn.XLOOKUP(Tabla1[[#This Row],[Insumos]],Tabla10[Insumo],Tabla10[InsumoAbrev],"",0))</f>
        <v>lsProductosdePapel</v>
      </c>
    </row>
    <row r="195" spans="2:18" ht="38.25">
      <c r="B195" s="188" t="e">
        <f>IF('Formulario PPGR3'!$G195="","",CONCATENATE('Formulario PPGR3'!$C195,".",'Formulario PPGR3'!$D195,".",'Formulario PPGR3'!$E195,".",'Formulario PPGR3'!$F195))</f>
        <v>#REF!</v>
      </c>
      <c r="C195" s="188" t="e">
        <f>IF('Formulario PPGR3'!$G195="","",'Formulario PPGR1'!#REF!)</f>
        <v>#REF!</v>
      </c>
      <c r="D195" s="188" t="e">
        <f>IF('Formulario PPGR3'!$G195="","",'Formulario PPGR1'!#REF!)</f>
        <v>#REF!</v>
      </c>
      <c r="E195" s="188" t="e">
        <f>IF('Formulario PPGR3'!$G195="","",'Formulario PPGR1'!#REF!)</f>
        <v>#REF!</v>
      </c>
      <c r="F195" s="188" t="e">
        <f>IF('Formulario PPGR3'!$G195="","",'Formulario PPGR1'!#REF!)</f>
        <v>#REF!</v>
      </c>
      <c r="G195" s="234" t="s">
        <v>684</v>
      </c>
      <c r="H195" s="519" t="str" cm="1">
        <f t="array" ref="H195">IF(Tabla1[[#This Row],[Código_Actividad]]="","",_xlfn.XLOOKUP(Tabla1[[#This Row],[Código_Actividad]],CodigoActividad,Tabla2[Actividades Programables Presupuestables],"",0))</f>
        <v xml:space="preserve">Ejecución de grupos focales para medir calidad percibida del servicio.
</v>
      </c>
      <c r="I195" s="520">
        <f>IFERROR(VLOOKUP('Formulario PPGR3'!$G195,'Formulario PPGR2'!$C$9:$Q$270,15,FALSE),"")</f>
        <v>10</v>
      </c>
      <c r="J195" s="525" t="s">
        <v>903</v>
      </c>
      <c r="K195" s="524" t="s">
        <v>904</v>
      </c>
      <c r="L195" s="521" t="str">
        <f>IF(Tabla1[[#This Row],[Descripción]]="","",_xlfn.XLOOKUP(Tabla1[[#This Row],[Descripción]],Tabla10[Descripción],Tabla10[Unidad de Medida],"",0))</f>
        <v>unidad</v>
      </c>
      <c r="M195" s="312">
        <v>1</v>
      </c>
      <c r="N195" s="537">
        <f>IF(Tabla1[[#This Row],[Descripción]]="","",_xlfn.XLOOKUP(Tabla1[[#This Row],[Descripción]],Tabla10[Descripción],Tabla10[Precio Unitario],0))</f>
        <v>55</v>
      </c>
      <c r="O195" s="537">
        <f>IF(Tabla1[[#This Row],[Cantidad de Insumos]]="","",Tabla1[[#This Row],[Precio Unitario]]*Tabla1[[#This Row],[Cantidad de Insumos]])</f>
        <v>55</v>
      </c>
      <c r="P195" s="522" t="str">
        <f>IF(Tabla1[[#This Row],[Descripción]]="","",_xlfn.XLOOKUP(Tabla1[[#This Row],[Descripción]],Tabla10[Descripción],Tabla10[CODIGO PRESUPUESTARIO],0))</f>
        <v xml:space="preserve">2.3.9.2.01 </v>
      </c>
      <c r="Q195" s="523" t="s">
        <v>894</v>
      </c>
      <c r="R195" s="523" t="str">
        <f>IF(Tabla1[[#This Row],[Insumos]]="","",_xlfn.XLOOKUP(Tabla1[[#This Row],[Insumos]],Tabla10[Insumo],Tabla10[InsumoAbrev],"",0))</f>
        <v>lsUtilesdeOficina</v>
      </c>
    </row>
    <row r="196" spans="2:18" ht="38.25">
      <c r="B196" s="188" t="e">
        <f>IF('Formulario PPGR3'!$G196="","",CONCATENATE('Formulario PPGR3'!$C196,".",'Formulario PPGR3'!$D196,".",'Formulario PPGR3'!$E196,".",'Formulario PPGR3'!$F196))</f>
        <v>#REF!</v>
      </c>
      <c r="C196" s="188" t="e">
        <f>IF('Formulario PPGR3'!$G196="","",'Formulario PPGR1'!#REF!)</f>
        <v>#REF!</v>
      </c>
      <c r="D196" s="188" t="e">
        <f>IF('Formulario PPGR3'!$G196="","",'Formulario PPGR1'!#REF!)</f>
        <v>#REF!</v>
      </c>
      <c r="E196" s="188" t="e">
        <f>IF('Formulario PPGR3'!$G196="","",'Formulario PPGR1'!#REF!)</f>
        <v>#REF!</v>
      </c>
      <c r="F196" s="188" t="e">
        <f>IF('Formulario PPGR3'!$G196="","",'Formulario PPGR1'!#REF!)</f>
        <v>#REF!</v>
      </c>
      <c r="G196" s="234" t="s">
        <v>684</v>
      </c>
      <c r="H196" s="519" t="str" cm="1">
        <f t="array" ref="H196">IF(Tabla1[[#This Row],[Código_Actividad]]="","",_xlfn.XLOOKUP(Tabla1[[#This Row],[Código_Actividad]],CodigoActividad,Tabla2[Actividades Programables Presupuestables],"",0))</f>
        <v xml:space="preserve">Ejecución de grupos focales para medir calidad percibida del servicio.
</v>
      </c>
      <c r="I196" s="520">
        <f>IFERROR(VLOOKUP('Formulario PPGR3'!$G196,'Formulario PPGR2'!$C$9:$Q$270,15,FALSE),"")</f>
        <v>10</v>
      </c>
      <c r="J196" s="525" t="s">
        <v>895</v>
      </c>
      <c r="K196" s="524" t="s">
        <v>896</v>
      </c>
      <c r="L196" s="521" t="str">
        <f>IF(Tabla1[[#This Row],[Descripción]]="","",_xlfn.XLOOKUP(Tabla1[[#This Row],[Descripción]],Tabla10[Descripción],Tabla10[Unidad de Medida],"",0))</f>
        <v>galon</v>
      </c>
      <c r="M196" s="312">
        <v>50</v>
      </c>
      <c r="N196" s="537">
        <f>IF(Tabla1[[#This Row],[Descripción]]="","",_xlfn.XLOOKUP(Tabla1[[#This Row],[Descripción]],Tabla10[Descripción],Tabla10[Precio Unitario],0))</f>
        <v>250</v>
      </c>
      <c r="O196" s="537">
        <f>IF(Tabla1[[#This Row],[Cantidad de Insumos]]="","",Tabla1[[#This Row],[Precio Unitario]]*Tabla1[[#This Row],[Cantidad de Insumos]])</f>
        <v>12500</v>
      </c>
      <c r="P196" s="522" t="str">
        <f>IF(Tabla1[[#This Row],[Descripción]]="","",_xlfn.XLOOKUP(Tabla1[[#This Row],[Descripción]],Tabla10[Descripción],Tabla10[CODIGO PRESUPUESTARIO],0))</f>
        <v>2.3.7.1.02</v>
      </c>
      <c r="Q196" s="523" t="s">
        <v>894</v>
      </c>
      <c r="R196" s="523" t="str">
        <f>IF(Tabla1[[#This Row],[Insumos]]="","",_xlfn.XLOOKUP(Tabla1[[#This Row],[Insumos]],Tabla10[Insumo],Tabla10[InsumoAbrev],"",0))</f>
        <v>lsGasoil</v>
      </c>
    </row>
    <row r="197" spans="2:18" ht="38.25">
      <c r="B197" s="188" t="e">
        <f>IF('Formulario PPGR3'!$G197="","",CONCATENATE('Formulario PPGR3'!$C197,".",'Formulario PPGR3'!$D197,".",'Formulario PPGR3'!$E197,".",'Formulario PPGR3'!$F197))</f>
        <v>#REF!</v>
      </c>
      <c r="C197" s="188" t="e">
        <f>IF('Formulario PPGR3'!$G197="","",'Formulario PPGR1'!#REF!)</f>
        <v>#REF!</v>
      </c>
      <c r="D197" s="188" t="e">
        <f>IF('Formulario PPGR3'!$G197="","",'Formulario PPGR1'!#REF!)</f>
        <v>#REF!</v>
      </c>
      <c r="E197" s="188" t="e">
        <f>IF('Formulario PPGR3'!$G197="","",'Formulario PPGR1'!#REF!)</f>
        <v>#REF!</v>
      </c>
      <c r="F197" s="188" t="e">
        <f>IF('Formulario PPGR3'!$G197="","",'Formulario PPGR1'!#REF!)</f>
        <v>#REF!</v>
      </c>
      <c r="G197" s="234" t="s">
        <v>684</v>
      </c>
      <c r="H197" s="519" t="str" cm="1">
        <f t="array" ref="H197">IF(Tabla1[[#This Row],[Código_Actividad]]="","",_xlfn.XLOOKUP(Tabla1[[#This Row],[Código_Actividad]],CodigoActividad,Tabla2[Actividades Programables Presupuestables],"",0))</f>
        <v xml:space="preserve">Ejecución de grupos focales para medir calidad percibida del servicio.
</v>
      </c>
      <c r="I197" s="520">
        <f>IFERROR(VLOOKUP('Formulario PPGR3'!$G197,'Formulario PPGR2'!$C$9:$Q$270,15,FALSE),"")</f>
        <v>10</v>
      </c>
      <c r="J197" s="525" t="s">
        <v>897</v>
      </c>
      <c r="K197" s="524" t="s">
        <v>898</v>
      </c>
      <c r="L197" s="521" t="str">
        <f>IF(Tabla1[[#This Row],[Descripción]]="","",_xlfn.XLOOKUP(Tabla1[[#This Row],[Descripción]],Tabla10[Descripción],Tabla10[Unidad de Medida],"",0))</f>
        <v>Depósito</v>
      </c>
      <c r="M197" s="312">
        <v>5</v>
      </c>
      <c r="N197" s="537">
        <f>IF(Tabla1[[#This Row],[Descripción]]="","",_xlfn.XLOOKUP(Tabla1[[#This Row],[Descripción]],Tabla10[Descripción],Tabla10[Precio Unitario],0))</f>
        <v>1700</v>
      </c>
      <c r="O197" s="537">
        <f>IF(Tabla1[[#This Row],[Cantidad de Insumos]]="","",Tabla1[[#This Row],[Precio Unitario]]*Tabla1[[#This Row],[Cantidad de Insumos]])</f>
        <v>8500</v>
      </c>
      <c r="P197" s="522" t="str">
        <f>IF(Tabla1[[#This Row],[Descripción]]="","",_xlfn.XLOOKUP(Tabla1[[#This Row],[Descripción]],Tabla10[Descripción],Tabla10[CODIGO PRESUPUESTARIO],0))</f>
        <v>2.2.3.1.01</v>
      </c>
      <c r="Q197" s="523" t="s">
        <v>894</v>
      </c>
      <c r="R197" s="523" t="str">
        <f>IF(Tabla1[[#This Row],[Insumos]]="","",_xlfn.XLOOKUP(Tabla1[[#This Row],[Insumos]],Tabla10[Insumo],Tabla10[InsumoAbrev],"",0))</f>
        <v>lsViaticosDP</v>
      </c>
    </row>
    <row r="198" spans="2:18" ht="38.25">
      <c r="B198" s="188" t="e">
        <f>IF('Formulario PPGR3'!$G198="","",CONCATENATE('Formulario PPGR3'!$C198,".",'Formulario PPGR3'!$D198,".",'Formulario PPGR3'!$E198,".",'Formulario PPGR3'!$F198))</f>
        <v>#REF!</v>
      </c>
      <c r="C198" s="188" t="e">
        <f>IF('Formulario PPGR3'!$G198="","",'Formulario PPGR1'!#REF!)</f>
        <v>#REF!</v>
      </c>
      <c r="D198" s="188" t="e">
        <f>IF('Formulario PPGR3'!$G198="","",'Formulario PPGR1'!#REF!)</f>
        <v>#REF!</v>
      </c>
      <c r="E198" s="188" t="e">
        <f>IF('Formulario PPGR3'!$G198="","",'Formulario PPGR1'!#REF!)</f>
        <v>#REF!</v>
      </c>
      <c r="F198" s="188" t="e">
        <f>IF('Formulario PPGR3'!$G198="","",'Formulario PPGR1'!#REF!)</f>
        <v>#REF!</v>
      </c>
      <c r="G198" s="234" t="s">
        <v>684</v>
      </c>
      <c r="H198" s="519" t="str" cm="1">
        <f t="array" ref="H198">IF(Tabla1[[#This Row],[Código_Actividad]]="","",_xlfn.XLOOKUP(Tabla1[[#This Row],[Código_Actividad]],CodigoActividad,Tabla2[Actividades Programables Presupuestables],"",0))</f>
        <v xml:space="preserve">Ejecución de grupos focales para medir calidad percibida del servicio.
</v>
      </c>
      <c r="I198" s="520">
        <f>IFERROR(VLOOKUP('Formulario PPGR3'!$G198,'Formulario PPGR2'!$C$9:$Q$270,15,FALSE),"")</f>
        <v>10</v>
      </c>
      <c r="J198" s="525" t="s">
        <v>897</v>
      </c>
      <c r="K198" s="524" t="s">
        <v>920</v>
      </c>
      <c r="L198" s="521" t="str">
        <f>IF(Tabla1[[#This Row],[Descripción]]="","",_xlfn.XLOOKUP(Tabla1[[#This Row],[Descripción]],Tabla10[Descripción],Tabla10[Unidad de Medida],"",0))</f>
        <v>Depósito</v>
      </c>
      <c r="M198" s="312">
        <v>5</v>
      </c>
      <c r="N198" s="537">
        <f>IF(Tabla1[[#This Row],[Descripción]]="","",_xlfn.XLOOKUP(Tabla1[[#This Row],[Descripción]],Tabla10[Descripción],Tabla10[Precio Unitario],0))</f>
        <v>1900</v>
      </c>
      <c r="O198" s="537">
        <f>IF(Tabla1[[#This Row],[Cantidad de Insumos]]="","",Tabla1[[#This Row],[Precio Unitario]]*Tabla1[[#This Row],[Cantidad de Insumos]])</f>
        <v>9500</v>
      </c>
      <c r="P198" s="522" t="str">
        <f>IF(Tabla1[[#This Row],[Descripción]]="","",_xlfn.XLOOKUP(Tabla1[[#This Row],[Descripción]],Tabla10[Descripción],Tabla10[CODIGO PRESUPUESTARIO],0))</f>
        <v>2.2.3.1.01</v>
      </c>
      <c r="Q198" s="523" t="s">
        <v>894</v>
      </c>
      <c r="R198" s="523" t="str">
        <f>IF(Tabla1[[#This Row],[Insumos]]="","",_xlfn.XLOOKUP(Tabla1[[#This Row],[Insumos]],Tabla10[Insumo],Tabla10[InsumoAbrev],"",0))</f>
        <v>lsViaticosDP</v>
      </c>
    </row>
    <row r="199" spans="2:18" ht="25.5">
      <c r="B199" s="188" t="e">
        <f>IF('Formulario PPGR3'!$G199="","",CONCATENATE('Formulario PPGR3'!$C199,".",'Formulario PPGR3'!$D199,".",'Formulario PPGR3'!$E199,".",'Formulario PPGR3'!$F199))</f>
        <v>#REF!</v>
      </c>
      <c r="C199" s="188" t="e">
        <f>IF('Formulario PPGR3'!$G199="","",'Formulario PPGR1'!#REF!)</f>
        <v>#REF!</v>
      </c>
      <c r="D199" s="188" t="e">
        <f>IF('Formulario PPGR3'!$G199="","",'Formulario PPGR1'!#REF!)</f>
        <v>#REF!</v>
      </c>
      <c r="E199" s="188" t="e">
        <f>IF('Formulario PPGR3'!$G199="","",'Formulario PPGR1'!#REF!)</f>
        <v>#REF!</v>
      </c>
      <c r="F199" s="188" t="e">
        <f>IF('Formulario PPGR3'!$G199="","",'Formulario PPGR1'!#REF!)</f>
        <v>#REF!</v>
      </c>
      <c r="G199" s="234" t="s">
        <v>688</v>
      </c>
      <c r="H199" s="519" t="str" cm="1">
        <f t="array" ref="H199">IF(Tabla1[[#This Row],[Código_Actividad]]="","",_xlfn.XLOOKUP(Tabla1[[#This Row],[Código_Actividad]],CodigoActividad,Tabla2[Actividades Programables Presupuestables],"",0))</f>
        <v>Seguimiento a la gestión de los buzones de sugerencias (QDRS)</v>
      </c>
      <c r="I199" s="520">
        <f>IFERROR(VLOOKUP('Formulario PPGR3'!$G199,'Formulario PPGR2'!$C$9:$Q$270,15,FALSE),"")</f>
        <v>12</v>
      </c>
      <c r="J199" s="528" t="s">
        <v>901</v>
      </c>
      <c r="K199" s="524" t="s">
        <v>902</v>
      </c>
      <c r="L199" s="521" t="str">
        <f>IF(Tabla1[[#This Row],[Descripción]]="","",_xlfn.XLOOKUP(Tabla1[[#This Row],[Descripción]],Tabla10[Descripción],Tabla10[Unidad de Medida],"",0))</f>
        <v>resma</v>
      </c>
      <c r="M199" s="312">
        <v>1</v>
      </c>
      <c r="N199" s="537">
        <f>IF(Tabla1[[#This Row],[Descripción]]="","",_xlfn.XLOOKUP(Tabla1[[#This Row],[Descripción]],Tabla10[Descripción],Tabla10[Precio Unitario],0))</f>
        <v>288</v>
      </c>
      <c r="O199" s="537">
        <f>IF(Tabla1[[#This Row],[Cantidad de Insumos]]="","",Tabla1[[#This Row],[Precio Unitario]]*Tabla1[[#This Row],[Cantidad de Insumos]])</f>
        <v>288</v>
      </c>
      <c r="P199" s="522" t="str">
        <f>IF(Tabla1[[#This Row],[Descripción]]="","",_xlfn.XLOOKUP(Tabla1[[#This Row],[Descripción]],Tabla10[Descripción],Tabla10[CODIGO PRESUPUESTARIO],0))</f>
        <v>2.3.3.1.01</v>
      </c>
      <c r="Q199" s="523" t="s">
        <v>900</v>
      </c>
      <c r="R199" s="523" t="str">
        <f>IF(Tabla1[[#This Row],[Insumos]]="","",_xlfn.XLOOKUP(Tabla1[[#This Row],[Insumos]],Tabla10[Insumo],Tabla10[InsumoAbrev],"",0))</f>
        <v>lsProductosdePapel</v>
      </c>
    </row>
    <row r="200" spans="2:18" ht="38.25">
      <c r="B200" s="188" t="e">
        <f>IF('Formulario PPGR3'!$G200="","",CONCATENATE('Formulario PPGR3'!$C200,".",'Formulario PPGR3'!$D200,".",'Formulario PPGR3'!$E200,".",'Formulario PPGR3'!$F200))</f>
        <v>#REF!</v>
      </c>
      <c r="C200" s="188" t="e">
        <f>IF('Formulario PPGR3'!$G200="","",'Formulario PPGR1'!#REF!)</f>
        <v>#REF!</v>
      </c>
      <c r="D200" s="188" t="e">
        <f>IF('Formulario PPGR3'!$G200="","",'Formulario PPGR1'!#REF!)</f>
        <v>#REF!</v>
      </c>
      <c r="E200" s="188" t="e">
        <f>IF('Formulario PPGR3'!$G200="","",'Formulario PPGR1'!#REF!)</f>
        <v>#REF!</v>
      </c>
      <c r="F200" s="188" t="e">
        <f>IF('Formulario PPGR3'!$G200="","",'Formulario PPGR1'!#REF!)</f>
        <v>#REF!</v>
      </c>
      <c r="G200" s="234" t="s">
        <v>690</v>
      </c>
      <c r="H200" s="519" t="str" cm="1">
        <f t="array" ref="H200">IF(Tabla1[[#This Row],[Código_Actividad]]="","",_xlfn.XLOOKUP(Tabla1[[#This Row],[Código_Actividad]],CodigoActividad,Tabla2[Actividades Programables Presupuestables],"",0))</f>
        <v>Visita de supervisión a los CEAS para validar cumplimiento de los atributos de la experiencia del paciente</v>
      </c>
      <c r="I200" s="520">
        <f>IFERROR(VLOOKUP('Formulario PPGR3'!$G200,'Formulario PPGR2'!$C$9:$Q$270,15,FALSE),"")</f>
        <v>3</v>
      </c>
      <c r="J200" s="525" t="s">
        <v>895</v>
      </c>
      <c r="K200" s="524" t="s">
        <v>896</v>
      </c>
      <c r="L200" s="521" t="str">
        <f>IF(Tabla1[[#This Row],[Descripción]]="","",_xlfn.XLOOKUP(Tabla1[[#This Row],[Descripción]],Tabla10[Descripción],Tabla10[Unidad de Medida],"",0))</f>
        <v>galon</v>
      </c>
      <c r="M200" s="312">
        <v>40</v>
      </c>
      <c r="N200" s="537">
        <f>IF(Tabla1[[#This Row],[Descripción]]="","",_xlfn.XLOOKUP(Tabla1[[#This Row],[Descripción]],Tabla10[Descripción],Tabla10[Precio Unitario],0))</f>
        <v>250</v>
      </c>
      <c r="O200" s="537">
        <f>IF(Tabla1[[#This Row],[Cantidad de Insumos]]="","",Tabla1[[#This Row],[Precio Unitario]]*Tabla1[[#This Row],[Cantidad de Insumos]])</f>
        <v>10000</v>
      </c>
      <c r="P200" s="522" t="str">
        <f>IF(Tabla1[[#This Row],[Descripción]]="","",_xlfn.XLOOKUP(Tabla1[[#This Row],[Descripción]],Tabla10[Descripción],Tabla10[CODIGO PRESUPUESTARIO],0))</f>
        <v>2.3.7.1.02</v>
      </c>
      <c r="Q200" s="523" t="s">
        <v>894</v>
      </c>
      <c r="R200" s="523" t="str">
        <f>IF(Tabla1[[#This Row],[Insumos]]="","",_xlfn.XLOOKUP(Tabla1[[#This Row],[Insumos]],Tabla10[Insumo],Tabla10[InsumoAbrev],"",0))</f>
        <v>lsGasoil</v>
      </c>
    </row>
    <row r="201" spans="2:18" ht="25.5">
      <c r="B201" s="188" t="e">
        <f>IF('Formulario PPGR3'!$G201="","",CONCATENATE('Formulario PPGR3'!$C201,".",'Formulario PPGR3'!$D201,".",'Formulario PPGR3'!$E201,".",'Formulario PPGR3'!$F201))</f>
        <v>#REF!</v>
      </c>
      <c r="C201" s="188" t="e">
        <f>IF('Formulario PPGR3'!$G201="","",'Formulario PPGR1'!#REF!)</f>
        <v>#REF!</v>
      </c>
      <c r="D201" s="188" t="e">
        <f>IF('Formulario PPGR3'!$G201="","",'Formulario PPGR1'!#REF!)</f>
        <v>#REF!</v>
      </c>
      <c r="E201" s="188" t="e">
        <f>IF('Formulario PPGR3'!$G201="","",'Formulario PPGR1'!#REF!)</f>
        <v>#REF!</v>
      </c>
      <c r="F201" s="188" t="e">
        <f>IF('Formulario PPGR3'!$G201="","",'Formulario PPGR1'!#REF!)</f>
        <v>#REF!</v>
      </c>
      <c r="G201" s="234" t="s">
        <v>693</v>
      </c>
      <c r="H201" s="519" t="str" cm="1">
        <f t="array" ref="H201">IF(Tabla1[[#This Row],[Código_Actividad]]="","",_xlfn.XLOOKUP(Tabla1[[#This Row],[Código_Actividad]],CodigoActividad,Tabla2[Actividades Programables Presupuestables],"",0))</f>
        <v>Seguimiento a la implementación del plan de mejora de la experiencia del paciente</v>
      </c>
      <c r="I201" s="520">
        <f>IFERROR(VLOOKUP('Formulario PPGR3'!$G201,'Formulario PPGR2'!$C$9:$Q$270,15,FALSE),"")</f>
        <v>4</v>
      </c>
      <c r="J201" s="528" t="s">
        <v>901</v>
      </c>
      <c r="K201" s="524" t="s">
        <v>902</v>
      </c>
      <c r="L201" s="521" t="str">
        <f>IF(Tabla1[[#This Row],[Descripción]]="","",_xlfn.XLOOKUP(Tabla1[[#This Row],[Descripción]],Tabla10[Descripción],Tabla10[Unidad de Medida],"",0))</f>
        <v>resma</v>
      </c>
      <c r="M201" s="312">
        <v>1</v>
      </c>
      <c r="N201" s="537">
        <f>IF(Tabla1[[#This Row],[Descripción]]="","",_xlfn.XLOOKUP(Tabla1[[#This Row],[Descripción]],Tabla10[Descripción],Tabla10[Precio Unitario],0))</f>
        <v>288</v>
      </c>
      <c r="O201" s="537">
        <f>IF(Tabla1[[#This Row],[Cantidad de Insumos]]="","",Tabla1[[#This Row],[Precio Unitario]]*Tabla1[[#This Row],[Cantidad de Insumos]])</f>
        <v>288</v>
      </c>
      <c r="P201" s="522" t="str">
        <f>IF(Tabla1[[#This Row],[Descripción]]="","",_xlfn.XLOOKUP(Tabla1[[#This Row],[Descripción]],Tabla10[Descripción],Tabla10[CODIGO PRESUPUESTARIO],0))</f>
        <v>2.3.3.1.01</v>
      </c>
      <c r="Q201" s="523" t="s">
        <v>900</v>
      </c>
      <c r="R201" s="523" t="str">
        <f>IF(Tabla1[[#This Row],[Insumos]]="","",_xlfn.XLOOKUP(Tabla1[[#This Row],[Insumos]],Tabla10[Insumo],Tabla10[InsumoAbrev],"",0))</f>
        <v>lsProductosdePapel</v>
      </c>
    </row>
    <row r="202" spans="2:18">
      <c r="B202" s="188" t="e">
        <f>IF('Formulario PPGR3'!$G202="","",CONCATENATE('Formulario PPGR3'!$C202,".",'Formulario PPGR3'!$D202,".",'Formulario PPGR3'!$E202,".",'Formulario PPGR3'!$F202))</f>
        <v>#REF!</v>
      </c>
      <c r="C202" s="188" t="e">
        <f>IF('Formulario PPGR3'!$G202="","",'Formulario PPGR1'!#REF!)</f>
        <v>#REF!</v>
      </c>
      <c r="D202" s="188" t="e">
        <f>IF('Formulario PPGR3'!$G202="","",'Formulario PPGR1'!#REF!)</f>
        <v>#REF!</v>
      </c>
      <c r="E202" s="188" t="e">
        <f>IF('Formulario PPGR3'!$G202="","",'Formulario PPGR1'!#REF!)</f>
        <v>#REF!</v>
      </c>
      <c r="F202" s="188" t="e">
        <f>IF('Formulario PPGR3'!$G202="","",'Formulario PPGR1'!#REF!)</f>
        <v>#REF!</v>
      </c>
      <c r="G202" s="234" t="s">
        <v>695</v>
      </c>
      <c r="H202" s="519" t="str" cm="1">
        <f t="array" ref="H202">IF(Tabla1[[#This Row],[Código_Actividad]]="","",_xlfn.XLOOKUP(Tabla1[[#This Row],[Código_Actividad]],CodigoActividad,Tabla2[Actividades Programables Presupuestables],"",0))</f>
        <v>Seguimiento al cumplimiento indicadores de AU</v>
      </c>
      <c r="I202" s="520">
        <f>IFERROR(VLOOKUP('Formulario PPGR3'!$G202,'Formulario PPGR2'!$C$9:$Q$270,15,FALSE),"")</f>
        <v>4</v>
      </c>
      <c r="J202" s="528" t="s">
        <v>901</v>
      </c>
      <c r="K202" s="524" t="s">
        <v>902</v>
      </c>
      <c r="L202" s="521" t="str">
        <f>IF(Tabla1[[#This Row],[Descripción]]="","",_xlfn.XLOOKUP(Tabla1[[#This Row],[Descripción]],Tabla10[Descripción],Tabla10[Unidad de Medida],"",0))</f>
        <v>resma</v>
      </c>
      <c r="M202" s="312">
        <v>1</v>
      </c>
      <c r="N202" s="537">
        <f>IF(Tabla1[[#This Row],[Descripción]]="","",_xlfn.XLOOKUP(Tabla1[[#This Row],[Descripción]],Tabla10[Descripción],Tabla10[Precio Unitario],0))</f>
        <v>288</v>
      </c>
      <c r="O202" s="537">
        <f>IF(Tabla1[[#This Row],[Cantidad de Insumos]]="","",Tabla1[[#This Row],[Precio Unitario]]*Tabla1[[#This Row],[Cantidad de Insumos]])</f>
        <v>288</v>
      </c>
      <c r="P202" s="522" t="str">
        <f>IF(Tabla1[[#This Row],[Descripción]]="","",_xlfn.XLOOKUP(Tabla1[[#This Row],[Descripción]],Tabla10[Descripción],Tabla10[CODIGO PRESUPUESTARIO],0))</f>
        <v>2.3.3.1.01</v>
      </c>
      <c r="Q202" s="523" t="s">
        <v>900</v>
      </c>
      <c r="R202" s="523" t="str">
        <f>IF(Tabla1[[#This Row],[Insumos]]="","",_xlfn.XLOOKUP(Tabla1[[#This Row],[Insumos]],Tabla10[Insumo],Tabla10[InsumoAbrev],"",0))</f>
        <v>lsProductosdePapel</v>
      </c>
    </row>
    <row r="203" spans="2:18" ht="25.5">
      <c r="B203" s="188" t="e">
        <f>IF('Formulario PPGR3'!$G203="","",CONCATENATE('Formulario PPGR3'!$C203,".",'Formulario PPGR3'!$D203,".",'Formulario PPGR3'!$E203,".",'Formulario PPGR3'!$F203))</f>
        <v>#REF!</v>
      </c>
      <c r="C203" s="188" t="e">
        <f>IF('Formulario PPGR3'!$G203="","",'Formulario PPGR1'!#REF!)</f>
        <v>#REF!</v>
      </c>
      <c r="D203" s="188" t="e">
        <f>IF('Formulario PPGR3'!$G203="","",'Formulario PPGR1'!#REF!)</f>
        <v>#REF!</v>
      </c>
      <c r="E203" s="188" t="e">
        <f>IF('Formulario PPGR3'!$G203="","",'Formulario PPGR1'!#REF!)</f>
        <v>#REF!</v>
      </c>
      <c r="F203" s="188" t="e">
        <f>IF('Formulario PPGR3'!$G203="","",'Formulario PPGR1'!#REF!)</f>
        <v>#REF!</v>
      </c>
      <c r="G203" s="234" t="s">
        <v>706</v>
      </c>
      <c r="H203" s="519" t="str" cm="1">
        <f t="array" ref="H203">IF(Tabla1[[#This Row],[Código_Actividad]]="","",_xlfn.XLOOKUP(Tabla1[[#This Row],[Código_Actividad]],CodigoActividad,Tabla2[Actividades Programables Presupuestables],"",0))</f>
        <v>Implementación de pruebas de Hepatitis B y C en los CDx de los 10 SRS</v>
      </c>
      <c r="I203" s="520">
        <f>IFERROR(VLOOKUP('Formulario PPGR3'!$G203,'Formulario PPGR2'!$C$9:$Q$270,15,FALSE),"")</f>
        <v>2</v>
      </c>
      <c r="J203" s="525" t="s">
        <v>895</v>
      </c>
      <c r="K203" s="524" t="s">
        <v>896</v>
      </c>
      <c r="L203" s="521" t="str">
        <f>IF(Tabla1[[#This Row],[Descripción]]="","",_xlfn.XLOOKUP(Tabla1[[#This Row],[Descripción]],Tabla10[Descripción],Tabla10[Unidad de Medida],"",0))</f>
        <v>galon</v>
      </c>
      <c r="M203" s="312">
        <v>20</v>
      </c>
      <c r="N203" s="537">
        <f>IF(Tabla1[[#This Row],[Descripción]]="","",_xlfn.XLOOKUP(Tabla1[[#This Row],[Descripción]],Tabla10[Descripción],Tabla10[Precio Unitario],0))</f>
        <v>250</v>
      </c>
      <c r="O203" s="537">
        <f>IF(Tabla1[[#This Row],[Cantidad de Insumos]]="","",Tabla1[[#This Row],[Precio Unitario]]*Tabla1[[#This Row],[Cantidad de Insumos]])</f>
        <v>5000</v>
      </c>
      <c r="P203" s="522" t="str">
        <f>IF(Tabla1[[#This Row],[Descripción]]="","",_xlfn.XLOOKUP(Tabla1[[#This Row],[Descripción]],Tabla10[Descripción],Tabla10[CODIGO PRESUPUESTARIO],0))</f>
        <v>2.3.7.1.02</v>
      </c>
      <c r="Q203" s="523" t="s">
        <v>894</v>
      </c>
      <c r="R203" s="523" t="str">
        <f>IF(Tabla1[[#This Row],[Insumos]]="","",_xlfn.XLOOKUP(Tabla1[[#This Row],[Insumos]],Tabla10[Insumo],Tabla10[InsumoAbrev],"",0))</f>
        <v>lsGasoil</v>
      </c>
    </row>
    <row r="204" spans="2:18" ht="25.5">
      <c r="B204" s="188" t="e">
        <f>IF('Formulario PPGR3'!$G204="","",CONCATENATE('Formulario PPGR3'!$C204,".",'Formulario PPGR3'!$D204,".",'Formulario PPGR3'!$E204,".",'Formulario PPGR3'!$F204))</f>
        <v>#REF!</v>
      </c>
      <c r="C204" s="188" t="e">
        <f>IF('Formulario PPGR3'!$G204="","",'Formulario PPGR1'!#REF!)</f>
        <v>#REF!</v>
      </c>
      <c r="D204" s="188" t="e">
        <f>IF('Formulario PPGR3'!$G204="","",'Formulario PPGR1'!#REF!)</f>
        <v>#REF!</v>
      </c>
      <c r="E204" s="188" t="e">
        <f>IF('Formulario PPGR3'!$G204="","",'Formulario PPGR1'!#REF!)</f>
        <v>#REF!</v>
      </c>
      <c r="F204" s="188" t="e">
        <f>IF('Formulario PPGR3'!$G204="","",'Formulario PPGR1'!#REF!)</f>
        <v>#REF!</v>
      </c>
      <c r="G204" s="234" t="s">
        <v>706</v>
      </c>
      <c r="H204" s="519" t="str" cm="1">
        <f t="array" ref="H204">IF(Tabla1[[#This Row],[Código_Actividad]]="","",_xlfn.XLOOKUP(Tabla1[[#This Row],[Código_Actividad]],CodigoActividad,Tabla2[Actividades Programables Presupuestables],"",0))</f>
        <v>Implementación de pruebas de Hepatitis B y C en los CDx de los 10 SRS</v>
      </c>
      <c r="I204" s="520">
        <f>IFERROR(VLOOKUP('Formulario PPGR3'!$G204,'Formulario PPGR2'!$C$9:$Q$270,15,FALSE),"")</f>
        <v>2</v>
      </c>
      <c r="J204" s="528" t="s">
        <v>901</v>
      </c>
      <c r="K204" s="524" t="s">
        <v>902</v>
      </c>
      <c r="L204" s="521" t="str">
        <f>IF(Tabla1[[#This Row],[Descripción]]="","",_xlfn.XLOOKUP(Tabla1[[#This Row],[Descripción]],Tabla10[Descripción],Tabla10[Unidad de Medida],"",0))</f>
        <v>resma</v>
      </c>
      <c r="M204" s="312">
        <v>1</v>
      </c>
      <c r="N204" s="537">
        <f>IF(Tabla1[[#This Row],[Descripción]]="","",_xlfn.XLOOKUP(Tabla1[[#This Row],[Descripción]],Tabla10[Descripción],Tabla10[Precio Unitario],0))</f>
        <v>288</v>
      </c>
      <c r="O204" s="537">
        <f>IF(Tabla1[[#This Row],[Cantidad de Insumos]]="","",Tabla1[[#This Row],[Precio Unitario]]*Tabla1[[#This Row],[Cantidad de Insumos]])</f>
        <v>288</v>
      </c>
      <c r="P204" s="522" t="str">
        <f>IF(Tabla1[[#This Row],[Descripción]]="","",_xlfn.XLOOKUP(Tabla1[[#This Row],[Descripción]],Tabla10[Descripción],Tabla10[CODIGO PRESUPUESTARIO],0))</f>
        <v>2.3.3.1.01</v>
      </c>
      <c r="Q204" s="523" t="s">
        <v>900</v>
      </c>
      <c r="R204" s="523" t="str">
        <f>IF(Tabla1[[#This Row],[Insumos]]="","",_xlfn.XLOOKUP(Tabla1[[#This Row],[Insumos]],Tabla10[Insumo],Tabla10[InsumoAbrev],"",0))</f>
        <v>lsProductosdePapel</v>
      </c>
    </row>
    <row r="205" spans="2:18" ht="25.5">
      <c r="B205" s="188" t="e">
        <f>IF('Formulario PPGR3'!$G205="","",CONCATENATE('Formulario PPGR3'!$C205,".",'Formulario PPGR3'!$D205,".",'Formulario PPGR3'!$E205,".",'Formulario PPGR3'!$F205))</f>
        <v>#REF!</v>
      </c>
      <c r="C205" s="188" t="e">
        <f>IF('Formulario PPGR3'!$G205="","",'Formulario PPGR1'!#REF!)</f>
        <v>#REF!</v>
      </c>
      <c r="D205" s="188" t="e">
        <f>IF('Formulario PPGR3'!$G205="","",'Formulario PPGR1'!#REF!)</f>
        <v>#REF!</v>
      </c>
      <c r="E205" s="188" t="e">
        <f>IF('Formulario PPGR3'!$G205="","",'Formulario PPGR1'!#REF!)</f>
        <v>#REF!</v>
      </c>
      <c r="F205" s="188" t="e">
        <f>IF('Formulario PPGR3'!$G205="","",'Formulario PPGR1'!#REF!)</f>
        <v>#REF!</v>
      </c>
      <c r="G205" s="234" t="s">
        <v>706</v>
      </c>
      <c r="H205" s="519" t="str" cm="1">
        <f t="array" ref="H205">IF(Tabla1[[#This Row],[Código_Actividad]]="","",_xlfn.XLOOKUP(Tabla1[[#This Row],[Código_Actividad]],CodigoActividad,Tabla2[Actividades Programables Presupuestables],"",0))</f>
        <v>Implementación de pruebas de Hepatitis B y C en los CDx de los 10 SRS</v>
      </c>
      <c r="I205" s="520">
        <f>IFERROR(VLOOKUP('Formulario PPGR3'!$G205,'Formulario PPGR2'!$C$9:$Q$270,15,FALSE),"")</f>
        <v>2</v>
      </c>
      <c r="J205" s="525" t="s">
        <v>903</v>
      </c>
      <c r="K205" s="524" t="s">
        <v>904</v>
      </c>
      <c r="L205" s="521" t="str">
        <f>IF(Tabla1[[#This Row],[Descripción]]="","",_xlfn.XLOOKUP(Tabla1[[#This Row],[Descripción]],Tabla10[Descripción],Tabla10[Unidad de Medida],"",0))</f>
        <v>unidad</v>
      </c>
      <c r="M205" s="312">
        <v>1</v>
      </c>
      <c r="N205" s="537">
        <f>IF(Tabla1[[#This Row],[Descripción]]="","",_xlfn.XLOOKUP(Tabla1[[#This Row],[Descripción]],Tabla10[Descripción],Tabla10[Precio Unitario],0))</f>
        <v>55</v>
      </c>
      <c r="O205" s="537">
        <f>IF(Tabla1[[#This Row],[Cantidad de Insumos]]="","",Tabla1[[#This Row],[Precio Unitario]]*Tabla1[[#This Row],[Cantidad de Insumos]])</f>
        <v>55</v>
      </c>
      <c r="P205" s="522" t="str">
        <f>IF(Tabla1[[#This Row],[Descripción]]="","",_xlfn.XLOOKUP(Tabla1[[#This Row],[Descripción]],Tabla10[Descripción],Tabla10[CODIGO PRESUPUESTARIO],0))</f>
        <v xml:space="preserve">2.3.9.2.01 </v>
      </c>
      <c r="Q205" s="523" t="s">
        <v>894</v>
      </c>
      <c r="R205" s="523" t="str">
        <f>IF(Tabla1[[#This Row],[Insumos]]="","",_xlfn.XLOOKUP(Tabla1[[#This Row],[Insumos]],Tabla10[Insumo],Tabla10[InsumoAbrev],"",0))</f>
        <v>lsUtilesdeOficina</v>
      </c>
    </row>
    <row r="206" spans="2:18" ht="25.5">
      <c r="B206" s="188" t="e">
        <f>IF('Formulario PPGR3'!$G206="","",CONCATENATE('Formulario PPGR3'!$C206,".",'Formulario PPGR3'!$D206,".",'Formulario PPGR3'!$E206,".",'Formulario PPGR3'!$F206))</f>
        <v>#REF!</v>
      </c>
      <c r="C206" s="188" t="e">
        <f>IF('Formulario PPGR3'!$G206="","",'Formulario PPGR1'!#REF!)</f>
        <v>#REF!</v>
      </c>
      <c r="D206" s="188" t="e">
        <f>IF('Formulario PPGR3'!$G206="","",'Formulario PPGR1'!#REF!)</f>
        <v>#REF!</v>
      </c>
      <c r="E206" s="188" t="e">
        <f>IF('Formulario PPGR3'!$G206="","",'Formulario PPGR1'!#REF!)</f>
        <v>#REF!</v>
      </c>
      <c r="F206" s="188" t="e">
        <f>IF('Formulario PPGR3'!$G206="","",'Formulario PPGR1'!#REF!)</f>
        <v>#REF!</v>
      </c>
      <c r="G206" s="234" t="s">
        <v>706</v>
      </c>
      <c r="H206" s="519" t="str" cm="1">
        <f t="array" ref="H206">IF(Tabla1[[#This Row],[Código_Actividad]]="","",_xlfn.XLOOKUP(Tabla1[[#This Row],[Código_Actividad]],CodigoActividad,Tabla2[Actividades Programables Presupuestables],"",0))</f>
        <v>Implementación de pruebas de Hepatitis B y C en los CDx de los 10 SRS</v>
      </c>
      <c r="I206" s="520">
        <f>IFERROR(VLOOKUP('Formulario PPGR3'!$G206,'Formulario PPGR2'!$C$9:$Q$270,15,FALSE),"")</f>
        <v>2</v>
      </c>
      <c r="J206" s="525" t="s">
        <v>903</v>
      </c>
      <c r="K206" s="524" t="s">
        <v>935</v>
      </c>
      <c r="L206" s="521" t="str">
        <f>IF(Tabla1[[#This Row],[Descripción]]="","",_xlfn.XLOOKUP(Tabla1[[#This Row],[Descripción]],Tabla10[Descripción],Tabla10[Unidad de Medida],"",0))</f>
        <v>unidad</v>
      </c>
      <c r="M206" s="312">
        <v>3</v>
      </c>
      <c r="N206" s="537">
        <f>IF(Tabla1[[#This Row],[Descripción]]="","",_xlfn.XLOOKUP(Tabla1[[#This Row],[Descripción]],Tabla10[Descripción],Tabla10[Precio Unitario],0))</f>
        <v>1069.47</v>
      </c>
      <c r="O206" s="537">
        <f>IF(Tabla1[[#This Row],[Cantidad de Insumos]]="","",Tabla1[[#This Row],[Precio Unitario]]*Tabla1[[#This Row],[Cantidad de Insumos]])</f>
        <v>3208.41</v>
      </c>
      <c r="P206" s="522" t="str">
        <f>IF(Tabla1[[#This Row],[Descripción]]="","",_xlfn.XLOOKUP(Tabla1[[#This Row],[Descripción]],Tabla10[Descripción],Tabla10[CODIGO PRESUPUESTARIO],0))</f>
        <v xml:space="preserve">2.3.9.2.01 </v>
      </c>
      <c r="Q206" s="523" t="s">
        <v>900</v>
      </c>
      <c r="R206" s="523" t="str">
        <f>IF(Tabla1[[#This Row],[Insumos]]="","",_xlfn.XLOOKUP(Tabla1[[#This Row],[Insumos]],Tabla10[Insumo],Tabla10[InsumoAbrev],"",0))</f>
        <v>lsUtilesdeOficina</v>
      </c>
    </row>
    <row r="207" spans="2:18" ht="51">
      <c r="B207" s="188" t="e">
        <f>IF('Formulario PPGR3'!$G207="","",CONCATENATE('Formulario PPGR3'!$C207,".",'Formulario PPGR3'!$D207,".",'Formulario PPGR3'!$E207,".",'Formulario PPGR3'!$F207))</f>
        <v>#REF!</v>
      </c>
      <c r="C207" s="188" t="e">
        <f>IF('Formulario PPGR3'!$G207="","",'Formulario PPGR1'!#REF!)</f>
        <v>#REF!</v>
      </c>
      <c r="D207" s="188" t="e">
        <f>IF('Formulario PPGR3'!$G207="","",'Formulario PPGR1'!#REF!)</f>
        <v>#REF!</v>
      </c>
      <c r="E207" s="188" t="e">
        <f>IF('Formulario PPGR3'!$G207="","",'Formulario PPGR1'!#REF!)</f>
        <v>#REF!</v>
      </c>
      <c r="F207" s="188" t="e">
        <f>IF('Formulario PPGR3'!$G207="","",'Formulario PPGR1'!#REF!)</f>
        <v>#REF!</v>
      </c>
      <c r="G207" s="234" t="s">
        <v>710</v>
      </c>
      <c r="H207" s="519" t="str" cm="1">
        <f t="array" ref="H207">IF(Tabla1[[#This Row],[Código_Actividad]]="","",_xlfn.XLOOKUP(Tabla1[[#This Row],[Código_Actividad]],CodigoActividad,Tabla2[Actividades Programables Presupuestables],"",0))</f>
        <v>Monitoreo a los documentos estandarizados para la gestión de los servicios de laboratorio e imágenes en 50% de los establecimientos de salud de primer nivel de atención en salud</v>
      </c>
      <c r="I207" s="520">
        <f>IFERROR(VLOOKUP('Formulario PPGR3'!$G207,'Formulario PPGR2'!$C$9:$Q$270,15,FALSE),"")</f>
        <v>2</v>
      </c>
      <c r="J207" s="525" t="s">
        <v>895</v>
      </c>
      <c r="K207" s="524" t="s">
        <v>896</v>
      </c>
      <c r="L207" s="521" t="str">
        <f>IF(Tabla1[[#This Row],[Descripción]]="","",_xlfn.XLOOKUP(Tabla1[[#This Row],[Descripción]],Tabla10[Descripción],Tabla10[Unidad de Medida],"",0))</f>
        <v>galon</v>
      </c>
      <c r="M207" s="312">
        <v>20</v>
      </c>
      <c r="N207" s="537">
        <f>IF(Tabla1[[#This Row],[Descripción]]="","",_xlfn.XLOOKUP(Tabla1[[#This Row],[Descripción]],Tabla10[Descripción],Tabla10[Precio Unitario],0))</f>
        <v>250</v>
      </c>
      <c r="O207" s="537">
        <f>IF(Tabla1[[#This Row],[Cantidad de Insumos]]="","",Tabla1[[#This Row],[Precio Unitario]]*Tabla1[[#This Row],[Cantidad de Insumos]])</f>
        <v>5000</v>
      </c>
      <c r="P207" s="522" t="str">
        <f>IF(Tabla1[[#This Row],[Descripción]]="","",_xlfn.XLOOKUP(Tabla1[[#This Row],[Descripción]],Tabla10[Descripción],Tabla10[CODIGO PRESUPUESTARIO],0))</f>
        <v>2.3.7.1.02</v>
      </c>
      <c r="Q207" s="523" t="s">
        <v>894</v>
      </c>
      <c r="R207" s="523" t="str">
        <f>IF(Tabla1[[#This Row],[Insumos]]="","",_xlfn.XLOOKUP(Tabla1[[#This Row],[Insumos]],Tabla10[Insumo],Tabla10[InsumoAbrev],"",0))</f>
        <v>lsGasoil</v>
      </c>
    </row>
    <row r="208" spans="2:18" ht="51">
      <c r="B208" s="188" t="e">
        <f>IF('Formulario PPGR3'!$G208="","",CONCATENATE('Formulario PPGR3'!$C208,".",'Formulario PPGR3'!$D208,".",'Formulario PPGR3'!$E208,".",'Formulario PPGR3'!$F208))</f>
        <v>#REF!</v>
      </c>
      <c r="C208" s="188" t="e">
        <f>IF('Formulario PPGR3'!$G208="","",'Formulario PPGR1'!#REF!)</f>
        <v>#REF!</v>
      </c>
      <c r="D208" s="188" t="e">
        <f>IF('Formulario PPGR3'!$G208="","",'Formulario PPGR1'!#REF!)</f>
        <v>#REF!</v>
      </c>
      <c r="E208" s="188" t="e">
        <f>IF('Formulario PPGR3'!$G208="","",'Formulario PPGR1'!#REF!)</f>
        <v>#REF!</v>
      </c>
      <c r="F208" s="188" t="e">
        <f>IF('Formulario PPGR3'!$G208="","",'Formulario PPGR1'!#REF!)</f>
        <v>#REF!</v>
      </c>
      <c r="G208" s="234" t="s">
        <v>710</v>
      </c>
      <c r="H208" s="519" t="str" cm="1">
        <f t="array" ref="H208">IF(Tabla1[[#This Row],[Código_Actividad]]="","",_xlfn.XLOOKUP(Tabla1[[#This Row],[Código_Actividad]],CodigoActividad,Tabla2[Actividades Programables Presupuestables],"",0))</f>
        <v>Monitoreo a los documentos estandarizados para la gestión de los servicios de laboratorio e imágenes en 50% de los establecimientos de salud de primer nivel de atención en salud</v>
      </c>
      <c r="I208" s="520">
        <f>IFERROR(VLOOKUP('Formulario PPGR3'!$G208,'Formulario PPGR2'!$C$9:$Q$270,15,FALSE),"")</f>
        <v>2</v>
      </c>
      <c r="J208" s="525" t="s">
        <v>897</v>
      </c>
      <c r="K208" s="524" t="s">
        <v>898</v>
      </c>
      <c r="L208" s="521" t="str">
        <f>IF(Tabla1[[#This Row],[Descripción]]="","",_xlfn.XLOOKUP(Tabla1[[#This Row],[Descripción]],Tabla10[Descripción],Tabla10[Unidad de Medida],"",0))</f>
        <v>Depósito</v>
      </c>
      <c r="M208" s="312">
        <v>2</v>
      </c>
      <c r="N208" s="537">
        <f>IF(Tabla1[[#This Row],[Descripción]]="","",_xlfn.XLOOKUP(Tabla1[[#This Row],[Descripción]],Tabla10[Descripción],Tabla10[Precio Unitario],0))</f>
        <v>1700</v>
      </c>
      <c r="O208" s="537">
        <f>IF(Tabla1[[#This Row],[Cantidad de Insumos]]="","",Tabla1[[#This Row],[Precio Unitario]]*Tabla1[[#This Row],[Cantidad de Insumos]])</f>
        <v>3400</v>
      </c>
      <c r="P208" s="522" t="str">
        <f>IF(Tabla1[[#This Row],[Descripción]]="","",_xlfn.XLOOKUP(Tabla1[[#This Row],[Descripción]],Tabla10[Descripción],Tabla10[CODIGO PRESUPUESTARIO],0))</f>
        <v>2.2.3.1.01</v>
      </c>
      <c r="Q208" s="523" t="s">
        <v>894</v>
      </c>
      <c r="R208" s="523" t="str">
        <f>IF(Tabla1[[#This Row],[Insumos]]="","",_xlfn.XLOOKUP(Tabla1[[#This Row],[Insumos]],Tabla10[Insumo],Tabla10[InsumoAbrev],"",0))</f>
        <v>lsViaticosDP</v>
      </c>
    </row>
    <row r="209" spans="2:18" ht="51">
      <c r="B209" s="188" t="e">
        <f>IF('Formulario PPGR3'!$G209="","",CONCATENATE('Formulario PPGR3'!$C209,".",'Formulario PPGR3'!$D209,".",'Formulario PPGR3'!$E209,".",'Formulario PPGR3'!$F209))</f>
        <v>#REF!</v>
      </c>
      <c r="C209" s="188" t="e">
        <f>IF('Formulario PPGR3'!$G209="","",'Formulario PPGR1'!#REF!)</f>
        <v>#REF!</v>
      </c>
      <c r="D209" s="188" t="e">
        <f>IF('Formulario PPGR3'!$G209="","",'Formulario PPGR1'!#REF!)</f>
        <v>#REF!</v>
      </c>
      <c r="E209" s="188" t="e">
        <f>IF('Formulario PPGR3'!$G209="","",'Formulario PPGR1'!#REF!)</f>
        <v>#REF!</v>
      </c>
      <c r="F209" s="188" t="e">
        <f>IF('Formulario PPGR3'!$G209="","",'Formulario PPGR1'!#REF!)</f>
        <v>#REF!</v>
      </c>
      <c r="G209" s="234" t="s">
        <v>710</v>
      </c>
      <c r="H209" s="519" t="str" cm="1">
        <f t="array" ref="H209">IF(Tabla1[[#This Row],[Código_Actividad]]="","",_xlfn.XLOOKUP(Tabla1[[#This Row],[Código_Actividad]],CodigoActividad,Tabla2[Actividades Programables Presupuestables],"",0))</f>
        <v>Monitoreo a los documentos estandarizados para la gestión de los servicios de laboratorio e imágenes en 50% de los establecimientos de salud de primer nivel de atención en salud</v>
      </c>
      <c r="I209" s="520">
        <f>IFERROR(VLOOKUP('Formulario PPGR3'!$G209,'Formulario PPGR2'!$C$9:$Q$270,15,FALSE),"")</f>
        <v>2</v>
      </c>
      <c r="J209" s="528" t="s">
        <v>901</v>
      </c>
      <c r="K209" s="524" t="s">
        <v>902</v>
      </c>
      <c r="L209" s="521" t="str">
        <f>IF(Tabla1[[#This Row],[Descripción]]="","",_xlfn.XLOOKUP(Tabla1[[#This Row],[Descripción]],Tabla10[Descripción],Tabla10[Unidad de Medida],"",0))</f>
        <v>resma</v>
      </c>
      <c r="M209" s="312">
        <v>1</v>
      </c>
      <c r="N209" s="537">
        <f>IF(Tabla1[[#This Row],[Descripción]]="","",_xlfn.XLOOKUP(Tabla1[[#This Row],[Descripción]],Tabla10[Descripción],Tabla10[Precio Unitario],0))</f>
        <v>288</v>
      </c>
      <c r="O209" s="537">
        <f>IF(Tabla1[[#This Row],[Cantidad de Insumos]]="","",Tabla1[[#This Row],[Precio Unitario]]*Tabla1[[#This Row],[Cantidad de Insumos]])</f>
        <v>288</v>
      </c>
      <c r="P209" s="522" t="str">
        <f>IF(Tabla1[[#This Row],[Descripción]]="","",_xlfn.XLOOKUP(Tabla1[[#This Row],[Descripción]],Tabla10[Descripción],Tabla10[CODIGO PRESUPUESTARIO],0))</f>
        <v>2.3.3.1.01</v>
      </c>
      <c r="Q209" s="523" t="s">
        <v>900</v>
      </c>
      <c r="R209" s="523" t="str">
        <f>IF(Tabla1[[#This Row],[Insumos]]="","",_xlfn.XLOOKUP(Tabla1[[#This Row],[Insumos]],Tabla10[Insumo],Tabla10[InsumoAbrev],"",0))</f>
        <v>lsProductosdePapel</v>
      </c>
    </row>
    <row r="210" spans="2:18" ht="51">
      <c r="B210" s="188" t="e">
        <f>IF('Formulario PPGR3'!$G210="","",CONCATENATE('Formulario PPGR3'!$C210,".",'Formulario PPGR3'!$D210,".",'Formulario PPGR3'!$E210,".",'Formulario PPGR3'!$F210))</f>
        <v>#REF!</v>
      </c>
      <c r="C210" s="188" t="e">
        <f>IF('Formulario PPGR3'!$G210="","",'Formulario PPGR1'!#REF!)</f>
        <v>#REF!</v>
      </c>
      <c r="D210" s="188" t="e">
        <f>IF('Formulario PPGR3'!$G210="","",'Formulario PPGR1'!#REF!)</f>
        <v>#REF!</v>
      </c>
      <c r="E210" s="188" t="e">
        <f>IF('Formulario PPGR3'!$G210="","",'Formulario PPGR1'!#REF!)</f>
        <v>#REF!</v>
      </c>
      <c r="F210" s="188" t="e">
        <f>IF('Formulario PPGR3'!$G210="","",'Formulario PPGR1'!#REF!)</f>
        <v>#REF!</v>
      </c>
      <c r="G210" s="234" t="s">
        <v>710</v>
      </c>
      <c r="H210" s="519" t="str" cm="1">
        <f t="array" ref="H210">IF(Tabla1[[#This Row],[Código_Actividad]]="","",_xlfn.XLOOKUP(Tabla1[[#This Row],[Código_Actividad]],CodigoActividad,Tabla2[Actividades Programables Presupuestables],"",0))</f>
        <v>Monitoreo a los documentos estandarizados para la gestión de los servicios de laboratorio e imágenes en 50% de los establecimientos de salud de primer nivel de atención en salud</v>
      </c>
      <c r="I210" s="520">
        <f>IFERROR(VLOOKUP('Formulario PPGR3'!$G210,'Formulario PPGR2'!$C$9:$Q$270,15,FALSE),"")</f>
        <v>2</v>
      </c>
      <c r="J210" s="525" t="s">
        <v>903</v>
      </c>
      <c r="K210" s="524" t="s">
        <v>904</v>
      </c>
      <c r="L210" s="521" t="str">
        <f>IF(Tabla1[[#This Row],[Descripción]]="","",_xlfn.XLOOKUP(Tabla1[[#This Row],[Descripción]],Tabla10[Descripción],Tabla10[Unidad de Medida],"",0))</f>
        <v>unidad</v>
      </c>
      <c r="M210" s="312">
        <v>1</v>
      </c>
      <c r="N210" s="537">
        <f>IF(Tabla1[[#This Row],[Descripción]]="","",_xlfn.XLOOKUP(Tabla1[[#This Row],[Descripción]],Tabla10[Descripción],Tabla10[Precio Unitario],0))</f>
        <v>55</v>
      </c>
      <c r="O210" s="537">
        <f>IF(Tabla1[[#This Row],[Cantidad de Insumos]]="","",Tabla1[[#This Row],[Precio Unitario]]*Tabla1[[#This Row],[Cantidad de Insumos]])</f>
        <v>55</v>
      </c>
      <c r="P210" s="522" t="str">
        <f>IF(Tabla1[[#This Row],[Descripción]]="","",_xlfn.XLOOKUP(Tabla1[[#This Row],[Descripción]],Tabla10[Descripción],Tabla10[CODIGO PRESUPUESTARIO],0))</f>
        <v xml:space="preserve">2.3.9.2.01 </v>
      </c>
      <c r="Q210" s="523" t="s">
        <v>894</v>
      </c>
      <c r="R210" s="523" t="str">
        <f>IF(Tabla1[[#This Row],[Insumos]]="","",_xlfn.XLOOKUP(Tabla1[[#This Row],[Insumos]],Tabla10[Insumo],Tabla10[InsumoAbrev],"",0))</f>
        <v>lsUtilesdeOficina</v>
      </c>
    </row>
    <row r="211" spans="2:18" ht="38.25">
      <c r="B211" s="188" t="e">
        <f>IF('Formulario PPGR3'!$G211="","",CONCATENATE('Formulario PPGR3'!$C211,".",'Formulario PPGR3'!$D211,".",'Formulario PPGR3'!$E211,".",'Formulario PPGR3'!$F211))</f>
        <v>#REF!</v>
      </c>
      <c r="C211" s="188" t="e">
        <f>IF('Formulario PPGR3'!$G211="","",'Formulario PPGR1'!#REF!)</f>
        <v>#REF!</v>
      </c>
      <c r="D211" s="188" t="e">
        <f>IF('Formulario PPGR3'!$G211="","",'Formulario PPGR1'!#REF!)</f>
        <v>#REF!</v>
      </c>
      <c r="E211" s="188" t="e">
        <f>IF('Formulario PPGR3'!$G211="","",'Formulario PPGR1'!#REF!)</f>
        <v>#REF!</v>
      </c>
      <c r="F211" s="188" t="e">
        <f>IF('Formulario PPGR3'!$G211="","",'Formulario PPGR1'!#REF!)</f>
        <v>#REF!</v>
      </c>
      <c r="G211" s="234" t="s">
        <v>711</v>
      </c>
      <c r="H211" s="519" t="str" cm="1">
        <f t="array" ref="H211">IF(Tabla1[[#This Row],[Código_Actividad]]="","",_xlfn.XLOOKUP(Tabla1[[#This Row],[Código_Actividad]],CodigoActividad,Tabla2[Actividades Programables Presupuestables],"",0))</f>
        <v xml:space="preserve">
Monitoreo a la implementación de resultados online en 50 EES</v>
      </c>
      <c r="I211" s="520">
        <f>IFERROR(VLOOKUP('Formulario PPGR3'!$G211,'Formulario PPGR2'!$C$9:$Q$270,15,FALSE),"")</f>
        <v>2</v>
      </c>
      <c r="J211" s="525" t="s">
        <v>895</v>
      </c>
      <c r="K211" s="524" t="s">
        <v>896</v>
      </c>
      <c r="L211" s="521" t="str">
        <f>IF(Tabla1[[#This Row],[Descripción]]="","",_xlfn.XLOOKUP(Tabla1[[#This Row],[Descripción]],Tabla10[Descripción],Tabla10[Unidad de Medida],"",0))</f>
        <v>galon</v>
      </c>
      <c r="M211" s="312">
        <v>20</v>
      </c>
      <c r="N211" s="537">
        <f>IF(Tabla1[[#This Row],[Descripción]]="","",_xlfn.XLOOKUP(Tabla1[[#This Row],[Descripción]],Tabla10[Descripción],Tabla10[Precio Unitario],0))</f>
        <v>250</v>
      </c>
      <c r="O211" s="537">
        <f>IF(Tabla1[[#This Row],[Cantidad de Insumos]]="","",Tabla1[[#This Row],[Precio Unitario]]*Tabla1[[#This Row],[Cantidad de Insumos]])</f>
        <v>5000</v>
      </c>
      <c r="P211" s="522" t="str">
        <f>IF(Tabla1[[#This Row],[Descripción]]="","",_xlfn.XLOOKUP(Tabla1[[#This Row],[Descripción]],Tabla10[Descripción],Tabla10[CODIGO PRESUPUESTARIO],0))</f>
        <v>2.3.7.1.02</v>
      </c>
      <c r="Q211" s="523" t="s">
        <v>894</v>
      </c>
      <c r="R211" s="523" t="str">
        <f>IF(Tabla1[[#This Row],[Insumos]]="","",_xlfn.XLOOKUP(Tabla1[[#This Row],[Insumos]],Tabla10[Insumo],Tabla10[InsumoAbrev],"",0))</f>
        <v>lsGasoil</v>
      </c>
    </row>
    <row r="212" spans="2:18" ht="38.25">
      <c r="B212" s="188" t="e">
        <f>IF('Formulario PPGR3'!$G212="","",CONCATENATE('Formulario PPGR3'!$C212,".",'Formulario PPGR3'!$D212,".",'Formulario PPGR3'!$E212,".",'Formulario PPGR3'!$F212))</f>
        <v>#REF!</v>
      </c>
      <c r="C212" s="188" t="e">
        <f>IF('Formulario PPGR3'!$G212="","",'Formulario PPGR1'!#REF!)</f>
        <v>#REF!</v>
      </c>
      <c r="D212" s="188" t="e">
        <f>IF('Formulario PPGR3'!$G212="","",'Formulario PPGR1'!#REF!)</f>
        <v>#REF!</v>
      </c>
      <c r="E212" s="188" t="e">
        <f>IF('Formulario PPGR3'!$G212="","",'Formulario PPGR1'!#REF!)</f>
        <v>#REF!</v>
      </c>
      <c r="F212" s="188" t="e">
        <f>IF('Formulario PPGR3'!$G212="","",'Formulario PPGR1'!#REF!)</f>
        <v>#REF!</v>
      </c>
      <c r="G212" s="234" t="s">
        <v>711</v>
      </c>
      <c r="H212" s="519" t="str" cm="1">
        <f t="array" ref="H212">IF(Tabla1[[#This Row],[Código_Actividad]]="","",_xlfn.XLOOKUP(Tabla1[[#This Row],[Código_Actividad]],CodigoActividad,Tabla2[Actividades Programables Presupuestables],"",0))</f>
        <v xml:space="preserve">
Monitoreo a la implementación de resultados online en 50 EES</v>
      </c>
      <c r="I212" s="520">
        <f>IFERROR(VLOOKUP('Formulario PPGR3'!$G212,'Formulario PPGR2'!$C$9:$Q$270,15,FALSE),"")</f>
        <v>2</v>
      </c>
      <c r="J212" s="525" t="s">
        <v>897</v>
      </c>
      <c r="K212" s="524" t="s">
        <v>898</v>
      </c>
      <c r="L212" s="521" t="str">
        <f>IF(Tabla1[[#This Row],[Descripción]]="","",_xlfn.XLOOKUP(Tabla1[[#This Row],[Descripción]],Tabla10[Descripción],Tabla10[Unidad de Medida],"",0))</f>
        <v>Depósito</v>
      </c>
      <c r="M212" s="312">
        <v>2</v>
      </c>
      <c r="N212" s="537">
        <f>IF(Tabla1[[#This Row],[Descripción]]="","",_xlfn.XLOOKUP(Tabla1[[#This Row],[Descripción]],Tabla10[Descripción],Tabla10[Precio Unitario],0))</f>
        <v>1700</v>
      </c>
      <c r="O212" s="537">
        <f>IF(Tabla1[[#This Row],[Cantidad de Insumos]]="","",Tabla1[[#This Row],[Precio Unitario]]*Tabla1[[#This Row],[Cantidad de Insumos]])</f>
        <v>3400</v>
      </c>
      <c r="P212" s="522" t="str">
        <f>IF(Tabla1[[#This Row],[Descripción]]="","",_xlfn.XLOOKUP(Tabla1[[#This Row],[Descripción]],Tabla10[Descripción],Tabla10[CODIGO PRESUPUESTARIO],0))</f>
        <v>2.2.3.1.01</v>
      </c>
      <c r="Q212" s="523" t="s">
        <v>894</v>
      </c>
      <c r="R212" s="523" t="str">
        <f>IF(Tabla1[[#This Row],[Insumos]]="","",_xlfn.XLOOKUP(Tabla1[[#This Row],[Insumos]],Tabla10[Insumo],Tabla10[InsumoAbrev],"",0))</f>
        <v>lsViaticosDP</v>
      </c>
    </row>
    <row r="213" spans="2:18" ht="25.5">
      <c r="B213" s="188" t="e">
        <f>IF('Formulario PPGR3'!$G213="","",CONCATENATE('Formulario PPGR3'!$C213,".",'Formulario PPGR3'!$D213,".",'Formulario PPGR3'!$E213,".",'Formulario PPGR3'!$F213))</f>
        <v>#REF!</v>
      </c>
      <c r="C213" s="188" t="e">
        <f>IF('Formulario PPGR3'!$G213="","",'Formulario PPGR1'!#REF!)</f>
        <v>#REF!</v>
      </c>
      <c r="D213" s="188" t="e">
        <f>IF('Formulario PPGR3'!$G213="","",'Formulario PPGR1'!#REF!)</f>
        <v>#REF!</v>
      </c>
      <c r="E213" s="188" t="e">
        <f>IF('Formulario PPGR3'!$G213="","",'Formulario PPGR1'!#REF!)</f>
        <v>#REF!</v>
      </c>
      <c r="F213" s="188" t="e">
        <f>IF('Formulario PPGR3'!$G213="","",'Formulario PPGR1'!#REF!)</f>
        <v>#REF!</v>
      </c>
      <c r="G213" s="234" t="s">
        <v>713</v>
      </c>
      <c r="H213" s="519" t="str" cm="1">
        <f t="array" ref="H213">IF(Tabla1[[#This Row],[Código_Actividad]]="","",_xlfn.XLOOKUP(Tabla1[[#This Row],[Código_Actividad]],CodigoActividad,Tabla2[Actividades Programables Presupuestables],"",0))</f>
        <v>Seguimiento a la implementación de apoyo telediagnóstico en las regiones priorizadas</v>
      </c>
      <c r="I213" s="520">
        <f>IFERROR(VLOOKUP('Formulario PPGR3'!$G213,'Formulario PPGR2'!$C$9:$Q$270,15,FALSE),"")</f>
        <v>2</v>
      </c>
      <c r="J213" s="525" t="s">
        <v>895</v>
      </c>
      <c r="K213" s="524" t="s">
        <v>896</v>
      </c>
      <c r="L213" s="521" t="str">
        <f>IF(Tabla1[[#This Row],[Descripción]]="","",_xlfn.XLOOKUP(Tabla1[[#This Row],[Descripción]],Tabla10[Descripción],Tabla10[Unidad de Medida],"",0))</f>
        <v>galon</v>
      </c>
      <c r="M213" s="312">
        <v>20</v>
      </c>
      <c r="N213" s="537">
        <f>IF(Tabla1[[#This Row],[Descripción]]="","",_xlfn.XLOOKUP(Tabla1[[#This Row],[Descripción]],Tabla10[Descripción],Tabla10[Precio Unitario],0))</f>
        <v>250</v>
      </c>
      <c r="O213" s="537">
        <f>IF(Tabla1[[#This Row],[Cantidad de Insumos]]="","",Tabla1[[#This Row],[Precio Unitario]]*Tabla1[[#This Row],[Cantidad de Insumos]])</f>
        <v>5000</v>
      </c>
      <c r="P213" s="522" t="str">
        <f>IF(Tabla1[[#This Row],[Descripción]]="","",_xlfn.XLOOKUP(Tabla1[[#This Row],[Descripción]],Tabla10[Descripción],Tabla10[CODIGO PRESUPUESTARIO],0))</f>
        <v>2.3.7.1.02</v>
      </c>
      <c r="Q213" s="523" t="s">
        <v>894</v>
      </c>
      <c r="R213" s="523" t="str">
        <f>IF(Tabla1[[#This Row],[Insumos]]="","",_xlfn.XLOOKUP(Tabla1[[#This Row],[Insumos]],Tabla10[Insumo],Tabla10[InsumoAbrev],"",0))</f>
        <v>lsGasoil</v>
      </c>
    </row>
    <row r="214" spans="2:18" ht="25.5">
      <c r="B214" s="188" t="e">
        <f>IF('Formulario PPGR3'!$G214="","",CONCATENATE('Formulario PPGR3'!$C214,".",'Formulario PPGR3'!$D214,".",'Formulario PPGR3'!$E214,".",'Formulario PPGR3'!$F214))</f>
        <v>#REF!</v>
      </c>
      <c r="C214" s="188" t="e">
        <f>IF('Formulario PPGR3'!$G214="","",'Formulario PPGR1'!#REF!)</f>
        <v>#REF!</v>
      </c>
      <c r="D214" s="188" t="e">
        <f>IF('Formulario PPGR3'!$G214="","",'Formulario PPGR1'!#REF!)</f>
        <v>#REF!</v>
      </c>
      <c r="E214" s="188" t="e">
        <f>IF('Formulario PPGR3'!$G214="","",'Formulario PPGR1'!#REF!)</f>
        <v>#REF!</v>
      </c>
      <c r="F214" s="188" t="e">
        <f>IF('Formulario PPGR3'!$G214="","",'Formulario PPGR1'!#REF!)</f>
        <v>#REF!</v>
      </c>
      <c r="G214" s="234" t="s">
        <v>713</v>
      </c>
      <c r="H214" s="519" t="str" cm="1">
        <f t="array" ref="H214">IF(Tabla1[[#This Row],[Código_Actividad]]="","",_xlfn.XLOOKUP(Tabla1[[#This Row],[Código_Actividad]],CodigoActividad,Tabla2[Actividades Programables Presupuestables],"",0))</f>
        <v>Seguimiento a la implementación de apoyo telediagnóstico en las regiones priorizadas</v>
      </c>
      <c r="I214" s="520">
        <f>IFERROR(VLOOKUP('Formulario PPGR3'!$G214,'Formulario PPGR2'!$C$9:$Q$270,15,FALSE),"")</f>
        <v>2</v>
      </c>
      <c r="J214" s="525" t="s">
        <v>897</v>
      </c>
      <c r="K214" s="524" t="s">
        <v>898</v>
      </c>
      <c r="L214" s="521" t="str">
        <f>IF(Tabla1[[#This Row],[Descripción]]="","",_xlfn.XLOOKUP(Tabla1[[#This Row],[Descripción]],Tabla10[Descripción],Tabla10[Unidad de Medida],"",0))</f>
        <v>Depósito</v>
      </c>
      <c r="M214" s="312">
        <v>2</v>
      </c>
      <c r="N214" s="537">
        <f>IF(Tabla1[[#This Row],[Descripción]]="","",_xlfn.XLOOKUP(Tabla1[[#This Row],[Descripción]],Tabla10[Descripción],Tabla10[Precio Unitario],0))</f>
        <v>1700</v>
      </c>
      <c r="O214" s="537">
        <f>IF(Tabla1[[#This Row],[Cantidad de Insumos]]="","",Tabla1[[#This Row],[Precio Unitario]]*Tabla1[[#This Row],[Cantidad de Insumos]])</f>
        <v>3400</v>
      </c>
      <c r="P214" s="522" t="str">
        <f>IF(Tabla1[[#This Row],[Descripción]]="","",_xlfn.XLOOKUP(Tabla1[[#This Row],[Descripción]],Tabla10[Descripción],Tabla10[CODIGO PRESUPUESTARIO],0))</f>
        <v>2.2.3.1.01</v>
      </c>
      <c r="Q214" s="523" t="s">
        <v>894</v>
      </c>
      <c r="R214" s="523" t="str">
        <f>IF(Tabla1[[#This Row],[Insumos]]="","",_xlfn.XLOOKUP(Tabla1[[#This Row],[Insumos]],Tabla10[Insumo],Tabla10[InsumoAbrev],"",0))</f>
        <v>lsViaticosDP</v>
      </c>
    </row>
    <row r="215" spans="2:18" ht="51">
      <c r="B215" s="188" t="e">
        <f>IF('Formulario PPGR3'!$G215="","",CONCATENATE('Formulario PPGR3'!$C215,".",'Formulario PPGR3'!$D215,".",'Formulario PPGR3'!$E215,".",'Formulario PPGR3'!$F215))</f>
        <v>#REF!</v>
      </c>
      <c r="C215" s="188" t="e">
        <f>IF('Formulario PPGR3'!$G215="","",'Formulario PPGR1'!#REF!)</f>
        <v>#REF!</v>
      </c>
      <c r="D215" s="188" t="e">
        <f>IF('Formulario PPGR3'!$G215="","",'Formulario PPGR1'!#REF!)</f>
        <v>#REF!</v>
      </c>
      <c r="E215" s="188" t="e">
        <f>IF('Formulario PPGR3'!$G215="","",'Formulario PPGR1'!#REF!)</f>
        <v>#REF!</v>
      </c>
      <c r="F215" s="188" t="e">
        <f>IF('Formulario PPGR3'!$G215="","",'Formulario PPGR1'!#REF!)</f>
        <v>#REF!</v>
      </c>
      <c r="G215" s="234" t="s">
        <v>716</v>
      </c>
      <c r="H215" s="519" t="str" cm="1">
        <f t="array" ref="H215">IF(Tabla1[[#This Row],[Código_Actividad]]="","",_xlfn.XLOOKUP(Tabla1[[#This Row],[Código_Actividad]],CodigoActividad,Tabla2[Actividades Programables Presupuestables],"",0))</f>
        <v>Monitoreo a los EES en la aplicación y seguimiento del pase de lista de verificación SLIPTA, para el  fortalecimiento gerencial y mejora continua de la calidad en los laboratorios clínicos de la red pública</v>
      </c>
      <c r="I215" s="520">
        <f>IFERROR(VLOOKUP('Formulario PPGR3'!$G215,'Formulario PPGR2'!$C$9:$Q$270,15,FALSE),"")</f>
        <v>2</v>
      </c>
      <c r="J215" s="525" t="s">
        <v>895</v>
      </c>
      <c r="K215" s="524" t="s">
        <v>896</v>
      </c>
      <c r="L215" s="521" t="str">
        <f>IF(Tabla1[[#This Row],[Descripción]]="","",_xlfn.XLOOKUP(Tabla1[[#This Row],[Descripción]],Tabla10[Descripción],Tabla10[Unidad de Medida],"",0))</f>
        <v>galon</v>
      </c>
      <c r="M215" s="312">
        <v>30</v>
      </c>
      <c r="N215" s="537">
        <f>IF(Tabla1[[#This Row],[Descripción]]="","",_xlfn.XLOOKUP(Tabla1[[#This Row],[Descripción]],Tabla10[Descripción],Tabla10[Precio Unitario],0))</f>
        <v>250</v>
      </c>
      <c r="O215" s="537">
        <f>IF(Tabla1[[#This Row],[Cantidad de Insumos]]="","",Tabla1[[#This Row],[Precio Unitario]]*Tabla1[[#This Row],[Cantidad de Insumos]])</f>
        <v>7500</v>
      </c>
      <c r="P215" s="522" t="str">
        <f>IF(Tabla1[[#This Row],[Descripción]]="","",_xlfn.XLOOKUP(Tabla1[[#This Row],[Descripción]],Tabla10[Descripción],Tabla10[CODIGO PRESUPUESTARIO],0))</f>
        <v>2.3.7.1.02</v>
      </c>
      <c r="Q215" s="523" t="s">
        <v>894</v>
      </c>
      <c r="R215" s="523" t="str">
        <f>IF(Tabla1[[#This Row],[Insumos]]="","",_xlfn.XLOOKUP(Tabla1[[#This Row],[Insumos]],Tabla10[Insumo],Tabla10[InsumoAbrev],"",0))</f>
        <v>lsGasoil</v>
      </c>
    </row>
    <row r="216" spans="2:18" ht="51">
      <c r="B216" s="188" t="e">
        <f>IF('Formulario PPGR3'!$G216="","",CONCATENATE('Formulario PPGR3'!$C216,".",'Formulario PPGR3'!$D216,".",'Formulario PPGR3'!$E216,".",'Formulario PPGR3'!$F216))</f>
        <v>#REF!</v>
      </c>
      <c r="C216" s="188" t="e">
        <f>IF('Formulario PPGR3'!$G216="","",'Formulario PPGR1'!#REF!)</f>
        <v>#REF!</v>
      </c>
      <c r="D216" s="188" t="e">
        <f>IF('Formulario PPGR3'!$G216="","",'Formulario PPGR1'!#REF!)</f>
        <v>#REF!</v>
      </c>
      <c r="E216" s="188" t="e">
        <f>IF('Formulario PPGR3'!$G216="","",'Formulario PPGR1'!#REF!)</f>
        <v>#REF!</v>
      </c>
      <c r="F216" s="188" t="e">
        <f>IF('Formulario PPGR3'!$G216="","",'Formulario PPGR1'!#REF!)</f>
        <v>#REF!</v>
      </c>
      <c r="G216" s="234" t="s">
        <v>716</v>
      </c>
      <c r="H216" s="519" t="str" cm="1">
        <f t="array" ref="H216">IF(Tabla1[[#This Row],[Código_Actividad]]="","",_xlfn.XLOOKUP(Tabla1[[#This Row],[Código_Actividad]],CodigoActividad,Tabla2[Actividades Programables Presupuestables],"",0))</f>
        <v>Monitoreo a los EES en la aplicación y seguimiento del pase de lista de verificación SLIPTA, para el  fortalecimiento gerencial y mejora continua de la calidad en los laboratorios clínicos de la red pública</v>
      </c>
      <c r="I216" s="520">
        <f>IFERROR(VLOOKUP('Formulario PPGR3'!$G216,'Formulario PPGR2'!$C$9:$Q$270,15,FALSE),"")</f>
        <v>2</v>
      </c>
      <c r="J216" s="525" t="s">
        <v>897</v>
      </c>
      <c r="K216" s="524" t="s">
        <v>898</v>
      </c>
      <c r="L216" s="521" t="str">
        <f>IF(Tabla1[[#This Row],[Descripción]]="","",_xlfn.XLOOKUP(Tabla1[[#This Row],[Descripción]],Tabla10[Descripción],Tabla10[Unidad de Medida],"",0))</f>
        <v>Depósito</v>
      </c>
      <c r="M216" s="312">
        <v>3</v>
      </c>
      <c r="N216" s="537">
        <f>IF(Tabla1[[#This Row],[Descripción]]="","",_xlfn.XLOOKUP(Tabla1[[#This Row],[Descripción]],Tabla10[Descripción],Tabla10[Precio Unitario],0))</f>
        <v>1700</v>
      </c>
      <c r="O216" s="537">
        <f>IF(Tabla1[[#This Row],[Cantidad de Insumos]]="","",Tabla1[[#This Row],[Precio Unitario]]*Tabla1[[#This Row],[Cantidad de Insumos]])</f>
        <v>5100</v>
      </c>
      <c r="P216" s="522" t="str">
        <f>IF(Tabla1[[#This Row],[Descripción]]="","",_xlfn.XLOOKUP(Tabla1[[#This Row],[Descripción]],Tabla10[Descripción],Tabla10[CODIGO PRESUPUESTARIO],0))</f>
        <v>2.2.3.1.01</v>
      </c>
      <c r="Q216" s="523" t="s">
        <v>894</v>
      </c>
      <c r="R216" s="523" t="str">
        <f>IF(Tabla1[[#This Row],[Insumos]]="","",_xlfn.XLOOKUP(Tabla1[[#This Row],[Insumos]],Tabla10[Insumo],Tabla10[InsumoAbrev],"",0))</f>
        <v>lsViaticosDP</v>
      </c>
    </row>
    <row r="217" spans="2:18" ht="51">
      <c r="B217" s="188" t="e">
        <f>IF('Formulario PPGR3'!$G217="","",CONCATENATE('Formulario PPGR3'!$C217,".",'Formulario PPGR3'!$D217,".",'Formulario PPGR3'!$E217,".",'Formulario PPGR3'!$F217))</f>
        <v>#REF!</v>
      </c>
      <c r="C217" s="188" t="e">
        <f>IF('Formulario PPGR3'!$G217="","",'Formulario PPGR1'!#REF!)</f>
        <v>#REF!</v>
      </c>
      <c r="D217" s="188" t="e">
        <f>IF('Formulario PPGR3'!$G217="","",'Formulario PPGR1'!#REF!)</f>
        <v>#REF!</v>
      </c>
      <c r="E217" s="188" t="e">
        <f>IF('Formulario PPGR3'!$G217="","",'Formulario PPGR1'!#REF!)</f>
        <v>#REF!</v>
      </c>
      <c r="F217" s="188" t="e">
        <f>IF('Formulario PPGR3'!$G217="","",'Formulario PPGR1'!#REF!)</f>
        <v>#REF!</v>
      </c>
      <c r="G217" s="234" t="s">
        <v>716</v>
      </c>
      <c r="H217" s="519" t="str" cm="1">
        <f t="array" ref="H217">IF(Tabla1[[#This Row],[Código_Actividad]]="","",_xlfn.XLOOKUP(Tabla1[[#This Row],[Código_Actividad]],CodigoActividad,Tabla2[Actividades Programables Presupuestables],"",0))</f>
        <v>Monitoreo a los EES en la aplicación y seguimiento del pase de lista de verificación SLIPTA, para el  fortalecimiento gerencial y mejora continua de la calidad en los laboratorios clínicos de la red pública</v>
      </c>
      <c r="I217" s="520">
        <f>IFERROR(VLOOKUP('Formulario PPGR3'!$G217,'Formulario PPGR2'!$C$9:$Q$270,15,FALSE),"")</f>
        <v>2</v>
      </c>
      <c r="J217" s="528" t="s">
        <v>901</v>
      </c>
      <c r="K217" s="524" t="s">
        <v>902</v>
      </c>
      <c r="L217" s="521" t="str">
        <f>IF(Tabla1[[#This Row],[Descripción]]="","",_xlfn.XLOOKUP(Tabla1[[#This Row],[Descripción]],Tabla10[Descripción],Tabla10[Unidad de Medida],"",0))</f>
        <v>resma</v>
      </c>
      <c r="M217" s="312">
        <v>2</v>
      </c>
      <c r="N217" s="537">
        <f>IF(Tabla1[[#This Row],[Descripción]]="","",_xlfn.XLOOKUP(Tabla1[[#This Row],[Descripción]],Tabla10[Descripción],Tabla10[Precio Unitario],0))</f>
        <v>288</v>
      </c>
      <c r="O217" s="537">
        <f>IF(Tabla1[[#This Row],[Cantidad de Insumos]]="","",Tabla1[[#This Row],[Precio Unitario]]*Tabla1[[#This Row],[Cantidad de Insumos]])</f>
        <v>576</v>
      </c>
      <c r="P217" s="522" t="str">
        <f>IF(Tabla1[[#This Row],[Descripción]]="","",_xlfn.XLOOKUP(Tabla1[[#This Row],[Descripción]],Tabla10[Descripción],Tabla10[CODIGO PRESUPUESTARIO],0))</f>
        <v>2.3.3.1.01</v>
      </c>
      <c r="Q217" s="523" t="s">
        <v>900</v>
      </c>
      <c r="R217" s="523" t="str">
        <f>IF(Tabla1[[#This Row],[Insumos]]="","",_xlfn.XLOOKUP(Tabla1[[#This Row],[Insumos]],Tabla10[Insumo],Tabla10[InsumoAbrev],"",0))</f>
        <v>lsProductosdePapel</v>
      </c>
    </row>
    <row r="218" spans="2:18" ht="51">
      <c r="B218" s="188" t="e">
        <f>IF('Formulario PPGR3'!$G218="","",CONCATENATE('Formulario PPGR3'!$C218,".",'Formulario PPGR3'!$D218,".",'Formulario PPGR3'!$E218,".",'Formulario PPGR3'!$F218))</f>
        <v>#REF!</v>
      </c>
      <c r="C218" s="188" t="e">
        <f>IF('Formulario PPGR3'!$G218="","",'Formulario PPGR1'!#REF!)</f>
        <v>#REF!</v>
      </c>
      <c r="D218" s="188" t="e">
        <f>IF('Formulario PPGR3'!$G218="","",'Formulario PPGR1'!#REF!)</f>
        <v>#REF!</v>
      </c>
      <c r="E218" s="188" t="e">
        <f>IF('Formulario PPGR3'!$G218="","",'Formulario PPGR1'!#REF!)</f>
        <v>#REF!</v>
      </c>
      <c r="F218" s="188" t="e">
        <f>IF('Formulario PPGR3'!$G218="","",'Formulario PPGR1'!#REF!)</f>
        <v>#REF!</v>
      </c>
      <c r="G218" s="234" t="s">
        <v>716</v>
      </c>
      <c r="H218" s="519" t="str" cm="1">
        <f t="array" ref="H218">IF(Tabla1[[#This Row],[Código_Actividad]]="","",_xlfn.XLOOKUP(Tabla1[[#This Row],[Código_Actividad]],CodigoActividad,Tabla2[Actividades Programables Presupuestables],"",0))</f>
        <v>Monitoreo a los EES en la aplicación y seguimiento del pase de lista de verificación SLIPTA, para el  fortalecimiento gerencial y mejora continua de la calidad en los laboratorios clínicos de la red pública</v>
      </c>
      <c r="I218" s="520">
        <f>IFERROR(VLOOKUP('Formulario PPGR3'!$G218,'Formulario PPGR2'!$C$9:$Q$270,15,FALSE),"")</f>
        <v>2</v>
      </c>
      <c r="J218" s="525" t="s">
        <v>903</v>
      </c>
      <c r="K218" s="524" t="s">
        <v>904</v>
      </c>
      <c r="L218" s="521" t="str">
        <f>IF(Tabla1[[#This Row],[Descripción]]="","",_xlfn.XLOOKUP(Tabla1[[#This Row],[Descripción]],Tabla10[Descripción],Tabla10[Unidad de Medida],"",0))</f>
        <v>unidad</v>
      </c>
      <c r="M218" s="312">
        <v>2</v>
      </c>
      <c r="N218" s="537">
        <f>IF(Tabla1[[#This Row],[Descripción]]="","",_xlfn.XLOOKUP(Tabla1[[#This Row],[Descripción]],Tabla10[Descripción],Tabla10[Precio Unitario],0))</f>
        <v>55</v>
      </c>
      <c r="O218" s="537">
        <f>IF(Tabla1[[#This Row],[Cantidad de Insumos]]="","",Tabla1[[#This Row],[Precio Unitario]]*Tabla1[[#This Row],[Cantidad de Insumos]])</f>
        <v>110</v>
      </c>
      <c r="P218" s="522" t="str">
        <f>IF(Tabla1[[#This Row],[Descripción]]="","",_xlfn.XLOOKUP(Tabla1[[#This Row],[Descripción]],Tabla10[Descripción],Tabla10[CODIGO PRESUPUESTARIO],0))</f>
        <v xml:space="preserve">2.3.9.2.01 </v>
      </c>
      <c r="Q218" s="523" t="s">
        <v>894</v>
      </c>
      <c r="R218" s="523" t="str">
        <f>IF(Tabla1[[#This Row],[Insumos]]="","",_xlfn.XLOOKUP(Tabla1[[#This Row],[Insumos]],Tabla10[Insumo],Tabla10[InsumoAbrev],"",0))</f>
        <v>lsUtilesdeOficina</v>
      </c>
    </row>
    <row r="219" spans="2:18" ht="51">
      <c r="B219" s="188" t="e">
        <f>IF('Formulario PPGR3'!$G219="","",CONCATENATE('Formulario PPGR3'!$C219,".",'Formulario PPGR3'!$D219,".",'Formulario PPGR3'!$E219,".",'Formulario PPGR3'!$F219))</f>
        <v>#REF!</v>
      </c>
      <c r="C219" s="188" t="e">
        <f>IF('Formulario PPGR3'!$G219="","",'Formulario PPGR1'!#REF!)</f>
        <v>#REF!</v>
      </c>
      <c r="D219" s="188" t="e">
        <f>IF('Formulario PPGR3'!$G219="","",'Formulario PPGR1'!#REF!)</f>
        <v>#REF!</v>
      </c>
      <c r="E219" s="188" t="e">
        <f>IF('Formulario PPGR3'!$G219="","",'Formulario PPGR1'!#REF!)</f>
        <v>#REF!</v>
      </c>
      <c r="F219" s="188" t="e">
        <f>IF('Formulario PPGR3'!$G219="","",'Formulario PPGR1'!#REF!)</f>
        <v>#REF!</v>
      </c>
      <c r="G219" s="234" t="s">
        <v>716</v>
      </c>
      <c r="H219" s="519" t="str" cm="1">
        <f t="array" ref="H219">IF(Tabla1[[#This Row],[Código_Actividad]]="","",_xlfn.XLOOKUP(Tabla1[[#This Row],[Código_Actividad]],CodigoActividad,Tabla2[Actividades Programables Presupuestables],"",0))</f>
        <v>Monitoreo a los EES en la aplicación y seguimiento del pase de lista de verificación SLIPTA, para el  fortalecimiento gerencial y mejora continua de la calidad en los laboratorios clínicos de la red pública</v>
      </c>
      <c r="I219" s="520">
        <f>IFERROR(VLOOKUP('Formulario PPGR3'!$G219,'Formulario PPGR2'!$C$9:$Q$270,15,FALSE),"")</f>
        <v>2</v>
      </c>
      <c r="J219" s="525" t="s">
        <v>903</v>
      </c>
      <c r="K219" s="524" t="s">
        <v>935</v>
      </c>
      <c r="L219" s="521" t="str">
        <f>IF(Tabla1[[#This Row],[Descripción]]="","",_xlfn.XLOOKUP(Tabla1[[#This Row],[Descripción]],Tabla10[Descripción],Tabla10[Unidad de Medida],"",0))</f>
        <v>unidad</v>
      </c>
      <c r="M219" s="312">
        <v>2</v>
      </c>
      <c r="N219" s="537">
        <f>IF(Tabla1[[#This Row],[Descripción]]="","",_xlfn.XLOOKUP(Tabla1[[#This Row],[Descripción]],Tabla10[Descripción],Tabla10[Precio Unitario],0))</f>
        <v>1069.47</v>
      </c>
      <c r="O219" s="537">
        <f>IF(Tabla1[[#This Row],[Cantidad de Insumos]]="","",Tabla1[[#This Row],[Precio Unitario]]*Tabla1[[#This Row],[Cantidad de Insumos]])</f>
        <v>2138.94</v>
      </c>
      <c r="P219" s="522" t="str">
        <f>IF(Tabla1[[#This Row],[Descripción]]="","",_xlfn.XLOOKUP(Tabla1[[#This Row],[Descripción]],Tabla10[Descripción],Tabla10[CODIGO PRESUPUESTARIO],0))</f>
        <v xml:space="preserve">2.3.9.2.01 </v>
      </c>
      <c r="Q219" s="523" t="s">
        <v>900</v>
      </c>
      <c r="R219" s="523" t="str">
        <f>IF(Tabla1[[#This Row],[Insumos]]="","",_xlfn.XLOOKUP(Tabla1[[#This Row],[Insumos]],Tabla10[Insumo],Tabla10[InsumoAbrev],"",0))</f>
        <v>lsUtilesdeOficina</v>
      </c>
    </row>
    <row r="220" spans="2:18" ht="63.75">
      <c r="B220" s="188" t="e">
        <f>IF('Formulario PPGR3'!$G220="","",CONCATENATE('Formulario PPGR3'!$C220,".",'Formulario PPGR3'!$D220,".",'Formulario PPGR3'!$E220,".",'Formulario PPGR3'!$F220))</f>
        <v>#REF!</v>
      </c>
      <c r="C220" s="188" t="e">
        <f>IF('Formulario PPGR3'!$G220="","",'Formulario PPGR1'!#REF!)</f>
        <v>#REF!</v>
      </c>
      <c r="D220" s="188" t="e">
        <f>IF('Formulario PPGR3'!$G220="","",'Formulario PPGR1'!#REF!)</f>
        <v>#REF!</v>
      </c>
      <c r="E220" s="188" t="e">
        <f>IF('Formulario PPGR3'!$G220="","",'Formulario PPGR1'!#REF!)</f>
        <v>#REF!</v>
      </c>
      <c r="F220" s="188" t="e">
        <f>IF('Formulario PPGR3'!$G220="","",'Formulario PPGR1'!#REF!)</f>
        <v>#REF!</v>
      </c>
      <c r="G220" s="234" t="s">
        <v>718</v>
      </c>
      <c r="H220" s="519" t="str" cm="1">
        <f t="array" ref="H220">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220" s="520">
        <f>IFERROR(VLOOKUP('Formulario PPGR3'!$G220,'Formulario PPGR2'!$C$9:$Q$270,15,FALSE),"")</f>
        <v>2</v>
      </c>
      <c r="J220" s="525" t="s">
        <v>895</v>
      </c>
      <c r="K220" s="524" t="s">
        <v>896</v>
      </c>
      <c r="L220" s="521" t="str">
        <f>IF(Tabla1[[#This Row],[Descripción]]="","",_xlfn.XLOOKUP(Tabla1[[#This Row],[Descripción]],Tabla10[Descripción],Tabla10[Unidad de Medida],"",0))</f>
        <v>galon</v>
      </c>
      <c r="M220" s="312">
        <v>20</v>
      </c>
      <c r="N220" s="537">
        <f>IF(Tabla1[[#This Row],[Descripción]]="","",_xlfn.XLOOKUP(Tabla1[[#This Row],[Descripción]],Tabla10[Descripción],Tabla10[Precio Unitario],0))</f>
        <v>250</v>
      </c>
      <c r="O220" s="537">
        <f>IF(Tabla1[[#This Row],[Cantidad de Insumos]]="","",Tabla1[[#This Row],[Precio Unitario]]*Tabla1[[#This Row],[Cantidad de Insumos]])</f>
        <v>5000</v>
      </c>
      <c r="P220" s="522" t="str">
        <f>IF(Tabla1[[#This Row],[Descripción]]="","",_xlfn.XLOOKUP(Tabla1[[#This Row],[Descripción]],Tabla10[Descripción],Tabla10[CODIGO PRESUPUESTARIO],0))</f>
        <v>2.3.7.1.02</v>
      </c>
      <c r="Q220" s="523" t="s">
        <v>894</v>
      </c>
      <c r="R220" s="523" t="str">
        <f>IF(Tabla1[[#This Row],[Insumos]]="","",_xlfn.XLOOKUP(Tabla1[[#This Row],[Insumos]],Tabla10[Insumo],Tabla10[InsumoAbrev],"",0))</f>
        <v>lsGasoil</v>
      </c>
    </row>
    <row r="221" spans="2:18" ht="63.75">
      <c r="B221" s="188" t="e">
        <f>IF('Formulario PPGR3'!$G221="","",CONCATENATE('Formulario PPGR3'!$C221,".",'Formulario PPGR3'!$D221,".",'Formulario PPGR3'!$E221,".",'Formulario PPGR3'!$F221))</f>
        <v>#REF!</v>
      </c>
      <c r="C221" s="188" t="e">
        <f>IF('Formulario PPGR3'!$G221="","",'Formulario PPGR1'!#REF!)</f>
        <v>#REF!</v>
      </c>
      <c r="D221" s="188" t="e">
        <f>IF('Formulario PPGR3'!$G221="","",'Formulario PPGR1'!#REF!)</f>
        <v>#REF!</v>
      </c>
      <c r="E221" s="188" t="e">
        <f>IF('Formulario PPGR3'!$G221="","",'Formulario PPGR1'!#REF!)</f>
        <v>#REF!</v>
      </c>
      <c r="F221" s="188" t="e">
        <f>IF('Formulario PPGR3'!$G221="","",'Formulario PPGR1'!#REF!)</f>
        <v>#REF!</v>
      </c>
      <c r="G221" s="234" t="s">
        <v>718</v>
      </c>
      <c r="H221" s="519" t="str" cm="1">
        <f t="array" ref="H221">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221" s="520">
        <f>IFERROR(VLOOKUP('Formulario PPGR3'!$G221,'Formulario PPGR2'!$C$9:$Q$270,15,FALSE),"")</f>
        <v>2</v>
      </c>
      <c r="J221" s="525" t="s">
        <v>897</v>
      </c>
      <c r="K221" s="524" t="s">
        <v>898</v>
      </c>
      <c r="L221" s="521" t="str">
        <f>IF(Tabla1[[#This Row],[Descripción]]="","",_xlfn.XLOOKUP(Tabla1[[#This Row],[Descripción]],Tabla10[Descripción],Tabla10[Unidad de Medida],"",0))</f>
        <v>Depósito</v>
      </c>
      <c r="M221" s="312">
        <v>2</v>
      </c>
      <c r="N221" s="537">
        <f>IF(Tabla1[[#This Row],[Descripción]]="","",_xlfn.XLOOKUP(Tabla1[[#This Row],[Descripción]],Tabla10[Descripción],Tabla10[Precio Unitario],0))</f>
        <v>1700</v>
      </c>
      <c r="O221" s="537">
        <f>IF(Tabla1[[#This Row],[Cantidad de Insumos]]="","",Tabla1[[#This Row],[Precio Unitario]]*Tabla1[[#This Row],[Cantidad de Insumos]])</f>
        <v>3400</v>
      </c>
      <c r="P221" s="522" t="str">
        <f>IF(Tabla1[[#This Row],[Descripción]]="","",_xlfn.XLOOKUP(Tabla1[[#This Row],[Descripción]],Tabla10[Descripción],Tabla10[CODIGO PRESUPUESTARIO],0))</f>
        <v>2.2.3.1.01</v>
      </c>
      <c r="Q221" s="523" t="s">
        <v>894</v>
      </c>
      <c r="R221" s="523" t="str">
        <f>IF(Tabla1[[#This Row],[Insumos]]="","",_xlfn.XLOOKUP(Tabla1[[#This Row],[Insumos]],Tabla10[Insumo],Tabla10[InsumoAbrev],"",0))</f>
        <v>lsViaticosDP</v>
      </c>
    </row>
    <row r="222" spans="2:18" ht="63.75">
      <c r="B222" s="188" t="e">
        <f>IF('Formulario PPGR3'!$G222="","",CONCATENATE('Formulario PPGR3'!$C222,".",'Formulario PPGR3'!$D222,".",'Formulario PPGR3'!$E222,".",'Formulario PPGR3'!$F222))</f>
        <v>#REF!</v>
      </c>
      <c r="C222" s="188" t="e">
        <f>IF('Formulario PPGR3'!$G222="","",'Formulario PPGR1'!#REF!)</f>
        <v>#REF!</v>
      </c>
      <c r="D222" s="188" t="e">
        <f>IF('Formulario PPGR3'!$G222="","",'Formulario PPGR1'!#REF!)</f>
        <v>#REF!</v>
      </c>
      <c r="E222" s="188" t="e">
        <f>IF('Formulario PPGR3'!$G222="","",'Formulario PPGR1'!#REF!)</f>
        <v>#REF!</v>
      </c>
      <c r="F222" s="188" t="e">
        <f>IF('Formulario PPGR3'!$G222="","",'Formulario PPGR1'!#REF!)</f>
        <v>#REF!</v>
      </c>
      <c r="G222" s="234" t="s">
        <v>718</v>
      </c>
      <c r="H222" s="519" t="str" cm="1">
        <f t="array" ref="H222">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222" s="520">
        <f>IFERROR(VLOOKUP('Formulario PPGR3'!$G222,'Formulario PPGR2'!$C$9:$Q$270,15,FALSE),"")</f>
        <v>2</v>
      </c>
      <c r="J222" s="528" t="s">
        <v>901</v>
      </c>
      <c r="K222" s="524" t="s">
        <v>937</v>
      </c>
      <c r="L222" s="521" t="str">
        <f>IF(Tabla1[[#This Row],[Descripción]]="","",_xlfn.XLOOKUP(Tabla1[[#This Row],[Descripción]],Tabla10[Descripción],Tabla10[Unidad de Medida],"",0))</f>
        <v>unidad</v>
      </c>
      <c r="M222" s="312">
        <v>3</v>
      </c>
      <c r="N222" s="537">
        <f>IF(Tabla1[[#This Row],[Descripción]]="","",_xlfn.XLOOKUP(Tabla1[[#This Row],[Descripción]],Tabla10[Descripción],Tabla10[Precio Unitario],0))</f>
        <v>474.36</v>
      </c>
      <c r="O222" s="537">
        <f>IF(Tabla1[[#This Row],[Cantidad de Insumos]]="","",Tabla1[[#This Row],[Precio Unitario]]*Tabla1[[#This Row],[Cantidad de Insumos]])</f>
        <v>1423.08</v>
      </c>
      <c r="P222" s="522" t="str">
        <f>IF(Tabla1[[#This Row],[Descripción]]="","",_xlfn.XLOOKUP(Tabla1[[#This Row],[Descripción]],Tabla10[Descripción],Tabla10[CODIGO PRESUPUESTARIO],0))</f>
        <v>2.3.3.2.01</v>
      </c>
      <c r="Q222" s="523" t="s">
        <v>900</v>
      </c>
      <c r="R222" s="523" t="str">
        <f>IF(Tabla1[[#This Row],[Insumos]]="","",_xlfn.XLOOKUP(Tabla1[[#This Row],[Insumos]],Tabla10[Insumo],Tabla10[InsumoAbrev],"",0))</f>
        <v>lsProductosdePapel</v>
      </c>
    </row>
    <row r="223" spans="2:18" ht="63.75">
      <c r="B223" s="188" t="e">
        <f>IF('Formulario PPGR3'!$G223="","",CONCATENATE('Formulario PPGR3'!$C223,".",'Formulario PPGR3'!$D223,".",'Formulario PPGR3'!$E223,".",'Formulario PPGR3'!$F223))</f>
        <v>#REF!</v>
      </c>
      <c r="C223" s="188" t="e">
        <f>IF('Formulario PPGR3'!$G223="","",'Formulario PPGR1'!#REF!)</f>
        <v>#REF!</v>
      </c>
      <c r="D223" s="188" t="e">
        <f>IF('Formulario PPGR3'!$G223="","",'Formulario PPGR1'!#REF!)</f>
        <v>#REF!</v>
      </c>
      <c r="E223" s="188" t="e">
        <f>IF('Formulario PPGR3'!$G223="","",'Formulario PPGR1'!#REF!)</f>
        <v>#REF!</v>
      </c>
      <c r="F223" s="188" t="e">
        <f>IF('Formulario PPGR3'!$G223="","",'Formulario PPGR1'!#REF!)</f>
        <v>#REF!</v>
      </c>
      <c r="G223" s="234" t="s">
        <v>718</v>
      </c>
      <c r="H223" s="519" t="str" cm="1">
        <f t="array" ref="H223">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223" s="520">
        <f>IFERROR(VLOOKUP('Formulario PPGR3'!$G223,'Formulario PPGR2'!$C$9:$Q$270,15,FALSE),"")</f>
        <v>2</v>
      </c>
      <c r="J223" s="528" t="s">
        <v>901</v>
      </c>
      <c r="K223" s="524" t="s">
        <v>902</v>
      </c>
      <c r="L223" s="521" t="str">
        <f>IF(Tabla1[[#This Row],[Descripción]]="","",_xlfn.XLOOKUP(Tabla1[[#This Row],[Descripción]],Tabla10[Descripción],Tabla10[Unidad de Medida],"",0))</f>
        <v>resma</v>
      </c>
      <c r="M223" s="312">
        <v>1</v>
      </c>
      <c r="N223" s="537">
        <f>IF(Tabla1[[#This Row],[Descripción]]="","",_xlfn.XLOOKUP(Tabla1[[#This Row],[Descripción]],Tabla10[Descripción],Tabla10[Precio Unitario],0))</f>
        <v>288</v>
      </c>
      <c r="O223" s="537">
        <f>IF(Tabla1[[#This Row],[Cantidad de Insumos]]="","",Tabla1[[#This Row],[Precio Unitario]]*Tabla1[[#This Row],[Cantidad de Insumos]])</f>
        <v>288</v>
      </c>
      <c r="P223" s="522" t="str">
        <f>IF(Tabla1[[#This Row],[Descripción]]="","",_xlfn.XLOOKUP(Tabla1[[#This Row],[Descripción]],Tabla10[Descripción],Tabla10[CODIGO PRESUPUESTARIO],0))</f>
        <v>2.3.3.1.01</v>
      </c>
      <c r="Q223" s="523" t="s">
        <v>900</v>
      </c>
      <c r="R223" s="523" t="str">
        <f>IF(Tabla1[[#This Row],[Insumos]]="","",_xlfn.XLOOKUP(Tabla1[[#This Row],[Insumos]],Tabla10[Insumo],Tabla10[InsumoAbrev],"",0))</f>
        <v>lsProductosdePapel</v>
      </c>
    </row>
    <row r="224" spans="2:18" ht="63.75">
      <c r="B224" s="188" t="e">
        <f>IF('Formulario PPGR3'!$G224="","",CONCATENATE('Formulario PPGR3'!$C224,".",'Formulario PPGR3'!$D224,".",'Formulario PPGR3'!$E224,".",'Formulario PPGR3'!$F224))</f>
        <v>#REF!</v>
      </c>
      <c r="C224" s="188" t="e">
        <f>IF('Formulario PPGR3'!$G224="","",'Formulario PPGR1'!#REF!)</f>
        <v>#REF!</v>
      </c>
      <c r="D224" s="188" t="e">
        <f>IF('Formulario PPGR3'!$G224="","",'Formulario PPGR1'!#REF!)</f>
        <v>#REF!</v>
      </c>
      <c r="E224" s="188" t="e">
        <f>IF('Formulario PPGR3'!$G224="","",'Formulario PPGR1'!#REF!)</f>
        <v>#REF!</v>
      </c>
      <c r="F224" s="188" t="e">
        <f>IF('Formulario PPGR3'!$G224="","",'Formulario PPGR1'!#REF!)</f>
        <v>#REF!</v>
      </c>
      <c r="G224" s="234" t="s">
        <v>718</v>
      </c>
      <c r="H224" s="519" t="str" cm="1">
        <f t="array" ref="H224">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224" s="520">
        <f>IFERROR(VLOOKUP('Formulario PPGR3'!$G224,'Formulario PPGR2'!$C$9:$Q$270,15,FALSE),"")</f>
        <v>2</v>
      </c>
      <c r="J224" s="525" t="s">
        <v>903</v>
      </c>
      <c r="K224" s="524" t="s">
        <v>904</v>
      </c>
      <c r="L224" s="521" t="str">
        <f>IF(Tabla1[[#This Row],[Descripción]]="","",_xlfn.XLOOKUP(Tabla1[[#This Row],[Descripción]],Tabla10[Descripción],Tabla10[Unidad de Medida],"",0))</f>
        <v>unidad</v>
      </c>
      <c r="M224" s="312">
        <v>2</v>
      </c>
      <c r="N224" s="537">
        <f>IF(Tabla1[[#This Row],[Descripción]]="","",_xlfn.XLOOKUP(Tabla1[[#This Row],[Descripción]],Tabla10[Descripción],Tabla10[Precio Unitario],0))</f>
        <v>55</v>
      </c>
      <c r="O224" s="537">
        <f>IF(Tabla1[[#This Row],[Cantidad de Insumos]]="","",Tabla1[[#This Row],[Precio Unitario]]*Tabla1[[#This Row],[Cantidad de Insumos]])</f>
        <v>110</v>
      </c>
      <c r="P224" s="522" t="str">
        <f>IF(Tabla1[[#This Row],[Descripción]]="","",_xlfn.XLOOKUP(Tabla1[[#This Row],[Descripción]],Tabla10[Descripción],Tabla10[CODIGO PRESUPUESTARIO],0))</f>
        <v xml:space="preserve">2.3.9.2.01 </v>
      </c>
      <c r="Q224" s="523" t="s">
        <v>894</v>
      </c>
      <c r="R224" s="523" t="str">
        <f>IF(Tabla1[[#This Row],[Insumos]]="","",_xlfn.XLOOKUP(Tabla1[[#This Row],[Insumos]],Tabla10[Insumo],Tabla10[InsumoAbrev],"",0))</f>
        <v>lsUtilesdeOficina</v>
      </c>
    </row>
    <row r="225" spans="2:18" ht="63.75">
      <c r="B225" s="188" t="e">
        <f>IF('Formulario PPGR3'!$G225="","",CONCATENATE('Formulario PPGR3'!$C225,".",'Formulario PPGR3'!$D225,".",'Formulario PPGR3'!$E225,".",'Formulario PPGR3'!$F225))</f>
        <v>#REF!</v>
      </c>
      <c r="C225" s="188" t="e">
        <f>IF('Formulario PPGR3'!$G225="","",'Formulario PPGR1'!#REF!)</f>
        <v>#REF!</v>
      </c>
      <c r="D225" s="188" t="e">
        <f>IF('Formulario PPGR3'!$G225="","",'Formulario PPGR1'!#REF!)</f>
        <v>#REF!</v>
      </c>
      <c r="E225" s="188" t="e">
        <f>IF('Formulario PPGR3'!$G225="","",'Formulario PPGR1'!#REF!)</f>
        <v>#REF!</v>
      </c>
      <c r="F225" s="188" t="e">
        <f>IF('Formulario PPGR3'!$G225="","",'Formulario PPGR1'!#REF!)</f>
        <v>#REF!</v>
      </c>
      <c r="G225" s="234" t="s">
        <v>718</v>
      </c>
      <c r="H225" s="519" t="str" cm="1">
        <f t="array" ref="H225">IF(Tabla1[[#This Row],[Código_Actividad]]="","",_xlfn.XLOOKUP(Tabla1[[#This Row],[Código_Actividad]],CodigoActividad,Tabla2[Actividades Programables Presupuestables],"",0))</f>
        <v xml:space="preserve">Levantamiento y análisis de las necesidades de RRHH en los laboratorios e imágenes en los 3 niveles de atención para garantizar la dotación adecuada, distribución y fortalecimiento de la capacidad operativa </v>
      </c>
      <c r="I225" s="520">
        <f>IFERROR(VLOOKUP('Formulario PPGR3'!$G225,'Formulario PPGR2'!$C$9:$Q$270,15,FALSE),"")</f>
        <v>2</v>
      </c>
      <c r="J225" s="525" t="s">
        <v>903</v>
      </c>
      <c r="K225" s="524" t="s">
        <v>935</v>
      </c>
      <c r="L225" s="521" t="str">
        <f>IF(Tabla1[[#This Row],[Descripción]]="","",_xlfn.XLOOKUP(Tabla1[[#This Row],[Descripción]],Tabla10[Descripción],Tabla10[Unidad de Medida],"",0))</f>
        <v>unidad</v>
      </c>
      <c r="M225" s="312">
        <v>1</v>
      </c>
      <c r="N225" s="537">
        <f>IF(Tabla1[[#This Row],[Descripción]]="","",_xlfn.XLOOKUP(Tabla1[[#This Row],[Descripción]],Tabla10[Descripción],Tabla10[Precio Unitario],0))</f>
        <v>1069.47</v>
      </c>
      <c r="O225" s="537">
        <f>IF(Tabla1[[#This Row],[Cantidad de Insumos]]="","",Tabla1[[#This Row],[Precio Unitario]]*Tabla1[[#This Row],[Cantidad de Insumos]])</f>
        <v>1069.47</v>
      </c>
      <c r="P225" s="522" t="str">
        <f>IF(Tabla1[[#This Row],[Descripción]]="","",_xlfn.XLOOKUP(Tabla1[[#This Row],[Descripción]],Tabla10[Descripción],Tabla10[CODIGO PRESUPUESTARIO],0))</f>
        <v xml:space="preserve">2.3.9.2.01 </v>
      </c>
      <c r="Q225" s="523" t="s">
        <v>900</v>
      </c>
      <c r="R225" s="523" t="str">
        <f>IF(Tabla1[[#This Row],[Insumos]]="","",_xlfn.XLOOKUP(Tabla1[[#This Row],[Insumos]],Tabla10[Insumo],Tabla10[InsumoAbrev],"",0))</f>
        <v>lsUtilesdeOficina</v>
      </c>
    </row>
    <row r="226" spans="2:18" ht="38.25">
      <c r="B226" s="188" t="e">
        <f>IF('Formulario PPGR3'!$G226="","",CONCATENATE('Formulario PPGR3'!$C226,".",'Formulario PPGR3'!$D226,".",'Formulario PPGR3'!$E226,".",'Formulario PPGR3'!$F226))</f>
        <v>#REF!</v>
      </c>
      <c r="C226" s="188" t="e">
        <f>IF('Formulario PPGR3'!$G226="","",'Formulario PPGR1'!#REF!)</f>
        <v>#REF!</v>
      </c>
      <c r="D226" s="188" t="e">
        <f>IF('Formulario PPGR3'!$G226="","",'Formulario PPGR1'!#REF!)</f>
        <v>#REF!</v>
      </c>
      <c r="E226" s="188" t="e">
        <f>IF('Formulario PPGR3'!$G226="","",'Formulario PPGR1'!#REF!)</f>
        <v>#REF!</v>
      </c>
      <c r="F226" s="188" t="e">
        <f>IF('Formulario PPGR3'!$G226="","",'Formulario PPGR1'!#REF!)</f>
        <v>#REF!</v>
      </c>
      <c r="G226" s="234" t="s">
        <v>721</v>
      </c>
      <c r="H226" s="519" t="str" cm="1">
        <f t="array" ref="H226">IF(Tabla1[[#This Row],[Código_Actividad]]="","",_xlfn.XLOOKUP(Tabla1[[#This Row],[Código_Actividad]],CodigoActividad,Tabla2[Actividades Programables Presupuestables],"",0))</f>
        <v xml:space="preserve">Monitoreo a los EES a las acciones realizadas en los servicios de laboratorio e imágenes orientadas a la reducción de la mortalidad materna e infantil          </v>
      </c>
      <c r="I226" s="520">
        <f>IFERROR(VLOOKUP('Formulario PPGR3'!$G226,'Formulario PPGR2'!$C$9:$Q$270,15,FALSE),"")</f>
        <v>4</v>
      </c>
      <c r="J226" s="525" t="s">
        <v>895</v>
      </c>
      <c r="K226" s="524" t="s">
        <v>896</v>
      </c>
      <c r="L226" s="521" t="str">
        <f>IF(Tabla1[[#This Row],[Descripción]]="","",_xlfn.XLOOKUP(Tabla1[[#This Row],[Descripción]],Tabla10[Descripción],Tabla10[Unidad de Medida],"",0))</f>
        <v>galon</v>
      </c>
      <c r="M226" s="312">
        <v>40</v>
      </c>
      <c r="N226" s="537">
        <f>IF(Tabla1[[#This Row],[Descripción]]="","",_xlfn.XLOOKUP(Tabla1[[#This Row],[Descripción]],Tabla10[Descripción],Tabla10[Precio Unitario],0))</f>
        <v>250</v>
      </c>
      <c r="O226" s="537">
        <f>IF(Tabla1[[#This Row],[Cantidad de Insumos]]="","",Tabla1[[#This Row],[Precio Unitario]]*Tabla1[[#This Row],[Cantidad de Insumos]])</f>
        <v>10000</v>
      </c>
      <c r="P226" s="522" t="str">
        <f>IF(Tabla1[[#This Row],[Descripción]]="","",_xlfn.XLOOKUP(Tabla1[[#This Row],[Descripción]],Tabla10[Descripción],Tabla10[CODIGO PRESUPUESTARIO],0))</f>
        <v>2.3.7.1.02</v>
      </c>
      <c r="Q226" s="523" t="s">
        <v>894</v>
      </c>
      <c r="R226" s="523" t="str">
        <f>IF(Tabla1[[#This Row],[Insumos]]="","",_xlfn.XLOOKUP(Tabla1[[#This Row],[Insumos]],Tabla10[Insumo],Tabla10[InsumoAbrev],"",0))</f>
        <v>lsGasoil</v>
      </c>
    </row>
    <row r="227" spans="2:18" ht="38.25">
      <c r="B227" s="188" t="e">
        <f>IF('Formulario PPGR3'!$G227="","",CONCATENATE('Formulario PPGR3'!$C227,".",'Formulario PPGR3'!$D227,".",'Formulario PPGR3'!$E227,".",'Formulario PPGR3'!$F227))</f>
        <v>#REF!</v>
      </c>
      <c r="C227" s="188" t="e">
        <f>IF('Formulario PPGR3'!$G227="","",'Formulario PPGR1'!#REF!)</f>
        <v>#REF!</v>
      </c>
      <c r="D227" s="188" t="e">
        <f>IF('Formulario PPGR3'!$G227="","",'Formulario PPGR1'!#REF!)</f>
        <v>#REF!</v>
      </c>
      <c r="E227" s="188" t="e">
        <f>IF('Formulario PPGR3'!$G227="","",'Formulario PPGR1'!#REF!)</f>
        <v>#REF!</v>
      </c>
      <c r="F227" s="188" t="e">
        <f>IF('Formulario PPGR3'!$G227="","",'Formulario PPGR1'!#REF!)</f>
        <v>#REF!</v>
      </c>
      <c r="G227" s="234" t="s">
        <v>721</v>
      </c>
      <c r="H227" s="519" t="str" cm="1">
        <f t="array" ref="H227">IF(Tabla1[[#This Row],[Código_Actividad]]="","",_xlfn.XLOOKUP(Tabla1[[#This Row],[Código_Actividad]],CodigoActividad,Tabla2[Actividades Programables Presupuestables],"",0))</f>
        <v xml:space="preserve">Monitoreo a los EES a las acciones realizadas en los servicios de laboratorio e imágenes orientadas a la reducción de la mortalidad materna e infantil          </v>
      </c>
      <c r="I227" s="520">
        <f>IFERROR(VLOOKUP('Formulario PPGR3'!$G227,'Formulario PPGR2'!$C$9:$Q$270,15,FALSE),"")</f>
        <v>4</v>
      </c>
      <c r="J227" s="525" t="s">
        <v>897</v>
      </c>
      <c r="K227" s="524" t="s">
        <v>898</v>
      </c>
      <c r="L227" s="521" t="str">
        <f>IF(Tabla1[[#This Row],[Descripción]]="","",_xlfn.XLOOKUP(Tabla1[[#This Row],[Descripción]],Tabla10[Descripción],Tabla10[Unidad de Medida],"",0))</f>
        <v>Depósito</v>
      </c>
      <c r="M227" s="312">
        <v>4</v>
      </c>
      <c r="N227" s="537">
        <f>IF(Tabla1[[#This Row],[Descripción]]="","",_xlfn.XLOOKUP(Tabla1[[#This Row],[Descripción]],Tabla10[Descripción],Tabla10[Precio Unitario],0))</f>
        <v>1700</v>
      </c>
      <c r="O227" s="537">
        <f>IF(Tabla1[[#This Row],[Cantidad de Insumos]]="","",Tabla1[[#This Row],[Precio Unitario]]*Tabla1[[#This Row],[Cantidad de Insumos]])</f>
        <v>6800</v>
      </c>
      <c r="P227" s="522" t="str">
        <f>IF(Tabla1[[#This Row],[Descripción]]="","",_xlfn.XLOOKUP(Tabla1[[#This Row],[Descripción]],Tabla10[Descripción],Tabla10[CODIGO PRESUPUESTARIO],0))</f>
        <v>2.2.3.1.01</v>
      </c>
      <c r="Q227" s="523" t="s">
        <v>894</v>
      </c>
      <c r="R227" s="523" t="str">
        <f>IF(Tabla1[[#This Row],[Insumos]]="","",_xlfn.XLOOKUP(Tabla1[[#This Row],[Insumos]],Tabla10[Insumo],Tabla10[InsumoAbrev],"",0))</f>
        <v>lsViaticosDP</v>
      </c>
    </row>
    <row r="228" spans="2:18" ht="38.25">
      <c r="B228" s="188" t="e">
        <f>IF('Formulario PPGR3'!$G228="","",CONCATENATE('Formulario PPGR3'!$C228,".",'Formulario PPGR3'!$D228,".",'Formulario PPGR3'!$E228,".",'Formulario PPGR3'!$F228))</f>
        <v>#REF!</v>
      </c>
      <c r="C228" s="188" t="e">
        <f>IF('Formulario PPGR3'!$G228="","",'Formulario PPGR1'!#REF!)</f>
        <v>#REF!</v>
      </c>
      <c r="D228" s="188" t="e">
        <f>IF('Formulario PPGR3'!$G228="","",'Formulario PPGR1'!#REF!)</f>
        <v>#REF!</v>
      </c>
      <c r="E228" s="188" t="e">
        <f>IF('Formulario PPGR3'!$G228="","",'Formulario PPGR1'!#REF!)</f>
        <v>#REF!</v>
      </c>
      <c r="F228" s="188" t="e">
        <f>IF('Formulario PPGR3'!$G228="","",'Formulario PPGR1'!#REF!)</f>
        <v>#REF!</v>
      </c>
      <c r="G228" s="234" t="s">
        <v>721</v>
      </c>
      <c r="H228" s="519" t="str" cm="1">
        <f t="array" ref="H228">IF(Tabla1[[#This Row],[Código_Actividad]]="","",_xlfn.XLOOKUP(Tabla1[[#This Row],[Código_Actividad]],CodigoActividad,Tabla2[Actividades Programables Presupuestables],"",0))</f>
        <v xml:space="preserve">Monitoreo a los EES a las acciones realizadas en los servicios de laboratorio e imágenes orientadas a la reducción de la mortalidad materna e infantil          </v>
      </c>
      <c r="I228" s="520">
        <f>IFERROR(VLOOKUP('Formulario PPGR3'!$G228,'Formulario PPGR2'!$C$9:$Q$270,15,FALSE),"")</f>
        <v>4</v>
      </c>
      <c r="J228" s="525" t="s">
        <v>903</v>
      </c>
      <c r="K228" s="524" t="s">
        <v>935</v>
      </c>
      <c r="L228" s="521" t="str">
        <f>IF(Tabla1[[#This Row],[Descripción]]="","",_xlfn.XLOOKUP(Tabla1[[#This Row],[Descripción]],Tabla10[Descripción],Tabla10[Unidad de Medida],"",0))</f>
        <v>unidad</v>
      </c>
      <c r="M228" s="312">
        <v>1</v>
      </c>
      <c r="N228" s="537">
        <f>IF(Tabla1[[#This Row],[Descripción]]="","",_xlfn.XLOOKUP(Tabla1[[#This Row],[Descripción]],Tabla10[Descripción],Tabla10[Precio Unitario],0))</f>
        <v>1069.47</v>
      </c>
      <c r="O228" s="537">
        <f>IF(Tabla1[[#This Row],[Cantidad de Insumos]]="","",Tabla1[[#This Row],[Precio Unitario]]*Tabla1[[#This Row],[Cantidad de Insumos]])</f>
        <v>1069.47</v>
      </c>
      <c r="P228" s="522" t="str">
        <f>IF(Tabla1[[#This Row],[Descripción]]="","",_xlfn.XLOOKUP(Tabla1[[#This Row],[Descripción]],Tabla10[Descripción],Tabla10[CODIGO PRESUPUESTARIO],0))</f>
        <v xml:space="preserve">2.3.9.2.01 </v>
      </c>
      <c r="Q228" s="523" t="s">
        <v>900</v>
      </c>
      <c r="R228" s="523" t="str">
        <f>IF(Tabla1[[#This Row],[Insumos]]="","",_xlfn.XLOOKUP(Tabla1[[#This Row],[Insumos]],Tabla10[Insumo],Tabla10[InsumoAbrev],"",0))</f>
        <v>lsUtilesdeOficina</v>
      </c>
    </row>
    <row r="229" spans="2:18" ht="38.25">
      <c r="B229" s="188" t="e">
        <f>IF('Formulario PPGR3'!$G229="","",CONCATENATE('Formulario PPGR3'!$C229,".",'Formulario PPGR3'!$D229,".",'Formulario PPGR3'!$E229,".",'Formulario PPGR3'!$F229))</f>
        <v>#REF!</v>
      </c>
      <c r="C229" s="188" t="e">
        <f>IF('Formulario PPGR3'!$G229="","",'Formulario PPGR1'!#REF!)</f>
        <v>#REF!</v>
      </c>
      <c r="D229" s="188" t="e">
        <f>IF('Formulario PPGR3'!$G229="","",'Formulario PPGR1'!#REF!)</f>
        <v>#REF!</v>
      </c>
      <c r="E229" s="188" t="e">
        <f>IF('Formulario PPGR3'!$G229="","",'Formulario PPGR1'!#REF!)</f>
        <v>#REF!</v>
      </c>
      <c r="F229" s="188" t="e">
        <f>IF('Formulario PPGR3'!$G229="","",'Formulario PPGR1'!#REF!)</f>
        <v>#REF!</v>
      </c>
      <c r="G229" s="234" t="s">
        <v>721</v>
      </c>
      <c r="H229" s="519" t="str" cm="1">
        <f t="array" ref="H229">IF(Tabla1[[#This Row],[Código_Actividad]]="","",_xlfn.XLOOKUP(Tabla1[[#This Row],[Código_Actividad]],CodigoActividad,Tabla2[Actividades Programables Presupuestables],"",0))</f>
        <v xml:space="preserve">Monitoreo a los EES a las acciones realizadas en los servicios de laboratorio e imágenes orientadas a la reducción de la mortalidad materna e infantil          </v>
      </c>
      <c r="I229" s="520">
        <f>IFERROR(VLOOKUP('Formulario PPGR3'!$G229,'Formulario PPGR2'!$C$9:$Q$270,15,FALSE),"")</f>
        <v>4</v>
      </c>
      <c r="J229" s="528" t="s">
        <v>901</v>
      </c>
      <c r="K229" s="524" t="s">
        <v>902</v>
      </c>
      <c r="L229" s="521" t="str">
        <f>IF(Tabla1[[#This Row],[Descripción]]="","",_xlfn.XLOOKUP(Tabla1[[#This Row],[Descripción]],Tabla10[Descripción],Tabla10[Unidad de Medida],"",0))</f>
        <v>resma</v>
      </c>
      <c r="M229" s="312">
        <v>2</v>
      </c>
      <c r="N229" s="537">
        <f>IF(Tabla1[[#This Row],[Descripción]]="","",_xlfn.XLOOKUP(Tabla1[[#This Row],[Descripción]],Tabla10[Descripción],Tabla10[Precio Unitario],0))</f>
        <v>288</v>
      </c>
      <c r="O229" s="537">
        <f>IF(Tabla1[[#This Row],[Cantidad de Insumos]]="","",Tabla1[[#This Row],[Precio Unitario]]*Tabla1[[#This Row],[Cantidad de Insumos]])</f>
        <v>576</v>
      </c>
      <c r="P229" s="522" t="str">
        <f>IF(Tabla1[[#This Row],[Descripción]]="","",_xlfn.XLOOKUP(Tabla1[[#This Row],[Descripción]],Tabla10[Descripción],Tabla10[CODIGO PRESUPUESTARIO],0))</f>
        <v>2.3.3.1.01</v>
      </c>
      <c r="Q229" s="523" t="s">
        <v>900</v>
      </c>
      <c r="R229" s="523" t="str">
        <f>IF(Tabla1[[#This Row],[Insumos]]="","",_xlfn.XLOOKUP(Tabla1[[#This Row],[Insumos]],Tabla10[Insumo],Tabla10[InsumoAbrev],"",0))</f>
        <v>lsProductosdePapel</v>
      </c>
    </row>
    <row r="230" spans="2:18" ht="63.75">
      <c r="B230" s="188" t="e">
        <f>IF('Formulario PPGR3'!$G230="","",CONCATENATE('Formulario PPGR3'!$C230,".",'Formulario PPGR3'!$D230,".",'Formulario PPGR3'!$E230,".",'Formulario PPGR3'!$F230))</f>
        <v>#REF!</v>
      </c>
      <c r="C230" s="188" t="e">
        <f>IF('Formulario PPGR3'!$G230="","",'Formulario PPGR1'!#REF!)</f>
        <v>#REF!</v>
      </c>
      <c r="D230" s="188" t="e">
        <f>IF('Formulario PPGR3'!$G230="","",'Formulario PPGR1'!#REF!)</f>
        <v>#REF!</v>
      </c>
      <c r="E230" s="188" t="e">
        <f>IF('Formulario PPGR3'!$G230="","",'Formulario PPGR1'!#REF!)</f>
        <v>#REF!</v>
      </c>
      <c r="F230" s="188" t="e">
        <f>IF('Formulario PPGR3'!$G230="","",'Formulario PPGR1'!#REF!)</f>
        <v>#REF!</v>
      </c>
      <c r="G230" s="234" t="s">
        <v>723</v>
      </c>
      <c r="H230" s="519" t="str" cm="1">
        <f t="array" ref="H230">IF(Tabla1[[#This Row],[Código_Actividad]]="","",_xlfn.XLOOKUP(Tabla1[[#This Row],[Código_Actividad]],CodigoActividad,Tabla2[Actividades Programables Presupuestables],"",0))</f>
        <v>Seguimiento a los acuerdos establecidos en la supervisión a los EES que cuentan con departamento de microbiología para validar la automatización, provisión de insumos,  disponibilidad y certificación de cabinas de bioseguridad</v>
      </c>
      <c r="I230" s="520">
        <f>IFERROR(VLOOKUP('Formulario PPGR3'!$G230,'Formulario PPGR2'!$C$9:$Q$270,15,FALSE),"")</f>
        <v>2</v>
      </c>
      <c r="J230" s="525" t="s">
        <v>895</v>
      </c>
      <c r="K230" s="524" t="s">
        <v>896</v>
      </c>
      <c r="L230" s="521" t="str">
        <f>IF(Tabla1[[#This Row],[Descripción]]="","",_xlfn.XLOOKUP(Tabla1[[#This Row],[Descripción]],Tabla10[Descripción],Tabla10[Unidad de Medida],"",0))</f>
        <v>galon</v>
      </c>
      <c r="M230" s="312">
        <v>20</v>
      </c>
      <c r="N230" s="537">
        <f>IF(Tabla1[[#This Row],[Descripción]]="","",_xlfn.XLOOKUP(Tabla1[[#This Row],[Descripción]],Tabla10[Descripción],Tabla10[Precio Unitario],0))</f>
        <v>250</v>
      </c>
      <c r="O230" s="537">
        <f>IF(Tabla1[[#This Row],[Cantidad de Insumos]]="","",Tabla1[[#This Row],[Precio Unitario]]*Tabla1[[#This Row],[Cantidad de Insumos]])</f>
        <v>5000</v>
      </c>
      <c r="P230" s="522" t="str">
        <f>IF(Tabla1[[#This Row],[Descripción]]="","",_xlfn.XLOOKUP(Tabla1[[#This Row],[Descripción]],Tabla10[Descripción],Tabla10[CODIGO PRESUPUESTARIO],0))</f>
        <v>2.3.7.1.02</v>
      </c>
      <c r="Q230" s="523" t="s">
        <v>894</v>
      </c>
      <c r="R230" s="523" t="str">
        <f>IF(Tabla1[[#This Row],[Insumos]]="","",_xlfn.XLOOKUP(Tabla1[[#This Row],[Insumos]],Tabla10[Insumo],Tabla10[InsumoAbrev],"",0))</f>
        <v>lsGasoil</v>
      </c>
    </row>
    <row r="231" spans="2:18" ht="38.25">
      <c r="B231" s="188" t="e">
        <f>IF('Formulario PPGR3'!$G231="","",CONCATENATE('Formulario PPGR3'!$C231,".",'Formulario PPGR3'!$D231,".",'Formulario PPGR3'!$E231,".",'Formulario PPGR3'!$F231))</f>
        <v>#REF!</v>
      </c>
      <c r="C231" s="188" t="e">
        <f>IF('Formulario PPGR3'!$G231="","",'Formulario PPGR1'!#REF!)</f>
        <v>#REF!</v>
      </c>
      <c r="D231" s="188" t="e">
        <f>IF('Formulario PPGR3'!$G231="","",'Formulario PPGR1'!#REF!)</f>
        <v>#REF!</v>
      </c>
      <c r="E231" s="188" t="e">
        <f>IF('Formulario PPGR3'!$G231="","",'Formulario PPGR1'!#REF!)</f>
        <v>#REF!</v>
      </c>
      <c r="F231" s="188" t="e">
        <f>IF('Formulario PPGR3'!$G231="","",'Formulario PPGR1'!#REF!)</f>
        <v>#REF!</v>
      </c>
      <c r="G231" s="234" t="s">
        <v>725</v>
      </c>
      <c r="H231" s="519" t="str" cm="1">
        <f t="array" ref="H231">IF(Tabla1[[#This Row],[Código_Actividad]]="","",_xlfn.XLOOKUP(Tabla1[[#This Row],[Código_Actividad]],CodigoActividad,Tabla2[Actividades Programables Presupuestables],"",0))</f>
        <v>Implementación de un modelo de flujo de referencia y contrarreferencia de muestra de laboratorio clinico e imágenes</v>
      </c>
      <c r="I231" s="520">
        <f>IFERROR(VLOOKUP('Formulario PPGR3'!$G231,'Formulario PPGR2'!$C$9:$Q$270,15,FALSE),"")</f>
        <v>2</v>
      </c>
      <c r="J231" s="525" t="s">
        <v>897</v>
      </c>
      <c r="K231" s="524" t="s">
        <v>898</v>
      </c>
      <c r="L231" s="521" t="str">
        <f>IF(Tabla1[[#This Row],[Descripción]]="","",_xlfn.XLOOKUP(Tabla1[[#This Row],[Descripción]],Tabla10[Descripción],Tabla10[Unidad de Medida],"",0))</f>
        <v>Depósito</v>
      </c>
      <c r="M231" s="312">
        <v>2</v>
      </c>
      <c r="N231" s="537">
        <f>IF(Tabla1[[#This Row],[Descripción]]="","",_xlfn.XLOOKUP(Tabla1[[#This Row],[Descripción]],Tabla10[Descripción],Tabla10[Precio Unitario],0))</f>
        <v>1700</v>
      </c>
      <c r="O231" s="537">
        <f>IF(Tabla1[[#This Row],[Cantidad de Insumos]]="","",Tabla1[[#This Row],[Precio Unitario]]*Tabla1[[#This Row],[Cantidad de Insumos]])</f>
        <v>3400</v>
      </c>
      <c r="P231" s="522" t="str">
        <f>IF(Tabla1[[#This Row],[Descripción]]="","",_xlfn.XLOOKUP(Tabla1[[#This Row],[Descripción]],Tabla10[Descripción],Tabla10[CODIGO PRESUPUESTARIO],0))</f>
        <v>2.2.3.1.01</v>
      </c>
      <c r="Q231" s="523" t="s">
        <v>894</v>
      </c>
      <c r="R231" s="523" t="str">
        <f>IF(Tabla1[[#This Row],[Insumos]]="","",_xlfn.XLOOKUP(Tabla1[[#This Row],[Insumos]],Tabla10[Insumo],Tabla10[InsumoAbrev],"",0))</f>
        <v>lsViaticosDP</v>
      </c>
    </row>
    <row r="232" spans="2:18" ht="38.25">
      <c r="B232" s="188" t="e">
        <f>IF('Formulario PPGR3'!$G232="","",CONCATENATE('Formulario PPGR3'!$C232,".",'Formulario PPGR3'!$D232,".",'Formulario PPGR3'!$E232,".",'Formulario PPGR3'!$F232))</f>
        <v>#REF!</v>
      </c>
      <c r="C232" s="188" t="e">
        <f>IF('Formulario PPGR3'!$G232="","",'Formulario PPGR1'!#REF!)</f>
        <v>#REF!</v>
      </c>
      <c r="D232" s="188" t="e">
        <f>IF('Formulario PPGR3'!$G232="","",'Formulario PPGR1'!#REF!)</f>
        <v>#REF!</v>
      </c>
      <c r="E232" s="188" t="e">
        <f>IF('Formulario PPGR3'!$G232="","",'Formulario PPGR1'!#REF!)</f>
        <v>#REF!</v>
      </c>
      <c r="F232" s="188" t="e">
        <f>IF('Formulario PPGR3'!$G232="","",'Formulario PPGR1'!#REF!)</f>
        <v>#REF!</v>
      </c>
      <c r="G232" s="234" t="s">
        <v>725</v>
      </c>
      <c r="H232" s="519" t="str" cm="1">
        <f t="array" ref="H232">IF(Tabla1[[#This Row],[Código_Actividad]]="","",_xlfn.XLOOKUP(Tabla1[[#This Row],[Código_Actividad]],CodigoActividad,Tabla2[Actividades Programables Presupuestables],"",0))</f>
        <v>Implementación de un modelo de flujo de referencia y contrarreferencia de muestra de laboratorio clinico e imágenes</v>
      </c>
      <c r="I232" s="520">
        <f>IFERROR(VLOOKUP('Formulario PPGR3'!$G232,'Formulario PPGR2'!$C$9:$Q$270,15,FALSE),"")</f>
        <v>2</v>
      </c>
      <c r="J232" s="525" t="s">
        <v>895</v>
      </c>
      <c r="K232" s="524" t="s">
        <v>896</v>
      </c>
      <c r="L232" s="521" t="str">
        <f>IF(Tabla1[[#This Row],[Descripción]]="","",_xlfn.XLOOKUP(Tabla1[[#This Row],[Descripción]],Tabla10[Descripción],Tabla10[Unidad de Medida],"",0))</f>
        <v>galon</v>
      </c>
      <c r="M232" s="312">
        <v>20</v>
      </c>
      <c r="N232" s="537">
        <f>IF(Tabla1[[#This Row],[Descripción]]="","",_xlfn.XLOOKUP(Tabla1[[#This Row],[Descripción]],Tabla10[Descripción],Tabla10[Precio Unitario],0))</f>
        <v>250</v>
      </c>
      <c r="O232" s="537">
        <f>IF(Tabla1[[#This Row],[Cantidad de Insumos]]="","",Tabla1[[#This Row],[Precio Unitario]]*Tabla1[[#This Row],[Cantidad de Insumos]])</f>
        <v>5000</v>
      </c>
      <c r="P232" s="522" t="str">
        <f>IF(Tabla1[[#This Row],[Descripción]]="","",_xlfn.XLOOKUP(Tabla1[[#This Row],[Descripción]],Tabla10[Descripción],Tabla10[CODIGO PRESUPUESTARIO],0))</f>
        <v>2.3.7.1.02</v>
      </c>
      <c r="Q232" s="523" t="s">
        <v>894</v>
      </c>
      <c r="R232" s="523" t="str">
        <f>IF(Tabla1[[#This Row],[Insumos]]="","",_xlfn.XLOOKUP(Tabla1[[#This Row],[Insumos]],Tabla10[Insumo],Tabla10[InsumoAbrev],"",0))</f>
        <v>lsGasoil</v>
      </c>
    </row>
    <row r="233" spans="2:18" ht="25.5">
      <c r="B233" s="188" t="e">
        <f>IF('Formulario PPGR3'!$G233="","",CONCATENATE('Formulario PPGR3'!$C233,".",'Formulario PPGR3'!$D233,".",'Formulario PPGR3'!$E233,".",'Formulario PPGR3'!$F233))</f>
        <v>#REF!</v>
      </c>
      <c r="C233" s="188" t="e">
        <f>IF('Formulario PPGR3'!$G233="","",'Formulario PPGR1'!#REF!)</f>
        <v>#REF!</v>
      </c>
      <c r="D233" s="188" t="e">
        <f>IF('Formulario PPGR3'!$G233="","",'Formulario PPGR1'!#REF!)</f>
        <v>#REF!</v>
      </c>
      <c r="E233" s="188" t="e">
        <f>IF('Formulario PPGR3'!$G233="","",'Formulario PPGR1'!#REF!)</f>
        <v>#REF!</v>
      </c>
      <c r="F233" s="188" t="e">
        <f>IF('Formulario PPGR3'!$G233="","",'Formulario PPGR1'!#REF!)</f>
        <v>#REF!</v>
      </c>
      <c r="G233" s="234" t="s">
        <v>727</v>
      </c>
      <c r="H233" s="519" t="str" cm="1">
        <f t="array" ref="H233">IF(Tabla1[[#This Row],[Código_Actividad]]="","",_xlfn.XLOOKUP(Tabla1[[#This Row],[Código_Actividad]],CodigoActividad,Tabla2[Actividades Programables Presupuestables],"",0))</f>
        <v>Supervisión a los EES  en la implementación de los procedimientos del SUTMER</v>
      </c>
      <c r="I233" s="520">
        <f>IFERROR(VLOOKUP('Formulario PPGR3'!$G233,'Formulario PPGR2'!$C$9:$Q$270,15,FALSE),"")</f>
        <v>3</v>
      </c>
      <c r="J233" s="525" t="s">
        <v>897</v>
      </c>
      <c r="K233" s="524" t="s">
        <v>898</v>
      </c>
      <c r="L233" s="521" t="str">
        <f>IF(Tabla1[[#This Row],[Descripción]]="","",_xlfn.XLOOKUP(Tabla1[[#This Row],[Descripción]],Tabla10[Descripción],Tabla10[Unidad de Medida],"",0))</f>
        <v>Depósito</v>
      </c>
      <c r="M233" s="312">
        <v>4</v>
      </c>
      <c r="N233" s="537">
        <f>IF(Tabla1[[#This Row],[Descripción]]="","",_xlfn.XLOOKUP(Tabla1[[#This Row],[Descripción]],Tabla10[Descripción],Tabla10[Precio Unitario],0))</f>
        <v>1700</v>
      </c>
      <c r="O233" s="537">
        <f>IF(Tabla1[[#This Row],[Cantidad de Insumos]]="","",Tabla1[[#This Row],[Precio Unitario]]*Tabla1[[#This Row],[Cantidad de Insumos]])</f>
        <v>6800</v>
      </c>
      <c r="P233" s="522" t="str">
        <f>IF(Tabla1[[#This Row],[Descripción]]="","",_xlfn.XLOOKUP(Tabla1[[#This Row],[Descripción]],Tabla10[Descripción],Tabla10[CODIGO PRESUPUESTARIO],0))</f>
        <v>2.2.3.1.01</v>
      </c>
      <c r="Q233" s="523" t="s">
        <v>894</v>
      </c>
      <c r="R233" s="523" t="str">
        <f>IF(Tabla1[[#This Row],[Insumos]]="","",_xlfn.XLOOKUP(Tabla1[[#This Row],[Insumos]],Tabla10[Insumo],Tabla10[InsumoAbrev],"",0))</f>
        <v>lsViaticosDP</v>
      </c>
    </row>
    <row r="234" spans="2:18" ht="25.5">
      <c r="B234" s="188" t="e">
        <f>IF('Formulario PPGR3'!$G234="","",CONCATENATE('Formulario PPGR3'!$C234,".",'Formulario PPGR3'!$D234,".",'Formulario PPGR3'!$E234,".",'Formulario PPGR3'!$F234))</f>
        <v>#REF!</v>
      </c>
      <c r="C234" s="188" t="e">
        <f>IF('Formulario PPGR3'!$G234="","",'Formulario PPGR1'!#REF!)</f>
        <v>#REF!</v>
      </c>
      <c r="D234" s="188" t="e">
        <f>IF('Formulario PPGR3'!$G234="","",'Formulario PPGR1'!#REF!)</f>
        <v>#REF!</v>
      </c>
      <c r="E234" s="188" t="e">
        <f>IF('Formulario PPGR3'!$G234="","",'Formulario PPGR1'!#REF!)</f>
        <v>#REF!</v>
      </c>
      <c r="F234" s="188" t="e">
        <f>IF('Formulario PPGR3'!$G234="","",'Formulario PPGR1'!#REF!)</f>
        <v>#REF!</v>
      </c>
      <c r="G234" s="234" t="s">
        <v>727</v>
      </c>
      <c r="H234" s="519" t="str" cm="1">
        <f t="array" ref="H234">IF(Tabla1[[#This Row],[Código_Actividad]]="","",_xlfn.XLOOKUP(Tabla1[[#This Row],[Código_Actividad]],CodigoActividad,Tabla2[Actividades Programables Presupuestables],"",0))</f>
        <v>Supervisión a los EES  en la implementación de los procedimientos del SUTMER</v>
      </c>
      <c r="I234" s="520">
        <f>IFERROR(VLOOKUP('Formulario PPGR3'!$G234,'Formulario PPGR2'!$C$9:$Q$270,15,FALSE),"")</f>
        <v>3</v>
      </c>
      <c r="J234" s="525" t="s">
        <v>895</v>
      </c>
      <c r="K234" s="524" t="s">
        <v>896</v>
      </c>
      <c r="L234" s="521" t="str">
        <f>IF(Tabla1[[#This Row],[Descripción]]="","",_xlfn.XLOOKUP(Tabla1[[#This Row],[Descripción]],Tabla10[Descripción],Tabla10[Unidad de Medida],"",0))</f>
        <v>galon</v>
      </c>
      <c r="M234" s="312">
        <v>40</v>
      </c>
      <c r="N234" s="537">
        <f>IF(Tabla1[[#This Row],[Descripción]]="","",_xlfn.XLOOKUP(Tabla1[[#This Row],[Descripción]],Tabla10[Descripción],Tabla10[Precio Unitario],0))</f>
        <v>250</v>
      </c>
      <c r="O234" s="537">
        <f>IF(Tabla1[[#This Row],[Cantidad de Insumos]]="","",Tabla1[[#This Row],[Precio Unitario]]*Tabla1[[#This Row],[Cantidad de Insumos]])</f>
        <v>10000</v>
      </c>
      <c r="P234" s="522" t="str">
        <f>IF(Tabla1[[#This Row],[Descripción]]="","",_xlfn.XLOOKUP(Tabla1[[#This Row],[Descripción]],Tabla10[Descripción],Tabla10[CODIGO PRESUPUESTARIO],0))</f>
        <v>2.3.7.1.02</v>
      </c>
      <c r="Q234" s="523" t="s">
        <v>900</v>
      </c>
      <c r="R234" s="523" t="str">
        <f>IF(Tabla1[[#This Row],[Insumos]]="","",_xlfn.XLOOKUP(Tabla1[[#This Row],[Insumos]],Tabla10[Insumo],Tabla10[InsumoAbrev],"",0))</f>
        <v>lsGasoil</v>
      </c>
    </row>
    <row r="235" spans="2:18" ht="25.5">
      <c r="B235" s="188" t="e">
        <f>IF('Formulario PPGR3'!$G235="","",CONCATENATE('Formulario PPGR3'!$C235,".",'Formulario PPGR3'!$D235,".",'Formulario PPGR3'!$E235,".",'Formulario PPGR3'!$F235))</f>
        <v>#REF!</v>
      </c>
      <c r="C235" s="188" t="e">
        <f>IF('Formulario PPGR3'!$G235="","",'Formulario PPGR1'!#REF!)</f>
        <v>#REF!</v>
      </c>
      <c r="D235" s="188" t="e">
        <f>IF('Formulario PPGR3'!$G235="","",'Formulario PPGR1'!#REF!)</f>
        <v>#REF!</v>
      </c>
      <c r="E235" s="188" t="e">
        <f>IF('Formulario PPGR3'!$G235="","",'Formulario PPGR1'!#REF!)</f>
        <v>#REF!</v>
      </c>
      <c r="F235" s="188" t="e">
        <f>IF('Formulario PPGR3'!$G235="","",'Formulario PPGR1'!#REF!)</f>
        <v>#REF!</v>
      </c>
      <c r="G235" s="234" t="s">
        <v>727</v>
      </c>
      <c r="H235" s="519" t="str" cm="1">
        <f t="array" ref="H235">IF(Tabla1[[#This Row],[Código_Actividad]]="","",_xlfn.XLOOKUP(Tabla1[[#This Row],[Código_Actividad]],CodigoActividad,Tabla2[Actividades Programables Presupuestables],"",0))</f>
        <v>Supervisión a los EES  en la implementación de los procedimientos del SUTMER</v>
      </c>
      <c r="I235" s="520">
        <f>IFERROR(VLOOKUP('Formulario PPGR3'!$G235,'Formulario PPGR2'!$C$9:$Q$270,15,FALSE),"")</f>
        <v>3</v>
      </c>
      <c r="J235" s="528" t="s">
        <v>901</v>
      </c>
      <c r="K235" s="524" t="s">
        <v>902</v>
      </c>
      <c r="L235" s="521" t="str">
        <f>IF(Tabla1[[#This Row],[Descripción]]="","",_xlfn.XLOOKUP(Tabla1[[#This Row],[Descripción]],Tabla10[Descripción],Tabla10[Unidad de Medida],"",0))</f>
        <v>resma</v>
      </c>
      <c r="M235" s="312">
        <v>2</v>
      </c>
      <c r="N235" s="537">
        <f>IF(Tabla1[[#This Row],[Descripción]]="","",_xlfn.XLOOKUP(Tabla1[[#This Row],[Descripción]],Tabla10[Descripción],Tabla10[Precio Unitario],0))</f>
        <v>288</v>
      </c>
      <c r="O235" s="537">
        <f>IF(Tabla1[[#This Row],[Cantidad de Insumos]]="","",Tabla1[[#This Row],[Precio Unitario]]*Tabla1[[#This Row],[Cantidad de Insumos]])</f>
        <v>576</v>
      </c>
      <c r="P235" s="522" t="str">
        <f>IF(Tabla1[[#This Row],[Descripción]]="","",_xlfn.XLOOKUP(Tabla1[[#This Row],[Descripción]],Tabla10[Descripción],Tabla10[CODIGO PRESUPUESTARIO],0))</f>
        <v>2.3.3.1.01</v>
      </c>
      <c r="Q235" s="523" t="s">
        <v>900</v>
      </c>
      <c r="R235" s="523" t="str">
        <f>IF(Tabla1[[#This Row],[Insumos]]="","",_xlfn.XLOOKUP(Tabla1[[#This Row],[Insumos]],Tabla10[Insumo],Tabla10[InsumoAbrev],"",0))</f>
        <v>lsProductosdePapel</v>
      </c>
    </row>
    <row r="236" spans="2:18" ht="25.5">
      <c r="B236" s="188" t="e">
        <f>IF('Formulario PPGR3'!$G236="","",CONCATENATE('Formulario PPGR3'!$C236,".",'Formulario PPGR3'!$D236,".",'Formulario PPGR3'!$E236,".",'Formulario PPGR3'!$F236))</f>
        <v>#REF!</v>
      </c>
      <c r="C236" s="188" t="e">
        <f>IF('Formulario PPGR3'!$G236="","",'Formulario PPGR1'!#REF!)</f>
        <v>#REF!</v>
      </c>
      <c r="D236" s="188" t="e">
        <f>IF('Formulario PPGR3'!$G236="","",'Formulario PPGR1'!#REF!)</f>
        <v>#REF!</v>
      </c>
      <c r="E236" s="188" t="e">
        <f>IF('Formulario PPGR3'!$G236="","",'Formulario PPGR1'!#REF!)</f>
        <v>#REF!</v>
      </c>
      <c r="F236" s="188" t="e">
        <f>IF('Formulario PPGR3'!$G236="","",'Formulario PPGR1'!#REF!)</f>
        <v>#REF!</v>
      </c>
      <c r="G236" s="234" t="s">
        <v>727</v>
      </c>
      <c r="H236" s="519" t="str" cm="1">
        <f t="array" ref="H236">IF(Tabla1[[#This Row],[Código_Actividad]]="","",_xlfn.XLOOKUP(Tabla1[[#This Row],[Código_Actividad]],CodigoActividad,Tabla2[Actividades Programables Presupuestables],"",0))</f>
        <v>Supervisión a los EES  en la implementación de los procedimientos del SUTMER</v>
      </c>
      <c r="I236" s="520">
        <f>IFERROR(VLOOKUP('Formulario PPGR3'!$G236,'Formulario PPGR2'!$C$9:$Q$270,15,FALSE),"")</f>
        <v>3</v>
      </c>
      <c r="J236" s="525" t="s">
        <v>903</v>
      </c>
      <c r="K236" s="524" t="s">
        <v>904</v>
      </c>
      <c r="L236" s="521" t="str">
        <f>IF(Tabla1[[#This Row],[Descripción]]="","",_xlfn.XLOOKUP(Tabla1[[#This Row],[Descripción]],Tabla10[Descripción],Tabla10[Unidad de Medida],"",0))</f>
        <v>unidad</v>
      </c>
      <c r="M236" s="312">
        <v>2</v>
      </c>
      <c r="N236" s="537">
        <f>IF(Tabla1[[#This Row],[Descripción]]="","",_xlfn.XLOOKUP(Tabla1[[#This Row],[Descripción]],Tabla10[Descripción],Tabla10[Precio Unitario],0))</f>
        <v>55</v>
      </c>
      <c r="O236" s="537">
        <f>IF(Tabla1[[#This Row],[Cantidad de Insumos]]="","",Tabla1[[#This Row],[Precio Unitario]]*Tabla1[[#This Row],[Cantidad de Insumos]])</f>
        <v>110</v>
      </c>
      <c r="P236" s="522" t="str">
        <f>IF(Tabla1[[#This Row],[Descripción]]="","",_xlfn.XLOOKUP(Tabla1[[#This Row],[Descripción]],Tabla10[Descripción],Tabla10[CODIGO PRESUPUESTARIO],0))</f>
        <v xml:space="preserve">2.3.9.2.01 </v>
      </c>
      <c r="Q236" s="523" t="s">
        <v>900</v>
      </c>
      <c r="R236" s="523" t="str">
        <f>IF(Tabla1[[#This Row],[Insumos]]="","",_xlfn.XLOOKUP(Tabla1[[#This Row],[Insumos]],Tabla10[Insumo],Tabla10[InsumoAbrev],"",0))</f>
        <v>lsUtilesdeOficina</v>
      </c>
    </row>
    <row r="237" spans="2:18" ht="25.5">
      <c r="B237" s="188" t="e">
        <f>IF('Formulario PPGR3'!$G237="","",CONCATENATE('Formulario PPGR3'!$C237,".",'Formulario PPGR3'!$D237,".",'Formulario PPGR3'!$E237,".",'Formulario PPGR3'!$F237))</f>
        <v>#REF!</v>
      </c>
      <c r="C237" s="188" t="e">
        <f>IF('Formulario PPGR3'!$G237="","",'Formulario PPGR1'!#REF!)</f>
        <v>#REF!</v>
      </c>
      <c r="D237" s="188" t="e">
        <f>IF('Formulario PPGR3'!$G237="","",'Formulario PPGR1'!#REF!)</f>
        <v>#REF!</v>
      </c>
      <c r="E237" s="188" t="e">
        <f>IF('Formulario PPGR3'!$G237="","",'Formulario PPGR1'!#REF!)</f>
        <v>#REF!</v>
      </c>
      <c r="F237" s="188" t="e">
        <f>IF('Formulario PPGR3'!$G237="","",'Formulario PPGR1'!#REF!)</f>
        <v>#REF!</v>
      </c>
      <c r="G237" s="234" t="s">
        <v>727</v>
      </c>
      <c r="H237" s="519" t="str" cm="1">
        <f t="array" ref="H237">IF(Tabla1[[#This Row],[Código_Actividad]]="","",_xlfn.XLOOKUP(Tabla1[[#This Row],[Código_Actividad]],CodigoActividad,Tabla2[Actividades Programables Presupuestables],"",0))</f>
        <v>Supervisión a los EES  en la implementación de los procedimientos del SUTMER</v>
      </c>
      <c r="I237" s="520">
        <f>IFERROR(VLOOKUP('Formulario PPGR3'!$G237,'Formulario PPGR2'!$C$9:$Q$270,15,FALSE),"")</f>
        <v>3</v>
      </c>
      <c r="J237" s="525" t="s">
        <v>903</v>
      </c>
      <c r="K237" s="524" t="s">
        <v>935</v>
      </c>
      <c r="L237" s="521" t="str">
        <f>IF(Tabla1[[#This Row],[Descripción]]="","",_xlfn.XLOOKUP(Tabla1[[#This Row],[Descripción]],Tabla10[Descripción],Tabla10[Unidad de Medida],"",0))</f>
        <v>unidad</v>
      </c>
      <c r="M237" s="312">
        <v>1</v>
      </c>
      <c r="N237" s="537">
        <f>IF(Tabla1[[#This Row],[Descripción]]="","",_xlfn.XLOOKUP(Tabla1[[#This Row],[Descripción]],Tabla10[Descripción],Tabla10[Precio Unitario],0))</f>
        <v>1069.47</v>
      </c>
      <c r="O237" s="537">
        <f>IF(Tabla1[[#This Row],[Cantidad de Insumos]]="","",Tabla1[[#This Row],[Precio Unitario]]*Tabla1[[#This Row],[Cantidad de Insumos]])</f>
        <v>1069.47</v>
      </c>
      <c r="P237" s="522" t="str">
        <f>IF(Tabla1[[#This Row],[Descripción]]="","",_xlfn.XLOOKUP(Tabla1[[#This Row],[Descripción]],Tabla10[Descripción],Tabla10[CODIGO PRESUPUESTARIO],0))</f>
        <v xml:space="preserve">2.3.9.2.01 </v>
      </c>
      <c r="Q237" s="523" t="s">
        <v>900</v>
      </c>
      <c r="R237" s="523" t="str">
        <f>IF(Tabla1[[#This Row],[Insumos]]="","",_xlfn.XLOOKUP(Tabla1[[#This Row],[Insumos]],Tabla10[Insumo],Tabla10[InsumoAbrev],"",0))</f>
        <v>lsUtilesdeOficina</v>
      </c>
    </row>
    <row r="238" spans="2:18" ht="38.25">
      <c r="B238" s="188" t="e">
        <f>IF('Formulario PPGR3'!$G238="","",CONCATENATE('Formulario PPGR3'!$C238,".",'Formulario PPGR3'!$D238,".",'Formulario PPGR3'!$E238,".",'Formulario PPGR3'!$F238))</f>
        <v>#REF!</v>
      </c>
      <c r="C238" s="188" t="e">
        <f>IF('Formulario PPGR3'!$G238="","",'Formulario PPGR1'!#REF!)</f>
        <v>#REF!</v>
      </c>
      <c r="D238" s="188" t="e">
        <f>IF('Formulario PPGR3'!$G238="","",'Formulario PPGR1'!#REF!)</f>
        <v>#REF!</v>
      </c>
      <c r="E238" s="188" t="e">
        <f>IF('Formulario PPGR3'!$G238="","",'Formulario PPGR1'!#REF!)</f>
        <v>#REF!</v>
      </c>
      <c r="F238" s="188" t="e">
        <f>IF('Formulario PPGR3'!$G238="","",'Formulario PPGR1'!#REF!)</f>
        <v>#REF!</v>
      </c>
      <c r="G238" s="234" t="s">
        <v>731</v>
      </c>
      <c r="H238" s="519" t="str" cm="1">
        <f t="array" ref="H238">IF(Tabla1[[#This Row],[Código_Actividad]]="","",_xlfn.XLOOKUP(Tabla1[[#This Row],[Código_Actividad]],CodigoActividad,Tabla2[Actividades Programables Presupuestables],"",0))</f>
        <v>Seguimiento a los bancos de sangre para garantizar la provisión de los servicios en los EES que cuentan con servicios de transfusión sanguinea</v>
      </c>
      <c r="I238" s="520">
        <f>IFERROR(VLOOKUP('Formulario PPGR3'!$G238,'Formulario PPGR2'!$C$9:$Q$270,15,FALSE),"")</f>
        <v>2</v>
      </c>
      <c r="J238" s="525" t="s">
        <v>897</v>
      </c>
      <c r="K238" s="524" t="s">
        <v>898</v>
      </c>
      <c r="L238" s="521" t="str">
        <f>IF(Tabla1[[#This Row],[Descripción]]="","",_xlfn.XLOOKUP(Tabla1[[#This Row],[Descripción]],Tabla10[Descripción],Tabla10[Unidad de Medida],"",0))</f>
        <v>Depósito</v>
      </c>
      <c r="M238" s="312">
        <v>2</v>
      </c>
      <c r="N238" s="537">
        <f>IF(Tabla1[[#This Row],[Descripción]]="","",_xlfn.XLOOKUP(Tabla1[[#This Row],[Descripción]],Tabla10[Descripción],Tabla10[Precio Unitario],0))</f>
        <v>1700</v>
      </c>
      <c r="O238" s="537">
        <f>IF(Tabla1[[#This Row],[Cantidad de Insumos]]="","",Tabla1[[#This Row],[Precio Unitario]]*Tabla1[[#This Row],[Cantidad de Insumos]])</f>
        <v>3400</v>
      </c>
      <c r="P238" s="522" t="str">
        <f>IF(Tabla1[[#This Row],[Descripción]]="","",_xlfn.XLOOKUP(Tabla1[[#This Row],[Descripción]],Tabla10[Descripción],Tabla10[CODIGO PRESUPUESTARIO],0))</f>
        <v>2.2.3.1.01</v>
      </c>
      <c r="Q238" s="523" t="s">
        <v>894</v>
      </c>
      <c r="R238" s="523" t="str">
        <f>IF(Tabla1[[#This Row],[Insumos]]="","",_xlfn.XLOOKUP(Tabla1[[#This Row],[Insumos]],Tabla10[Insumo],Tabla10[InsumoAbrev],"",0))</f>
        <v>lsViaticosDP</v>
      </c>
    </row>
    <row r="239" spans="2:18" ht="38.25">
      <c r="B239" s="188" t="e">
        <f>IF('Formulario PPGR3'!$G239="","",CONCATENATE('Formulario PPGR3'!$C239,".",'Formulario PPGR3'!$D239,".",'Formulario PPGR3'!$E239,".",'Formulario PPGR3'!$F239))</f>
        <v>#REF!</v>
      </c>
      <c r="C239" s="188" t="e">
        <f>IF('Formulario PPGR3'!$G239="","",'Formulario PPGR1'!#REF!)</f>
        <v>#REF!</v>
      </c>
      <c r="D239" s="188" t="e">
        <f>IF('Formulario PPGR3'!$G239="","",'Formulario PPGR1'!#REF!)</f>
        <v>#REF!</v>
      </c>
      <c r="E239" s="188" t="e">
        <f>IF('Formulario PPGR3'!$G239="","",'Formulario PPGR1'!#REF!)</f>
        <v>#REF!</v>
      </c>
      <c r="F239" s="188" t="e">
        <f>IF('Formulario PPGR3'!$G239="","",'Formulario PPGR1'!#REF!)</f>
        <v>#REF!</v>
      </c>
      <c r="G239" s="234" t="s">
        <v>731</v>
      </c>
      <c r="H239" s="519" t="str" cm="1">
        <f t="array" ref="H239">IF(Tabla1[[#This Row],[Código_Actividad]]="","",_xlfn.XLOOKUP(Tabla1[[#This Row],[Código_Actividad]],CodigoActividad,Tabla2[Actividades Programables Presupuestables],"",0))</f>
        <v>Seguimiento a los bancos de sangre para garantizar la provisión de los servicios en los EES que cuentan con servicios de transfusión sanguinea</v>
      </c>
      <c r="I239" s="520">
        <f>IFERROR(VLOOKUP('Formulario PPGR3'!$G239,'Formulario PPGR2'!$C$9:$Q$270,15,FALSE),"")</f>
        <v>2</v>
      </c>
      <c r="J239" s="525" t="s">
        <v>895</v>
      </c>
      <c r="K239" s="524" t="s">
        <v>896</v>
      </c>
      <c r="L239" s="521" t="str">
        <f>IF(Tabla1[[#This Row],[Descripción]]="","",_xlfn.XLOOKUP(Tabla1[[#This Row],[Descripción]],Tabla10[Descripción],Tabla10[Unidad de Medida],"",0))</f>
        <v>galon</v>
      </c>
      <c r="M239" s="312">
        <v>20</v>
      </c>
      <c r="N239" s="537">
        <f>IF(Tabla1[[#This Row],[Descripción]]="","",_xlfn.XLOOKUP(Tabla1[[#This Row],[Descripción]],Tabla10[Descripción],Tabla10[Precio Unitario],0))</f>
        <v>250</v>
      </c>
      <c r="O239" s="537">
        <f>IF(Tabla1[[#This Row],[Cantidad de Insumos]]="","",Tabla1[[#This Row],[Precio Unitario]]*Tabla1[[#This Row],[Cantidad de Insumos]])</f>
        <v>5000</v>
      </c>
      <c r="P239" s="522" t="str">
        <f>IF(Tabla1[[#This Row],[Descripción]]="","",_xlfn.XLOOKUP(Tabla1[[#This Row],[Descripción]],Tabla10[Descripción],Tabla10[CODIGO PRESUPUESTARIO],0))</f>
        <v>2.3.7.1.02</v>
      </c>
      <c r="Q239" s="523" t="s">
        <v>894</v>
      </c>
      <c r="R239" s="523" t="str">
        <f>IF(Tabla1[[#This Row],[Insumos]]="","",_xlfn.XLOOKUP(Tabla1[[#This Row],[Insumos]],Tabla10[Insumo],Tabla10[InsumoAbrev],"",0))</f>
        <v>lsGasoil</v>
      </c>
    </row>
    <row r="240" spans="2:18" ht="63.75">
      <c r="B240" s="188" t="e">
        <f>IF('Formulario PPGR3'!$G240="","",CONCATENATE('Formulario PPGR3'!$C240,".",'Formulario PPGR3'!$D240,".",'Formulario PPGR3'!$E240,".",'Formulario PPGR3'!$F240))</f>
        <v>#REF!</v>
      </c>
      <c r="C240" s="188" t="e">
        <f>IF('Formulario PPGR3'!$G240="","",'Formulario PPGR1'!#REF!)</f>
        <v>#REF!</v>
      </c>
      <c r="D240" s="188" t="e">
        <f>IF('Formulario PPGR3'!$G240="","",'Formulario PPGR1'!#REF!)</f>
        <v>#REF!</v>
      </c>
      <c r="E240" s="188" t="e">
        <f>IF('Formulario PPGR3'!$G240="","",'Formulario PPGR1'!#REF!)</f>
        <v>#REF!</v>
      </c>
      <c r="F240" s="188" t="e">
        <f>IF('Formulario PPGR3'!$G240="","",'Formulario PPGR1'!#REF!)</f>
        <v>#REF!</v>
      </c>
      <c r="G240" s="234" t="s">
        <v>739</v>
      </c>
      <c r="H240" s="519" t="str" cm="1">
        <f t="array" ref="H240">IF(Tabla1[[#This Row],[Código_Actividad]]="","",_xlfn.XLOOKUP(Tabla1[[#This Row],[Código_Actividad]],CodigoActividad,Tabla2[Actividades Programables Presupuestables],"",0))</f>
        <v>Seguimiento a los EES  que realizan diagnóstico molecular de tuberculosis mediante GeneXpert, incluyendo la verificación del cumplimiento de los requisitos técnicos y la certificación de las cabinas de bioseguridad</v>
      </c>
      <c r="I240" s="520">
        <f>IFERROR(VLOOKUP('Formulario PPGR3'!$G240,'Formulario PPGR2'!$C$9:$Q$270,15,FALSE),"")</f>
        <v>3</v>
      </c>
      <c r="J240" s="525" t="s">
        <v>897</v>
      </c>
      <c r="K240" s="524" t="s">
        <v>898</v>
      </c>
      <c r="L240" s="521" t="str">
        <f>IF(Tabla1[[#This Row],[Descripción]]="","",_xlfn.XLOOKUP(Tabla1[[#This Row],[Descripción]],Tabla10[Descripción],Tabla10[Unidad de Medida],"",0))</f>
        <v>Depósito</v>
      </c>
      <c r="M240" s="312">
        <v>3</v>
      </c>
      <c r="N240" s="537">
        <f>IF(Tabla1[[#This Row],[Descripción]]="","",_xlfn.XLOOKUP(Tabla1[[#This Row],[Descripción]],Tabla10[Descripción],Tabla10[Precio Unitario],0))</f>
        <v>1700</v>
      </c>
      <c r="O240" s="537">
        <f>IF(Tabla1[[#This Row],[Cantidad de Insumos]]="","",Tabla1[[#This Row],[Precio Unitario]]*Tabla1[[#This Row],[Cantidad de Insumos]])</f>
        <v>5100</v>
      </c>
      <c r="P240" s="522" t="str">
        <f>IF(Tabla1[[#This Row],[Descripción]]="","",_xlfn.XLOOKUP(Tabla1[[#This Row],[Descripción]],Tabla10[Descripción],Tabla10[CODIGO PRESUPUESTARIO],0))</f>
        <v>2.2.3.1.01</v>
      </c>
      <c r="Q240" s="523" t="s">
        <v>894</v>
      </c>
      <c r="R240" s="523" t="str">
        <f>IF(Tabla1[[#This Row],[Insumos]]="","",_xlfn.XLOOKUP(Tabla1[[#This Row],[Insumos]],Tabla10[Insumo],Tabla10[InsumoAbrev],"",0))</f>
        <v>lsViaticosDP</v>
      </c>
    </row>
    <row r="241" spans="2:18" ht="63.75">
      <c r="B241" s="188" t="e">
        <f>IF('Formulario PPGR3'!$G241="","",CONCATENATE('Formulario PPGR3'!$C241,".",'Formulario PPGR3'!$D241,".",'Formulario PPGR3'!$E241,".",'Formulario PPGR3'!$F241))</f>
        <v>#REF!</v>
      </c>
      <c r="C241" s="188" t="e">
        <f>IF('Formulario PPGR3'!$G241="","",'Formulario PPGR1'!#REF!)</f>
        <v>#REF!</v>
      </c>
      <c r="D241" s="188" t="e">
        <f>IF('Formulario PPGR3'!$G241="","",'Formulario PPGR1'!#REF!)</f>
        <v>#REF!</v>
      </c>
      <c r="E241" s="188" t="e">
        <f>IF('Formulario PPGR3'!$G241="","",'Formulario PPGR1'!#REF!)</f>
        <v>#REF!</v>
      </c>
      <c r="F241" s="188" t="e">
        <f>IF('Formulario PPGR3'!$G241="","",'Formulario PPGR1'!#REF!)</f>
        <v>#REF!</v>
      </c>
      <c r="G241" s="234" t="s">
        <v>739</v>
      </c>
      <c r="H241" s="519" t="str" cm="1">
        <f t="array" ref="H241">IF(Tabla1[[#This Row],[Código_Actividad]]="","",_xlfn.XLOOKUP(Tabla1[[#This Row],[Código_Actividad]],CodigoActividad,Tabla2[Actividades Programables Presupuestables],"",0))</f>
        <v>Seguimiento a los EES  que realizan diagnóstico molecular de tuberculosis mediante GeneXpert, incluyendo la verificación del cumplimiento de los requisitos técnicos y la certificación de las cabinas de bioseguridad</v>
      </c>
      <c r="I241" s="520">
        <f>IFERROR(VLOOKUP('Formulario PPGR3'!$G241,'Formulario PPGR2'!$C$9:$Q$270,15,FALSE),"")</f>
        <v>3</v>
      </c>
      <c r="J241" s="525" t="s">
        <v>895</v>
      </c>
      <c r="K241" s="524" t="s">
        <v>896</v>
      </c>
      <c r="L241" s="521" t="str">
        <f>IF(Tabla1[[#This Row],[Descripción]]="","",_xlfn.XLOOKUP(Tabla1[[#This Row],[Descripción]],Tabla10[Descripción],Tabla10[Unidad de Medida],"",0))</f>
        <v>galon</v>
      </c>
      <c r="M241" s="312">
        <v>30</v>
      </c>
      <c r="N241" s="537">
        <f>IF(Tabla1[[#This Row],[Descripción]]="","",_xlfn.XLOOKUP(Tabla1[[#This Row],[Descripción]],Tabla10[Descripción],Tabla10[Precio Unitario],0))</f>
        <v>250</v>
      </c>
      <c r="O241" s="537">
        <f>IF(Tabla1[[#This Row],[Cantidad de Insumos]]="","",Tabla1[[#This Row],[Precio Unitario]]*Tabla1[[#This Row],[Cantidad de Insumos]])</f>
        <v>7500</v>
      </c>
      <c r="P241" s="522" t="str">
        <f>IF(Tabla1[[#This Row],[Descripción]]="","",_xlfn.XLOOKUP(Tabla1[[#This Row],[Descripción]],Tabla10[Descripción],Tabla10[CODIGO PRESUPUESTARIO],0))</f>
        <v>2.3.7.1.02</v>
      </c>
      <c r="Q241" s="523" t="s">
        <v>894</v>
      </c>
      <c r="R241" s="523" t="str">
        <f>IF(Tabla1[[#This Row],[Insumos]]="","",_xlfn.XLOOKUP(Tabla1[[#This Row],[Insumos]],Tabla10[Insumo],Tabla10[InsumoAbrev],"",0))</f>
        <v>lsGasoil</v>
      </c>
    </row>
    <row r="242" spans="2:18" ht="25.5">
      <c r="B242" s="188" t="e">
        <f>IF('Formulario PPGR3'!$G242="","",CONCATENATE('Formulario PPGR3'!$C242,".",'Formulario PPGR3'!$D242,".",'Formulario PPGR3'!$E242,".",'Formulario PPGR3'!$F242))</f>
        <v>#REF!</v>
      </c>
      <c r="C242" s="188" t="e">
        <f>IF('Formulario PPGR3'!$G242="","",'Formulario PPGR1'!#REF!)</f>
        <v>#REF!</v>
      </c>
      <c r="D242" s="188" t="e">
        <f>IF('Formulario PPGR3'!$G242="","",'Formulario PPGR1'!#REF!)</f>
        <v>#REF!</v>
      </c>
      <c r="E242" s="188" t="e">
        <f>IF('Formulario PPGR3'!$G242="","",'Formulario PPGR1'!#REF!)</f>
        <v>#REF!</v>
      </c>
      <c r="F242" s="188" t="e">
        <f>IF('Formulario PPGR3'!$G242="","",'Formulario PPGR1'!#REF!)</f>
        <v>#REF!</v>
      </c>
      <c r="G242" s="234" t="s">
        <v>741</v>
      </c>
      <c r="H242" s="519" t="str" cm="1">
        <f t="array" ref="H242">IF(Tabla1[[#This Row],[Código_Actividad]]="","",_xlfn.XLOOKUP(Tabla1[[#This Row],[Código_Actividad]],CodigoActividad,Tabla2[Actividades Programables Presupuestables],"",0))</f>
        <v xml:space="preserve">Supervisión para el cumplimiento y/o ampliación de la cartera de servicios en primer nivel de atención </v>
      </c>
      <c r="I242" s="520">
        <f>IFERROR(VLOOKUP('Formulario PPGR3'!$G242,'Formulario PPGR2'!$C$9:$Q$270,15,FALSE),"")</f>
        <v>4</v>
      </c>
      <c r="J242" s="525" t="s">
        <v>895</v>
      </c>
      <c r="K242" s="524" t="s">
        <v>896</v>
      </c>
      <c r="L242" s="521" t="str">
        <f>IF(Tabla1[[#This Row],[Descripción]]="","",_xlfn.XLOOKUP(Tabla1[[#This Row],[Descripción]],Tabla10[Descripción],Tabla10[Unidad de Medida],"",0))</f>
        <v>galon</v>
      </c>
      <c r="M242" s="312">
        <v>50</v>
      </c>
      <c r="N242" s="537">
        <f>IF(Tabla1[[#This Row],[Descripción]]="","",_xlfn.XLOOKUP(Tabla1[[#This Row],[Descripción]],Tabla10[Descripción],Tabla10[Precio Unitario],0))</f>
        <v>250</v>
      </c>
      <c r="O242" s="537">
        <f>IF(Tabla1[[#This Row],[Cantidad de Insumos]]="","",Tabla1[[#This Row],[Precio Unitario]]*Tabla1[[#This Row],[Cantidad de Insumos]])</f>
        <v>12500</v>
      </c>
      <c r="P242" s="522" t="str">
        <f>IF(Tabla1[[#This Row],[Descripción]]="","",_xlfn.XLOOKUP(Tabla1[[#This Row],[Descripción]],Tabla10[Descripción],Tabla10[CODIGO PRESUPUESTARIO],0))</f>
        <v>2.3.7.1.02</v>
      </c>
      <c r="Q242" s="523" t="s">
        <v>900</v>
      </c>
      <c r="R242" s="523" t="str">
        <f>IF(Tabla1[[#This Row],[Insumos]]="","",_xlfn.XLOOKUP(Tabla1[[#This Row],[Insumos]],Tabla10[Insumo],Tabla10[InsumoAbrev],"",0))</f>
        <v>lsGasoil</v>
      </c>
    </row>
    <row r="243" spans="2:18" ht="25.5">
      <c r="B243" s="188" t="e">
        <f>IF('Formulario PPGR3'!$G243="","",CONCATENATE('Formulario PPGR3'!$C243,".",'Formulario PPGR3'!$D243,".",'Formulario PPGR3'!$E243,".",'Formulario PPGR3'!$F243))</f>
        <v>#REF!</v>
      </c>
      <c r="C243" s="188" t="e">
        <f>IF('Formulario PPGR3'!$G243="","",'Formulario PPGR1'!#REF!)</f>
        <v>#REF!</v>
      </c>
      <c r="D243" s="188" t="e">
        <f>IF('Formulario PPGR3'!$G243="","",'Formulario PPGR1'!#REF!)</f>
        <v>#REF!</v>
      </c>
      <c r="E243" s="188" t="e">
        <f>IF('Formulario PPGR3'!$G243="","",'Formulario PPGR1'!#REF!)</f>
        <v>#REF!</v>
      </c>
      <c r="F243" s="188" t="e">
        <f>IF('Formulario PPGR3'!$G243="","",'Formulario PPGR1'!#REF!)</f>
        <v>#REF!</v>
      </c>
      <c r="G243" s="234" t="s">
        <v>741</v>
      </c>
      <c r="H243" s="519" t="str" cm="1">
        <f t="array" ref="H243">IF(Tabla1[[#This Row],[Código_Actividad]]="","",_xlfn.XLOOKUP(Tabla1[[#This Row],[Código_Actividad]],CodigoActividad,Tabla2[Actividades Programables Presupuestables],"",0))</f>
        <v xml:space="preserve">Supervisión para el cumplimiento y/o ampliación de la cartera de servicios en primer nivel de atención </v>
      </c>
      <c r="I243" s="520">
        <f>IFERROR(VLOOKUP('Formulario PPGR3'!$G243,'Formulario PPGR2'!$C$9:$Q$270,15,FALSE),"")</f>
        <v>4</v>
      </c>
      <c r="J243" s="525" t="s">
        <v>897</v>
      </c>
      <c r="K243" s="524" t="s">
        <v>898</v>
      </c>
      <c r="L243" s="521" t="str">
        <f>IF(Tabla1[[#This Row],[Descripción]]="","",_xlfn.XLOOKUP(Tabla1[[#This Row],[Descripción]],Tabla10[Descripción],Tabla10[Unidad de Medida],"",0))</f>
        <v>Depósito</v>
      </c>
      <c r="M243" s="312">
        <v>5</v>
      </c>
      <c r="N243" s="537">
        <f>IF(Tabla1[[#This Row],[Descripción]]="","",_xlfn.XLOOKUP(Tabla1[[#This Row],[Descripción]],Tabla10[Descripción],Tabla10[Precio Unitario],0))</f>
        <v>1700</v>
      </c>
      <c r="O243" s="537">
        <f>IF(Tabla1[[#This Row],[Cantidad de Insumos]]="","",Tabla1[[#This Row],[Precio Unitario]]*Tabla1[[#This Row],[Cantidad de Insumos]])</f>
        <v>8500</v>
      </c>
      <c r="P243" s="522" t="str">
        <f>IF(Tabla1[[#This Row],[Descripción]]="","",_xlfn.XLOOKUP(Tabla1[[#This Row],[Descripción]],Tabla10[Descripción],Tabla10[CODIGO PRESUPUESTARIO],0))</f>
        <v>2.2.3.1.01</v>
      </c>
      <c r="Q243" s="523" t="s">
        <v>894</v>
      </c>
      <c r="R243" s="523" t="str">
        <f>IF(Tabla1[[#This Row],[Insumos]]="","",_xlfn.XLOOKUP(Tabla1[[#This Row],[Insumos]],Tabla10[Insumo],Tabla10[InsumoAbrev],"",0))</f>
        <v>lsViaticosDP</v>
      </c>
    </row>
    <row r="244" spans="2:18" ht="25.5">
      <c r="B244" s="188" t="e">
        <f>IF('Formulario PPGR3'!$G244="","",CONCATENATE('Formulario PPGR3'!$C244,".",'Formulario PPGR3'!$D244,".",'Formulario PPGR3'!$E244,".",'Formulario PPGR3'!$F244))</f>
        <v>#REF!</v>
      </c>
      <c r="C244" s="188" t="e">
        <f>IF('Formulario PPGR3'!$G244="","",'Formulario PPGR1'!#REF!)</f>
        <v>#REF!</v>
      </c>
      <c r="D244" s="188" t="e">
        <f>IF('Formulario PPGR3'!$G244="","",'Formulario PPGR1'!#REF!)</f>
        <v>#REF!</v>
      </c>
      <c r="E244" s="188" t="e">
        <f>IF('Formulario PPGR3'!$G244="","",'Formulario PPGR1'!#REF!)</f>
        <v>#REF!</v>
      </c>
      <c r="F244" s="188" t="e">
        <f>IF('Formulario PPGR3'!$G244="","",'Formulario PPGR1'!#REF!)</f>
        <v>#REF!</v>
      </c>
      <c r="G244" s="234" t="s">
        <v>741</v>
      </c>
      <c r="H244" s="519" t="str" cm="1">
        <f t="array" ref="H244">IF(Tabla1[[#This Row],[Código_Actividad]]="","",_xlfn.XLOOKUP(Tabla1[[#This Row],[Código_Actividad]],CodigoActividad,Tabla2[Actividades Programables Presupuestables],"",0))</f>
        <v xml:space="preserve">Supervisión para el cumplimiento y/o ampliación de la cartera de servicios en primer nivel de atención </v>
      </c>
      <c r="I244" s="520">
        <f>IFERROR(VLOOKUP('Formulario PPGR3'!$G244,'Formulario PPGR2'!$C$9:$Q$270,15,FALSE),"")</f>
        <v>4</v>
      </c>
      <c r="J244" s="528" t="s">
        <v>901</v>
      </c>
      <c r="K244" s="524" t="s">
        <v>902</v>
      </c>
      <c r="L244" s="521" t="str">
        <f>IF(Tabla1[[#This Row],[Descripción]]="","",_xlfn.XLOOKUP(Tabla1[[#This Row],[Descripción]],Tabla10[Descripción],Tabla10[Unidad de Medida],"",0))</f>
        <v>resma</v>
      </c>
      <c r="M244" s="312">
        <v>2</v>
      </c>
      <c r="N244" s="537">
        <f>IF(Tabla1[[#This Row],[Descripción]]="","",_xlfn.XLOOKUP(Tabla1[[#This Row],[Descripción]],Tabla10[Descripción],Tabla10[Precio Unitario],0))</f>
        <v>288</v>
      </c>
      <c r="O244" s="537">
        <f>IF(Tabla1[[#This Row],[Cantidad de Insumos]]="","",Tabla1[[#This Row],[Precio Unitario]]*Tabla1[[#This Row],[Cantidad de Insumos]])</f>
        <v>576</v>
      </c>
      <c r="P244" s="522" t="str">
        <f>IF(Tabla1[[#This Row],[Descripción]]="","",_xlfn.XLOOKUP(Tabla1[[#This Row],[Descripción]],Tabla10[Descripción],Tabla10[CODIGO PRESUPUESTARIO],0))</f>
        <v>2.3.3.1.01</v>
      </c>
      <c r="Q244" s="523" t="s">
        <v>900</v>
      </c>
      <c r="R244" s="523" t="str">
        <f>IF(Tabla1[[#This Row],[Insumos]]="","",_xlfn.XLOOKUP(Tabla1[[#This Row],[Insumos]],Tabla10[Insumo],Tabla10[InsumoAbrev],"",0))</f>
        <v>lsProductosdePapel</v>
      </c>
    </row>
    <row r="245" spans="2:18" ht="25.5">
      <c r="B245" s="188" t="e">
        <f>IF('Formulario PPGR3'!$G245="","",CONCATENATE('Formulario PPGR3'!$C245,".",'Formulario PPGR3'!$D245,".",'Formulario PPGR3'!$E245,".",'Formulario PPGR3'!$F245))</f>
        <v>#REF!</v>
      </c>
      <c r="C245" s="188" t="e">
        <f>IF('Formulario PPGR3'!$G245="","",'Formulario PPGR1'!#REF!)</f>
        <v>#REF!</v>
      </c>
      <c r="D245" s="188" t="e">
        <f>IF('Formulario PPGR3'!$G245="","",'Formulario PPGR1'!#REF!)</f>
        <v>#REF!</v>
      </c>
      <c r="E245" s="188" t="e">
        <f>IF('Formulario PPGR3'!$G245="","",'Formulario PPGR1'!#REF!)</f>
        <v>#REF!</v>
      </c>
      <c r="F245" s="188" t="e">
        <f>IF('Formulario PPGR3'!$G245="","",'Formulario PPGR1'!#REF!)</f>
        <v>#REF!</v>
      </c>
      <c r="G245" s="234" t="s">
        <v>741</v>
      </c>
      <c r="H245" s="519" t="str" cm="1">
        <f t="array" ref="H245">IF(Tabla1[[#This Row],[Código_Actividad]]="","",_xlfn.XLOOKUP(Tabla1[[#This Row],[Código_Actividad]],CodigoActividad,Tabla2[Actividades Programables Presupuestables],"",0))</f>
        <v xml:space="preserve">Supervisión para el cumplimiento y/o ampliación de la cartera de servicios en primer nivel de atención </v>
      </c>
      <c r="I245" s="520">
        <f>IFERROR(VLOOKUP('Formulario PPGR3'!$G245,'Formulario PPGR2'!$C$9:$Q$270,15,FALSE),"")</f>
        <v>4</v>
      </c>
      <c r="J245" s="525" t="s">
        <v>903</v>
      </c>
      <c r="K245" s="524" t="s">
        <v>935</v>
      </c>
      <c r="L245" s="521" t="str">
        <f>IF(Tabla1[[#This Row],[Descripción]]="","",_xlfn.XLOOKUP(Tabla1[[#This Row],[Descripción]],Tabla10[Descripción],Tabla10[Unidad de Medida],"",0))</f>
        <v>unidad</v>
      </c>
      <c r="M245" s="312">
        <v>1</v>
      </c>
      <c r="N245" s="537">
        <f>IF(Tabla1[[#This Row],[Descripción]]="","",_xlfn.XLOOKUP(Tabla1[[#This Row],[Descripción]],Tabla10[Descripción],Tabla10[Precio Unitario],0))</f>
        <v>1069.47</v>
      </c>
      <c r="O245" s="537">
        <f>IF(Tabla1[[#This Row],[Cantidad de Insumos]]="","",Tabla1[[#This Row],[Precio Unitario]]*Tabla1[[#This Row],[Cantidad de Insumos]])</f>
        <v>1069.47</v>
      </c>
      <c r="P245" s="522" t="str">
        <f>IF(Tabla1[[#This Row],[Descripción]]="","",_xlfn.XLOOKUP(Tabla1[[#This Row],[Descripción]],Tabla10[Descripción],Tabla10[CODIGO PRESUPUESTARIO],0))</f>
        <v xml:space="preserve">2.3.9.2.01 </v>
      </c>
      <c r="Q245" s="523" t="s">
        <v>900</v>
      </c>
      <c r="R245" s="523" t="str">
        <f>IF(Tabla1[[#This Row],[Insumos]]="","",_xlfn.XLOOKUP(Tabla1[[#This Row],[Insumos]],Tabla10[Insumo],Tabla10[InsumoAbrev],"",0))</f>
        <v>lsUtilesdeOficina</v>
      </c>
    </row>
    <row r="246" spans="2:18" ht="38.25">
      <c r="B246" s="188" t="e">
        <f>IF('Formulario PPGR3'!$G246="","",CONCATENATE('Formulario PPGR3'!$C246,".",'Formulario PPGR3'!$D246,".",'Formulario PPGR3'!$E246,".",'Formulario PPGR3'!$F246))</f>
        <v>#REF!</v>
      </c>
      <c r="C246" s="188" t="e">
        <f>IF('Formulario PPGR3'!$G246="","",'Formulario PPGR1'!#REF!)</f>
        <v>#REF!</v>
      </c>
      <c r="D246" s="188" t="e">
        <f>IF('Formulario PPGR3'!$G246="","",'Formulario PPGR1'!#REF!)</f>
        <v>#REF!</v>
      </c>
      <c r="E246" s="188" t="e">
        <f>IF('Formulario PPGR3'!$G246="","",'Formulario PPGR1'!#REF!)</f>
        <v>#REF!</v>
      </c>
      <c r="F246" s="188" t="e">
        <f>IF('Formulario PPGR3'!$G246="","",'Formulario PPGR1'!#REF!)</f>
        <v>#REF!</v>
      </c>
      <c r="G246" s="234" t="s">
        <v>746</v>
      </c>
      <c r="H246" s="188" t="str" cm="1">
        <f t="array" ref="H246">IF(Tabla1[[#This Row],[Código_Actividad]]="","",_xlfn.XLOOKUP(Tabla1[[#This Row],[Código_Actividad]],CodigoActividad,Tabla2[Actividades Programables Presupuestables],"",0))</f>
        <v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v>
      </c>
      <c r="I246" s="520">
        <f>IFERROR(VLOOKUP('Formulario PPGR3'!$G246,'Formulario PPGR2'!$C$9:$Q$270,15,FALSE),"")</f>
        <v>3</v>
      </c>
      <c r="J246" s="525" t="s">
        <v>892</v>
      </c>
      <c r="K246" s="524" t="s">
        <v>938</v>
      </c>
      <c r="L246" s="521" t="str">
        <f>IF(Tabla1[[#This Row],[Descripción]]="","",_xlfn.XLOOKUP(Tabla1[[#This Row],[Descripción]],Tabla10[Descripción],Tabla10[Unidad de Medida],"",0))</f>
        <v>unidad</v>
      </c>
      <c r="M246" s="312">
        <v>5</v>
      </c>
      <c r="N246" s="537">
        <f>IF(Tabla1[[#This Row],[Descripción]]="","",_xlfn.XLOOKUP(Tabla1[[#This Row],[Descripción]],Tabla10[Descripción],Tabla10[Precio Unitario],0))</f>
        <v>27193.1</v>
      </c>
      <c r="O246" s="537">
        <f>IF(Tabla1[[#This Row],[Cantidad de Insumos]]="","",Tabla1[[#This Row],[Precio Unitario]]*Tabla1[[#This Row],[Cantidad de Insumos]])</f>
        <v>135965.5</v>
      </c>
      <c r="P246" s="522" t="str">
        <f>IF(Tabla1[[#This Row],[Descripción]]="","",_xlfn.XLOOKUP(Tabla1[[#This Row],[Descripción]],Tabla10[Descripción],Tabla10[CODIGO PRESUPUESTARIO],0))</f>
        <v>2.3.1.1.01</v>
      </c>
      <c r="Q246" s="523" t="s">
        <v>900</v>
      </c>
      <c r="R246" s="523" t="str">
        <f>IF(Tabla1[[#This Row],[Insumos]]="","",_xlfn.XLOOKUP(Tabla1[[#This Row],[Insumos]],Tabla10[Insumo],Tabla10[InsumoAbrev],"",0))</f>
        <v>lsAlimentosyBebidas</v>
      </c>
    </row>
    <row r="247" spans="2:18" ht="38.25">
      <c r="B247" s="188" t="e">
        <f>IF('Formulario PPGR3'!$G247="","",CONCATENATE('Formulario PPGR3'!$C247,".",'Formulario PPGR3'!$D247,".",'Formulario PPGR3'!$E247,".",'Formulario PPGR3'!$F247))</f>
        <v>#REF!</v>
      </c>
      <c r="C247" s="188" t="e">
        <f>IF('Formulario PPGR3'!$G247="","",'Formulario PPGR1'!#REF!)</f>
        <v>#REF!</v>
      </c>
      <c r="D247" s="188" t="e">
        <f>IF('Formulario PPGR3'!$G247="","",'Formulario PPGR1'!#REF!)</f>
        <v>#REF!</v>
      </c>
      <c r="E247" s="188" t="e">
        <f>IF('Formulario PPGR3'!$G247="","",'Formulario PPGR1'!#REF!)</f>
        <v>#REF!</v>
      </c>
      <c r="F247" s="188" t="e">
        <f>IF('Formulario PPGR3'!$G247="","",'Formulario PPGR1'!#REF!)</f>
        <v>#REF!</v>
      </c>
      <c r="G247" s="234" t="s">
        <v>746</v>
      </c>
      <c r="H247" s="188" t="str" cm="1">
        <f t="array" ref="H247">IF(Tabla1[[#This Row],[Código_Actividad]]="","",_xlfn.XLOOKUP(Tabla1[[#This Row],[Código_Actividad]],CodigoActividad,Tabla2[Actividades Programables Presupuestables],"",0))</f>
        <v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v>
      </c>
      <c r="I247" s="520">
        <f>IFERROR(VLOOKUP('Formulario PPGR3'!$G247,'Formulario PPGR2'!$C$9:$Q$270,15,FALSE),"")</f>
        <v>3</v>
      </c>
      <c r="J247" s="525" t="s">
        <v>892</v>
      </c>
      <c r="K247" s="524" t="s">
        <v>931</v>
      </c>
      <c r="L247" s="521" t="str">
        <f>IF(Tabla1[[#This Row],[Descripción]]="","",_xlfn.XLOOKUP(Tabla1[[#This Row],[Descripción]],Tabla10[Descripción],Tabla10[Unidad de Medida],"",0))</f>
        <v>unidad</v>
      </c>
      <c r="M247" s="312">
        <v>5</v>
      </c>
      <c r="N247" s="537">
        <f>IF(Tabla1[[#This Row],[Descripción]]="","",_xlfn.XLOOKUP(Tabla1[[#This Row],[Descripción]],Tabla10[Descripción],Tabla10[Precio Unitario],0))</f>
        <v>61419</v>
      </c>
      <c r="O247" s="537">
        <f>IF(Tabla1[[#This Row],[Cantidad de Insumos]]="","",Tabla1[[#This Row],[Precio Unitario]]*Tabla1[[#This Row],[Cantidad de Insumos]])</f>
        <v>307095</v>
      </c>
      <c r="P247" s="522" t="str">
        <f>IF(Tabla1[[#This Row],[Descripción]]="","",_xlfn.XLOOKUP(Tabla1[[#This Row],[Descripción]],Tabla10[Descripción],Tabla10[CODIGO PRESUPUESTARIO],0))</f>
        <v>2.3.1.1.01</v>
      </c>
      <c r="Q247" s="523" t="s">
        <v>900</v>
      </c>
      <c r="R247" s="523" t="str">
        <f>IF(Tabla1[[#This Row],[Insumos]]="","",_xlfn.XLOOKUP(Tabla1[[#This Row],[Insumos]],Tabla10[Insumo],Tabla10[InsumoAbrev],"",0))</f>
        <v>lsAlimentosyBebidas</v>
      </c>
    </row>
    <row r="248" spans="2:18" ht="280.5">
      <c r="B248" s="188" t="e">
        <f>IF('Formulario PPGR3'!$G248="","",CONCATENATE('Formulario PPGR3'!$C248,".",'Formulario PPGR3'!$D248,".",'Formulario PPGR3'!$E248,".",'Formulario PPGR3'!$F248))</f>
        <v>#REF!</v>
      </c>
      <c r="C248" s="188" t="e">
        <f>IF('Formulario PPGR3'!$G248="","",'Formulario PPGR1'!#REF!)</f>
        <v>#REF!</v>
      </c>
      <c r="D248" s="188" t="e">
        <f>IF('Formulario PPGR3'!$G248="","",'Formulario PPGR1'!#REF!)</f>
        <v>#REF!</v>
      </c>
      <c r="E248" s="188" t="e">
        <f>IF('Formulario PPGR3'!$G248="","",'Formulario PPGR1'!#REF!)</f>
        <v>#REF!</v>
      </c>
      <c r="F248" s="188" t="e">
        <f>IF('Formulario PPGR3'!$G248="","",'Formulario PPGR1'!#REF!)</f>
        <v>#REF!</v>
      </c>
      <c r="G248" s="234" t="s">
        <v>746</v>
      </c>
      <c r="H248" s="519" t="str" cm="1">
        <f t="array" ref="H248">IF(Tabla1[[#This Row],[Código_Actividad]]="","",_xlfn.XLOOKUP(Tabla1[[#This Row],[Código_Actividad]],CodigoActividad,Tabla2[Actividades Programables Presupuestables],"",0))</f>
        <v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v>
      </c>
      <c r="I248" s="520">
        <f>IFERROR(VLOOKUP('Formulario PPGR3'!$G248,'Formulario PPGR2'!$C$9:$Q$270,15,FALSE),"")</f>
        <v>3</v>
      </c>
      <c r="J248" s="528" t="s">
        <v>901</v>
      </c>
      <c r="K248" s="524" t="s">
        <v>902</v>
      </c>
      <c r="L248" s="521" t="str">
        <f>IF(Tabla1[[#This Row],[Descripción]]="","",_xlfn.XLOOKUP(Tabla1[[#This Row],[Descripción]],Tabla10[Descripción],Tabla10[Unidad de Medida],"",0))</f>
        <v>resma</v>
      </c>
      <c r="M248" s="312">
        <v>5</v>
      </c>
      <c r="N248" s="537">
        <f>IF(Tabla1[[#This Row],[Descripción]]="","",_xlfn.XLOOKUP(Tabla1[[#This Row],[Descripción]],Tabla10[Descripción],Tabla10[Precio Unitario],0))</f>
        <v>288</v>
      </c>
      <c r="O248" s="537">
        <f>IF(Tabla1[[#This Row],[Cantidad de Insumos]]="","",Tabla1[[#This Row],[Precio Unitario]]*Tabla1[[#This Row],[Cantidad de Insumos]])</f>
        <v>1440</v>
      </c>
      <c r="P248" s="522" t="str">
        <f>IF(Tabla1[[#This Row],[Descripción]]="","",_xlfn.XLOOKUP(Tabla1[[#This Row],[Descripción]],Tabla10[Descripción],Tabla10[CODIGO PRESUPUESTARIO],0))</f>
        <v>2.3.3.1.01</v>
      </c>
      <c r="Q248" s="523" t="s">
        <v>900</v>
      </c>
      <c r="R248" s="523" t="str">
        <f>IF(Tabla1[[#This Row],[Insumos]]="","",_xlfn.XLOOKUP(Tabla1[[#This Row],[Insumos]],Tabla10[Insumo],Tabla10[InsumoAbrev],"",0))</f>
        <v>lsProductosdePapel</v>
      </c>
    </row>
    <row r="249" spans="2:18" ht="280.5">
      <c r="B249" s="188" t="e">
        <f>IF('Formulario PPGR3'!$G249="","",CONCATENATE('Formulario PPGR3'!$C249,".",'Formulario PPGR3'!$D249,".",'Formulario PPGR3'!$E249,".",'Formulario PPGR3'!$F249))</f>
        <v>#REF!</v>
      </c>
      <c r="C249" s="188" t="e">
        <f>IF('Formulario PPGR3'!$G249="","",'Formulario PPGR1'!#REF!)</f>
        <v>#REF!</v>
      </c>
      <c r="D249" s="188" t="e">
        <f>IF('Formulario PPGR3'!$G249="","",'Formulario PPGR1'!#REF!)</f>
        <v>#REF!</v>
      </c>
      <c r="E249" s="188" t="e">
        <f>IF('Formulario PPGR3'!$G249="","",'Formulario PPGR1'!#REF!)</f>
        <v>#REF!</v>
      </c>
      <c r="F249" s="188" t="e">
        <f>IF('Formulario PPGR3'!$G249="","",'Formulario PPGR1'!#REF!)</f>
        <v>#REF!</v>
      </c>
      <c r="G249" s="234" t="s">
        <v>746</v>
      </c>
      <c r="H249" s="519" t="str" cm="1">
        <f t="array" ref="H249">IF(Tabla1[[#This Row],[Código_Actividad]]="","",_xlfn.XLOOKUP(Tabla1[[#This Row],[Código_Actividad]],CodigoActividad,Tabla2[Actividades Programables Presupuestables],"",0))</f>
        <v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v>
      </c>
      <c r="I249" s="520">
        <f>IFERROR(VLOOKUP('Formulario PPGR3'!$G249,'Formulario PPGR2'!$C$9:$Q$270,15,FALSE),"")</f>
        <v>3</v>
      </c>
      <c r="J249" s="525" t="s">
        <v>903</v>
      </c>
      <c r="K249" s="524" t="s">
        <v>904</v>
      </c>
      <c r="L249" s="521" t="str">
        <f>IF(Tabla1[[#This Row],[Descripción]]="","",_xlfn.XLOOKUP(Tabla1[[#This Row],[Descripción]],Tabla10[Descripción],Tabla10[Unidad de Medida],"",0))</f>
        <v>unidad</v>
      </c>
      <c r="M249" s="312">
        <v>20</v>
      </c>
      <c r="N249" s="537">
        <f>IF(Tabla1[[#This Row],[Descripción]]="","",_xlfn.XLOOKUP(Tabla1[[#This Row],[Descripción]],Tabla10[Descripción],Tabla10[Precio Unitario],0))</f>
        <v>55</v>
      </c>
      <c r="O249" s="537">
        <f>IF(Tabla1[[#This Row],[Cantidad de Insumos]]="","",Tabla1[[#This Row],[Precio Unitario]]*Tabla1[[#This Row],[Cantidad de Insumos]])</f>
        <v>1100</v>
      </c>
      <c r="P249" s="522" t="str">
        <f>IF(Tabla1[[#This Row],[Descripción]]="","",_xlfn.XLOOKUP(Tabla1[[#This Row],[Descripción]],Tabla10[Descripción],Tabla10[CODIGO PRESUPUESTARIO],0))</f>
        <v xml:space="preserve">2.3.9.2.01 </v>
      </c>
      <c r="Q249" s="523" t="s">
        <v>900</v>
      </c>
      <c r="R249" s="523" t="str">
        <f>IF(Tabla1[[#This Row],[Insumos]]="","",_xlfn.XLOOKUP(Tabla1[[#This Row],[Insumos]],Tabla10[Insumo],Tabla10[InsumoAbrev],"",0))</f>
        <v>lsUtilesdeOficina</v>
      </c>
    </row>
    <row r="250" spans="2:18" ht="280.5">
      <c r="B250" s="188" t="e">
        <f>IF('Formulario PPGR3'!$G250="","",CONCATENATE('Formulario PPGR3'!$C250,".",'Formulario PPGR3'!$D250,".",'Formulario PPGR3'!$E250,".",'Formulario PPGR3'!$F250))</f>
        <v>#REF!</v>
      </c>
      <c r="C250" s="188" t="e">
        <f>IF('Formulario PPGR3'!$G250="","",'Formulario PPGR1'!#REF!)</f>
        <v>#REF!</v>
      </c>
      <c r="D250" s="188" t="e">
        <f>IF('Formulario PPGR3'!$G250="","",'Formulario PPGR1'!#REF!)</f>
        <v>#REF!</v>
      </c>
      <c r="E250" s="188" t="e">
        <f>IF('Formulario PPGR3'!$G250="","",'Formulario PPGR1'!#REF!)</f>
        <v>#REF!</v>
      </c>
      <c r="F250" s="188" t="e">
        <f>IF('Formulario PPGR3'!$G250="","",'Formulario PPGR1'!#REF!)</f>
        <v>#REF!</v>
      </c>
      <c r="G250" s="234" t="s">
        <v>746</v>
      </c>
      <c r="H250" s="519" t="str" cm="1">
        <f t="array" ref="H250">IF(Tabla1[[#This Row],[Código_Actividad]]="","",_xlfn.XLOOKUP(Tabla1[[#This Row],[Código_Actividad]],CodigoActividad,Tabla2[Actividades Programables Presupuestables],"",0))</f>
        <v xml:space="preserve">Implementar  plan de capacitación al personal de laboratorios clinicos, imágenes y los servicios transfuncionales en EES de 10 SRS                                        Talleres de imágenes:                           1. Taller “Radioprotección para el personal operativo del servicio de imágenes médica” 
2- Taller “Los medios de  contrastes en radiología y su uso”                                                                    3- Taller de humanización de los servicios en la atención al paciente a personal de laboratorio e imágenes                                                   Talleres Laboratorio:                                                                                1. “Capacitación junto al equipo técnico  del Hemocentro Nacional al personal de los Bancos de Sangre en  control de calidad a las pruebas y  servicio de transfusión 
2. Taller al personal de laboratorios clínicos para la actualización documentada del Manual Bioseguridad para garantizar el manejo de los desechos biológicos, materiales químicos peligrosos y actividades de contingencia como incendios, terremotos y emergencias.                                      Dividir cantidad de talleres trtimestral, de acuerdo a su disponibilidad                                                                                                        </v>
      </c>
      <c r="I250" s="520">
        <f>IFERROR(VLOOKUP('Formulario PPGR3'!$G250,'Formulario PPGR2'!$C$9:$Q$270,15,FALSE),"")</f>
        <v>3</v>
      </c>
      <c r="J250" s="528" t="s">
        <v>901</v>
      </c>
      <c r="K250" s="524" t="s">
        <v>919</v>
      </c>
      <c r="L250" s="521" t="str">
        <f>IF(Tabla1[[#This Row],[Descripción]]="","",_xlfn.XLOOKUP(Tabla1[[#This Row],[Descripción]],Tabla10[Descripción],Tabla10[Unidad de Medida],"",0))</f>
        <v>unidad</v>
      </c>
      <c r="M250" s="312">
        <v>20</v>
      </c>
      <c r="N250" s="537">
        <f>IF(Tabla1[[#This Row],[Descripción]]="","",_xlfn.XLOOKUP(Tabla1[[#This Row],[Descripción]],Tabla10[Descripción],Tabla10[Precio Unitario],0))</f>
        <v>132.75</v>
      </c>
      <c r="O250" s="537">
        <f>IF(Tabla1[[#This Row],[Cantidad de Insumos]]="","",Tabla1[[#This Row],[Precio Unitario]]*Tabla1[[#This Row],[Cantidad de Insumos]])</f>
        <v>2655</v>
      </c>
      <c r="P250" s="522" t="str">
        <f>IF(Tabla1[[#This Row],[Descripción]]="","",_xlfn.XLOOKUP(Tabla1[[#This Row],[Descripción]],Tabla10[Descripción],Tabla10[CODIGO PRESUPUESTARIO],0))</f>
        <v>2.3.3.2.01</v>
      </c>
      <c r="Q250" s="523" t="s">
        <v>900</v>
      </c>
      <c r="R250" s="523" t="str">
        <f>IF(Tabla1[[#This Row],[Insumos]]="","",_xlfn.XLOOKUP(Tabla1[[#This Row],[Insumos]],Tabla10[Insumo],Tabla10[InsumoAbrev],"",0))</f>
        <v>lsProductosdePapel</v>
      </c>
    </row>
    <row r="251" spans="2:18" ht="38.25">
      <c r="B251" s="188" t="e">
        <f>IF('Formulario PPGR3'!$G251="","",CONCATENATE('Formulario PPGR3'!$C251,".",'Formulario PPGR3'!$D251,".",'Formulario PPGR3'!$E251,".",'Formulario PPGR3'!$F251))</f>
        <v>#REF!</v>
      </c>
      <c r="C251" s="188" t="e">
        <f>IF('Formulario PPGR3'!$G251="","",'Formulario PPGR1'!#REF!)</f>
        <v>#REF!</v>
      </c>
      <c r="D251" s="188" t="e">
        <f>IF('Formulario PPGR3'!$G251="","",'Formulario PPGR1'!#REF!)</f>
        <v>#REF!</v>
      </c>
      <c r="E251" s="188" t="e">
        <f>IF('Formulario PPGR3'!$G251="","",'Formulario PPGR1'!#REF!)</f>
        <v>#REF!</v>
      </c>
      <c r="F251" s="188" t="e">
        <f>IF('Formulario PPGR3'!$G251="","",'Formulario PPGR1'!#REF!)</f>
        <v>#REF!</v>
      </c>
      <c r="G251" s="234" t="s">
        <v>748</v>
      </c>
      <c r="H251" s="519" t="str" cm="1">
        <f t="array" ref="H251">IF(Tabla1[[#This Row],[Código_Actividad]]="","",_xlfn.XLOOKUP(Tabla1[[#This Row],[Código_Actividad]],CodigoActividad,Tabla2[Actividades Programables Presupuestables],"",0))</f>
        <v>Supervisión a EES para verificar  las acciones de bioseguridad y radio protección en los servicios de laboratorios clinicos e imágenes</v>
      </c>
      <c r="I251" s="520">
        <f>IFERROR(VLOOKUP('Formulario PPGR3'!$G251,'Formulario PPGR2'!$C$9:$Q$270,15,FALSE),"")</f>
        <v>3</v>
      </c>
      <c r="J251" s="525" t="s">
        <v>895</v>
      </c>
      <c r="K251" s="524" t="s">
        <v>896</v>
      </c>
      <c r="L251" s="521" t="str">
        <f>IF(Tabla1[[#This Row],[Descripción]]="","",_xlfn.XLOOKUP(Tabla1[[#This Row],[Descripción]],Tabla10[Descripción],Tabla10[Unidad de Medida],"",0))</f>
        <v>galon</v>
      </c>
      <c r="M251" s="312">
        <v>40</v>
      </c>
      <c r="N251" s="537">
        <f>IF(Tabla1[[#This Row],[Descripción]]="","",_xlfn.XLOOKUP(Tabla1[[#This Row],[Descripción]],Tabla10[Descripción],Tabla10[Precio Unitario],0))</f>
        <v>250</v>
      </c>
      <c r="O251" s="537">
        <f>IF(Tabla1[[#This Row],[Cantidad de Insumos]]="","",Tabla1[[#This Row],[Precio Unitario]]*Tabla1[[#This Row],[Cantidad de Insumos]])</f>
        <v>10000</v>
      </c>
      <c r="P251" s="522" t="str">
        <f>IF(Tabla1[[#This Row],[Descripción]]="","",_xlfn.XLOOKUP(Tabla1[[#This Row],[Descripción]],Tabla10[Descripción],Tabla10[CODIGO PRESUPUESTARIO],0))</f>
        <v>2.3.7.1.02</v>
      </c>
      <c r="Q251" s="523" t="s">
        <v>900</v>
      </c>
      <c r="R251" s="523" t="str">
        <f>IF(Tabla1[[#This Row],[Insumos]]="","",_xlfn.XLOOKUP(Tabla1[[#This Row],[Insumos]],Tabla10[Insumo],Tabla10[InsumoAbrev],"",0))</f>
        <v>lsGasoil</v>
      </c>
    </row>
    <row r="252" spans="2:18" ht="38.25">
      <c r="B252" s="188" t="e">
        <f>IF('Formulario PPGR3'!$G252="","",CONCATENATE('Formulario PPGR3'!$C252,".",'Formulario PPGR3'!$D252,".",'Formulario PPGR3'!$E252,".",'Formulario PPGR3'!$F252))</f>
        <v>#REF!</v>
      </c>
      <c r="C252" s="188" t="e">
        <f>IF('Formulario PPGR3'!$G252="","",'Formulario PPGR1'!#REF!)</f>
        <v>#REF!</v>
      </c>
      <c r="D252" s="188" t="e">
        <f>IF('Formulario PPGR3'!$G252="","",'Formulario PPGR1'!#REF!)</f>
        <v>#REF!</v>
      </c>
      <c r="E252" s="188" t="e">
        <f>IF('Formulario PPGR3'!$G252="","",'Formulario PPGR1'!#REF!)</f>
        <v>#REF!</v>
      </c>
      <c r="F252" s="188" t="e">
        <f>IF('Formulario PPGR3'!$G252="","",'Formulario PPGR1'!#REF!)</f>
        <v>#REF!</v>
      </c>
      <c r="G252" s="234" t="s">
        <v>748</v>
      </c>
      <c r="H252" s="519" t="str" cm="1">
        <f t="array" ref="H252">IF(Tabla1[[#This Row],[Código_Actividad]]="","",_xlfn.XLOOKUP(Tabla1[[#This Row],[Código_Actividad]],CodigoActividad,Tabla2[Actividades Programables Presupuestables],"",0))</f>
        <v>Supervisión a EES para verificar  las acciones de bioseguridad y radio protección en los servicios de laboratorios clinicos e imágenes</v>
      </c>
      <c r="I252" s="520">
        <f>IFERROR(VLOOKUP('Formulario PPGR3'!$G252,'Formulario PPGR2'!$C$9:$Q$270,15,FALSE),"")</f>
        <v>3</v>
      </c>
      <c r="J252" s="525" t="s">
        <v>897</v>
      </c>
      <c r="K252" s="524" t="s">
        <v>898</v>
      </c>
      <c r="L252" s="521" t="str">
        <f>IF(Tabla1[[#This Row],[Descripción]]="","",_xlfn.XLOOKUP(Tabla1[[#This Row],[Descripción]],Tabla10[Descripción],Tabla10[Unidad de Medida],"",0))</f>
        <v>Depósito</v>
      </c>
      <c r="M252" s="312">
        <v>4</v>
      </c>
      <c r="N252" s="537">
        <f>IF(Tabla1[[#This Row],[Descripción]]="","",_xlfn.XLOOKUP(Tabla1[[#This Row],[Descripción]],Tabla10[Descripción],Tabla10[Precio Unitario],0))</f>
        <v>1700</v>
      </c>
      <c r="O252" s="537">
        <f>IF(Tabla1[[#This Row],[Cantidad de Insumos]]="","",Tabla1[[#This Row],[Precio Unitario]]*Tabla1[[#This Row],[Cantidad de Insumos]])</f>
        <v>6800</v>
      </c>
      <c r="P252" s="522" t="str">
        <f>IF(Tabla1[[#This Row],[Descripción]]="","",_xlfn.XLOOKUP(Tabla1[[#This Row],[Descripción]],Tabla10[Descripción],Tabla10[CODIGO PRESUPUESTARIO],0))</f>
        <v>2.2.3.1.01</v>
      </c>
      <c r="Q252" s="523" t="s">
        <v>894</v>
      </c>
      <c r="R252" s="523" t="str">
        <f>IF(Tabla1[[#This Row],[Insumos]]="","",_xlfn.XLOOKUP(Tabla1[[#This Row],[Insumos]],Tabla10[Insumo],Tabla10[InsumoAbrev],"",0))</f>
        <v>lsViaticosDP</v>
      </c>
    </row>
    <row r="253" spans="2:18" ht="51">
      <c r="B253" s="188" t="e">
        <f>IF('Formulario PPGR3'!$G253="","",CONCATENATE('Formulario PPGR3'!$C253,".",'Formulario PPGR3'!$D253,".",'Formulario PPGR3'!$E253,".",'Formulario PPGR3'!$F253))</f>
        <v>#REF!</v>
      </c>
      <c r="C253" s="188" t="e">
        <f>IF('Formulario PPGR3'!$G253="","",'Formulario PPGR1'!#REF!)</f>
        <v>#REF!</v>
      </c>
      <c r="D253" s="188" t="e">
        <f>IF('Formulario PPGR3'!$G253="","",'Formulario PPGR1'!#REF!)</f>
        <v>#REF!</v>
      </c>
      <c r="E253" s="188" t="e">
        <f>IF('Formulario PPGR3'!$G253="","",'Formulario PPGR1'!#REF!)</f>
        <v>#REF!</v>
      </c>
      <c r="F253" s="188" t="e">
        <f>IF('Formulario PPGR3'!$G253="","",'Formulario PPGR1'!#REF!)</f>
        <v>#REF!</v>
      </c>
      <c r="G253" s="234" t="s">
        <v>750</v>
      </c>
      <c r="H253" s="519" t="str" cm="1">
        <f t="array" ref="H253">IF(Tabla1[[#This Row],[Código_Actividad]]="","",_xlfn.XLOOKUP(Tabla1[[#This Row],[Código_Actividad]],CodigoActividad,Tabla2[Actividades Programables Presupuestables],"",0))</f>
        <v>Supervisión a los CDx para la identificación de acciones requeridas para el fortalecimiento de la provisión de los servicios de laboratorio e  imágenes en los 10 SRS</v>
      </c>
      <c r="I253" s="520">
        <f>IFERROR(VLOOKUP('Formulario PPGR3'!$G253,'Formulario PPGR2'!$C$9:$Q$270,15,FALSE),"")</f>
        <v>2</v>
      </c>
      <c r="J253" s="525" t="s">
        <v>895</v>
      </c>
      <c r="K253" s="524" t="s">
        <v>896</v>
      </c>
      <c r="L253" s="521" t="str">
        <f>IF(Tabla1[[#This Row],[Descripción]]="","",_xlfn.XLOOKUP(Tabla1[[#This Row],[Descripción]],Tabla10[Descripción],Tabla10[Unidad de Medida],"",0))</f>
        <v>galon</v>
      </c>
      <c r="M253" s="312">
        <v>20</v>
      </c>
      <c r="N253" s="537">
        <f>IF(Tabla1[[#This Row],[Descripción]]="","",_xlfn.XLOOKUP(Tabla1[[#This Row],[Descripción]],Tabla10[Descripción],Tabla10[Precio Unitario],0))</f>
        <v>250</v>
      </c>
      <c r="O253" s="537">
        <f>IF(Tabla1[[#This Row],[Cantidad de Insumos]]="","",Tabla1[[#This Row],[Precio Unitario]]*Tabla1[[#This Row],[Cantidad de Insumos]])</f>
        <v>5000</v>
      </c>
      <c r="P253" s="522" t="str">
        <f>IF(Tabla1[[#This Row],[Descripción]]="","",_xlfn.XLOOKUP(Tabla1[[#This Row],[Descripción]],Tabla10[Descripción],Tabla10[CODIGO PRESUPUESTARIO],0))</f>
        <v>2.3.7.1.02</v>
      </c>
      <c r="Q253" s="523" t="s">
        <v>894</v>
      </c>
      <c r="R253" s="523" t="str">
        <f>IF(Tabla1[[#This Row],[Insumos]]="","",_xlfn.XLOOKUP(Tabla1[[#This Row],[Insumos]],Tabla10[Insumo],Tabla10[InsumoAbrev],"",0))</f>
        <v>lsGasoil</v>
      </c>
    </row>
    <row r="254" spans="2:18" ht="51">
      <c r="B254" s="188" t="e">
        <f>IF('Formulario PPGR3'!$G254="","",CONCATENATE('Formulario PPGR3'!$C254,".",'Formulario PPGR3'!$D254,".",'Formulario PPGR3'!$E254,".",'Formulario PPGR3'!$F254))</f>
        <v>#REF!</v>
      </c>
      <c r="C254" s="188" t="e">
        <f>IF('Formulario PPGR3'!$G254="","",'Formulario PPGR1'!#REF!)</f>
        <v>#REF!</v>
      </c>
      <c r="D254" s="188" t="e">
        <f>IF('Formulario PPGR3'!$G254="","",'Formulario PPGR1'!#REF!)</f>
        <v>#REF!</v>
      </c>
      <c r="E254" s="188" t="e">
        <f>IF('Formulario PPGR3'!$G254="","",'Formulario PPGR1'!#REF!)</f>
        <v>#REF!</v>
      </c>
      <c r="F254" s="188" t="e">
        <f>IF('Formulario PPGR3'!$G254="","",'Formulario PPGR1'!#REF!)</f>
        <v>#REF!</v>
      </c>
      <c r="G254" s="234" t="s">
        <v>750</v>
      </c>
      <c r="H254" s="519" t="str" cm="1">
        <f t="array" ref="H254">IF(Tabla1[[#This Row],[Código_Actividad]]="","",_xlfn.XLOOKUP(Tabla1[[#This Row],[Código_Actividad]],CodigoActividad,Tabla2[Actividades Programables Presupuestables],"",0))</f>
        <v>Supervisión a los CDx para la identificación de acciones requeridas para el fortalecimiento de la provisión de los servicios de laboratorio e  imágenes en los 10 SRS</v>
      </c>
      <c r="I254" s="520">
        <f>IFERROR(VLOOKUP('Formulario PPGR3'!$G254,'Formulario PPGR2'!$C$9:$Q$270,15,FALSE),"")</f>
        <v>2</v>
      </c>
      <c r="J254" s="525" t="s">
        <v>897</v>
      </c>
      <c r="K254" s="524" t="s">
        <v>898</v>
      </c>
      <c r="L254" s="521" t="str">
        <f>IF(Tabla1[[#This Row],[Descripción]]="","",_xlfn.XLOOKUP(Tabla1[[#This Row],[Descripción]],Tabla10[Descripción],Tabla10[Unidad de Medida],"",0))</f>
        <v>Depósito</v>
      </c>
      <c r="M254" s="312">
        <v>2</v>
      </c>
      <c r="N254" s="537">
        <f>IF(Tabla1[[#This Row],[Descripción]]="","",_xlfn.XLOOKUP(Tabla1[[#This Row],[Descripción]],Tabla10[Descripción],Tabla10[Precio Unitario],0))</f>
        <v>1700</v>
      </c>
      <c r="O254" s="537">
        <f>IF(Tabla1[[#This Row],[Cantidad de Insumos]]="","",Tabla1[[#This Row],[Precio Unitario]]*Tabla1[[#This Row],[Cantidad de Insumos]])</f>
        <v>3400</v>
      </c>
      <c r="P254" s="522" t="str">
        <f>IF(Tabla1[[#This Row],[Descripción]]="","",_xlfn.XLOOKUP(Tabla1[[#This Row],[Descripción]],Tabla10[Descripción],Tabla10[CODIGO PRESUPUESTARIO],0))</f>
        <v>2.2.3.1.01</v>
      </c>
      <c r="Q254" s="523" t="s">
        <v>894</v>
      </c>
      <c r="R254" s="523" t="str">
        <f>IF(Tabla1[[#This Row],[Insumos]]="","",_xlfn.XLOOKUP(Tabla1[[#This Row],[Insumos]],Tabla10[Insumo],Tabla10[InsumoAbrev],"",0))</f>
        <v>lsViaticosDP</v>
      </c>
    </row>
    <row r="255" spans="2:18" ht="38.25">
      <c r="B255" s="188" t="e">
        <f>IF('Formulario PPGR3'!$G255="","",CONCATENATE('Formulario PPGR3'!$C255,".",'Formulario PPGR3'!$D255,".",'Formulario PPGR3'!$E255,".",'Formulario PPGR3'!$F255))</f>
        <v>#REF!</v>
      </c>
      <c r="C255" s="188" t="e">
        <f>IF('Formulario PPGR3'!$G255="","",'Formulario PPGR1'!#REF!)</f>
        <v>#REF!</v>
      </c>
      <c r="D255" s="188" t="e">
        <f>IF('Formulario PPGR3'!$G255="","",'Formulario PPGR1'!#REF!)</f>
        <v>#REF!</v>
      </c>
      <c r="E255" s="188" t="e">
        <f>IF('Formulario PPGR3'!$G255="","",'Formulario PPGR1'!#REF!)</f>
        <v>#REF!</v>
      </c>
      <c r="F255" s="188" t="e">
        <f>IF('Formulario PPGR3'!$G255="","",'Formulario PPGR1'!#REF!)</f>
        <v>#REF!</v>
      </c>
      <c r="G255" s="234" t="s">
        <v>752</v>
      </c>
      <c r="H255" s="519" t="str" cm="1">
        <f t="array" ref="H255">IF(Tabla1[[#This Row],[Código_Actividad]]="","",_xlfn.XLOOKUP(Tabla1[[#This Row],[Código_Actividad]],CodigoActividad,Tabla2[Actividades Programables Presupuestables],"",0))</f>
        <v xml:space="preserve">Supervisión en los establecimientos de salud de 2do nivel de los 10 SRS  para el fortalecimiento de la provisión de los servicios de laboratorio e  imágenes </v>
      </c>
      <c r="I255" s="520">
        <f>IFERROR(VLOOKUP('Formulario PPGR3'!$G255,'Formulario PPGR2'!$C$9:$Q$270,15,FALSE),"")</f>
        <v>3</v>
      </c>
      <c r="J255" s="525" t="s">
        <v>897</v>
      </c>
      <c r="K255" s="524" t="s">
        <v>898</v>
      </c>
      <c r="L255" s="521" t="str">
        <f>IF(Tabla1[[#This Row],[Descripción]]="","",_xlfn.XLOOKUP(Tabla1[[#This Row],[Descripción]],Tabla10[Descripción],Tabla10[Unidad de Medida],"",0))</f>
        <v>Depósito</v>
      </c>
      <c r="M255" s="312">
        <v>5</v>
      </c>
      <c r="N255" s="537">
        <f>IF(Tabla1[[#This Row],[Descripción]]="","",_xlfn.XLOOKUP(Tabla1[[#This Row],[Descripción]],Tabla10[Descripción],Tabla10[Precio Unitario],0))</f>
        <v>1700</v>
      </c>
      <c r="O255" s="537">
        <f>IF(Tabla1[[#This Row],[Cantidad de Insumos]]="","",Tabla1[[#This Row],[Precio Unitario]]*Tabla1[[#This Row],[Cantidad de Insumos]])</f>
        <v>8500</v>
      </c>
      <c r="P255" s="522" t="str">
        <f>IF(Tabla1[[#This Row],[Descripción]]="","",_xlfn.XLOOKUP(Tabla1[[#This Row],[Descripción]],Tabla10[Descripción],Tabla10[CODIGO PRESUPUESTARIO],0))</f>
        <v>2.2.3.1.01</v>
      </c>
      <c r="Q255" s="523" t="s">
        <v>894</v>
      </c>
      <c r="R255" s="523" t="str">
        <f>IF(Tabla1[[#This Row],[Insumos]]="","",_xlfn.XLOOKUP(Tabla1[[#This Row],[Insumos]],Tabla10[Insumo],Tabla10[InsumoAbrev],"",0))</f>
        <v>lsViaticosDP</v>
      </c>
    </row>
    <row r="256" spans="2:18" ht="38.25">
      <c r="B256" s="188" t="e">
        <f>IF('Formulario PPGR3'!$G256="","",CONCATENATE('Formulario PPGR3'!$C256,".",'Formulario PPGR3'!$D256,".",'Formulario PPGR3'!$E256,".",'Formulario PPGR3'!$F256))</f>
        <v>#REF!</v>
      </c>
      <c r="C256" s="188" t="e">
        <f>IF('Formulario PPGR3'!$G256="","",'Formulario PPGR1'!#REF!)</f>
        <v>#REF!</v>
      </c>
      <c r="D256" s="188" t="e">
        <f>IF('Formulario PPGR3'!$G256="","",'Formulario PPGR1'!#REF!)</f>
        <v>#REF!</v>
      </c>
      <c r="E256" s="188" t="e">
        <f>IF('Formulario PPGR3'!$G256="","",'Formulario PPGR1'!#REF!)</f>
        <v>#REF!</v>
      </c>
      <c r="F256" s="188" t="e">
        <f>IF('Formulario PPGR3'!$G256="","",'Formulario PPGR1'!#REF!)</f>
        <v>#REF!</v>
      </c>
      <c r="G256" s="234" t="s">
        <v>752</v>
      </c>
      <c r="H256" s="519" t="str" cm="1">
        <f t="array" ref="H256">IF(Tabla1[[#This Row],[Código_Actividad]]="","",_xlfn.XLOOKUP(Tabla1[[#This Row],[Código_Actividad]],CodigoActividad,Tabla2[Actividades Programables Presupuestables],"",0))</f>
        <v xml:space="preserve">Supervisión en los establecimientos de salud de 2do nivel de los 10 SRS  para el fortalecimiento de la provisión de los servicios de laboratorio e  imágenes </v>
      </c>
      <c r="I256" s="520">
        <f>IFERROR(VLOOKUP('Formulario PPGR3'!$G256,'Formulario PPGR2'!$C$9:$Q$270,15,FALSE),"")</f>
        <v>3</v>
      </c>
      <c r="J256" s="525" t="s">
        <v>895</v>
      </c>
      <c r="K256" s="524" t="s">
        <v>896</v>
      </c>
      <c r="L256" s="521" t="str">
        <f>IF(Tabla1[[#This Row],[Descripción]]="","",_xlfn.XLOOKUP(Tabla1[[#This Row],[Descripción]],Tabla10[Descripción],Tabla10[Unidad de Medida],"",0))</f>
        <v>galon</v>
      </c>
      <c r="M256" s="312">
        <v>50</v>
      </c>
      <c r="N256" s="537">
        <f>IF(Tabla1[[#This Row],[Descripción]]="","",_xlfn.XLOOKUP(Tabla1[[#This Row],[Descripción]],Tabla10[Descripción],Tabla10[Precio Unitario],0))</f>
        <v>250</v>
      </c>
      <c r="O256" s="537">
        <f>IF(Tabla1[[#This Row],[Cantidad de Insumos]]="","",Tabla1[[#This Row],[Precio Unitario]]*Tabla1[[#This Row],[Cantidad de Insumos]])</f>
        <v>12500</v>
      </c>
      <c r="P256" s="522" t="str">
        <f>IF(Tabla1[[#This Row],[Descripción]]="","",_xlfn.XLOOKUP(Tabla1[[#This Row],[Descripción]],Tabla10[Descripción],Tabla10[CODIGO PRESUPUESTARIO],0))</f>
        <v>2.3.7.1.02</v>
      </c>
      <c r="Q256" s="523" t="s">
        <v>900</v>
      </c>
      <c r="R256" s="523" t="str">
        <f>IF(Tabla1[[#This Row],[Insumos]]="","",_xlfn.XLOOKUP(Tabla1[[#This Row],[Insumos]],Tabla10[Insumo],Tabla10[InsumoAbrev],"",0))</f>
        <v>lsGasoil</v>
      </c>
    </row>
    <row r="257" spans="2:18" ht="38.25">
      <c r="B257" s="188" t="e">
        <f>IF('Formulario PPGR3'!$G257="","",CONCATENATE('Formulario PPGR3'!$C257,".",'Formulario PPGR3'!$D257,".",'Formulario PPGR3'!$E257,".",'Formulario PPGR3'!$F257))</f>
        <v>#REF!</v>
      </c>
      <c r="C257" s="188" t="e">
        <f>IF('Formulario PPGR3'!$G257="","",'Formulario PPGR1'!#REF!)</f>
        <v>#REF!</v>
      </c>
      <c r="D257" s="188" t="e">
        <f>IF('Formulario PPGR3'!$G257="","",'Formulario PPGR1'!#REF!)</f>
        <v>#REF!</v>
      </c>
      <c r="E257" s="188" t="e">
        <f>IF('Formulario PPGR3'!$G257="","",'Formulario PPGR1'!#REF!)</f>
        <v>#REF!</v>
      </c>
      <c r="F257" s="188" t="e">
        <f>IF('Formulario PPGR3'!$G257="","",'Formulario PPGR1'!#REF!)</f>
        <v>#REF!</v>
      </c>
      <c r="G257" s="234" t="s">
        <v>754</v>
      </c>
      <c r="H257" s="519" t="str" cm="1">
        <f t="array" ref="H257">IF(Tabla1[[#This Row],[Código_Actividad]]="","",_xlfn.XLOOKUP(Tabla1[[#This Row],[Código_Actividad]],CodigoActividad,Tabla2[Actividades Programables Presupuestables],"",0))</f>
        <v>Visita de supervisión  a los EES para verificar el cumplimiento de las acciones para el diagnóstico de malaria en los 10 SRS</v>
      </c>
      <c r="I257" s="520">
        <f>IFERROR(VLOOKUP('Formulario PPGR3'!$G257,'Formulario PPGR2'!$C$9:$Q$270,15,FALSE),"")</f>
        <v>3</v>
      </c>
      <c r="J257" s="525" t="s">
        <v>897</v>
      </c>
      <c r="K257" s="524" t="s">
        <v>898</v>
      </c>
      <c r="L257" s="521" t="str">
        <f>IF(Tabla1[[#This Row],[Descripción]]="","",_xlfn.XLOOKUP(Tabla1[[#This Row],[Descripción]],Tabla10[Descripción],Tabla10[Unidad de Medida],"",0))</f>
        <v>Depósito</v>
      </c>
      <c r="M257" s="312">
        <v>3</v>
      </c>
      <c r="N257" s="537">
        <f>IF(Tabla1[[#This Row],[Descripción]]="","",_xlfn.XLOOKUP(Tabla1[[#This Row],[Descripción]],Tabla10[Descripción],Tabla10[Precio Unitario],0))</f>
        <v>1700</v>
      </c>
      <c r="O257" s="537">
        <f>IF(Tabla1[[#This Row],[Cantidad de Insumos]]="","",Tabla1[[#This Row],[Precio Unitario]]*Tabla1[[#This Row],[Cantidad de Insumos]])</f>
        <v>5100</v>
      </c>
      <c r="P257" s="522" t="str">
        <f>IF(Tabla1[[#This Row],[Descripción]]="","",_xlfn.XLOOKUP(Tabla1[[#This Row],[Descripción]],Tabla10[Descripción],Tabla10[CODIGO PRESUPUESTARIO],0))</f>
        <v>2.2.3.1.01</v>
      </c>
      <c r="Q257" s="523" t="s">
        <v>894</v>
      </c>
      <c r="R257" s="523" t="str">
        <f>IF(Tabla1[[#This Row],[Insumos]]="","",_xlfn.XLOOKUP(Tabla1[[#This Row],[Insumos]],Tabla10[Insumo],Tabla10[InsumoAbrev],"",0))</f>
        <v>lsViaticosDP</v>
      </c>
    </row>
    <row r="258" spans="2:18" ht="38.25">
      <c r="B258" s="188" t="e">
        <f>IF('Formulario PPGR3'!$G258="","",CONCATENATE('Formulario PPGR3'!$C258,".",'Formulario PPGR3'!$D258,".",'Formulario PPGR3'!$E258,".",'Formulario PPGR3'!$F258))</f>
        <v>#REF!</v>
      </c>
      <c r="C258" s="188" t="e">
        <f>IF('Formulario PPGR3'!$G258="","",'Formulario PPGR1'!#REF!)</f>
        <v>#REF!</v>
      </c>
      <c r="D258" s="188" t="e">
        <f>IF('Formulario PPGR3'!$G258="","",'Formulario PPGR1'!#REF!)</f>
        <v>#REF!</v>
      </c>
      <c r="E258" s="188" t="e">
        <f>IF('Formulario PPGR3'!$G258="","",'Formulario PPGR1'!#REF!)</f>
        <v>#REF!</v>
      </c>
      <c r="F258" s="188" t="e">
        <f>IF('Formulario PPGR3'!$G258="","",'Formulario PPGR1'!#REF!)</f>
        <v>#REF!</v>
      </c>
      <c r="G258" s="234" t="s">
        <v>754</v>
      </c>
      <c r="H258" s="519" t="str" cm="1">
        <f t="array" ref="H258">IF(Tabla1[[#This Row],[Código_Actividad]]="","",_xlfn.XLOOKUP(Tabla1[[#This Row],[Código_Actividad]],CodigoActividad,Tabla2[Actividades Programables Presupuestables],"",0))</f>
        <v>Visita de supervisión  a los EES para verificar el cumplimiento de las acciones para el diagnóstico de malaria en los 10 SRS</v>
      </c>
      <c r="I258" s="520">
        <f>IFERROR(VLOOKUP('Formulario PPGR3'!$G258,'Formulario PPGR2'!$C$9:$Q$270,15,FALSE),"")</f>
        <v>3</v>
      </c>
      <c r="J258" s="525" t="s">
        <v>895</v>
      </c>
      <c r="K258" s="524" t="s">
        <v>896</v>
      </c>
      <c r="L258" s="521" t="str">
        <f>IF(Tabla1[[#This Row],[Descripción]]="","",_xlfn.XLOOKUP(Tabla1[[#This Row],[Descripción]],Tabla10[Descripción],Tabla10[Unidad de Medida],"",0))</f>
        <v>galon</v>
      </c>
      <c r="M258" s="312">
        <v>30</v>
      </c>
      <c r="N258" s="537">
        <f>IF(Tabla1[[#This Row],[Descripción]]="","",_xlfn.XLOOKUP(Tabla1[[#This Row],[Descripción]],Tabla10[Descripción],Tabla10[Precio Unitario],0))</f>
        <v>250</v>
      </c>
      <c r="O258" s="537">
        <f>IF(Tabla1[[#This Row],[Cantidad de Insumos]]="","",Tabla1[[#This Row],[Precio Unitario]]*Tabla1[[#This Row],[Cantidad de Insumos]])</f>
        <v>7500</v>
      </c>
      <c r="P258" s="522" t="str">
        <f>IF(Tabla1[[#This Row],[Descripción]]="","",_xlfn.XLOOKUP(Tabla1[[#This Row],[Descripción]],Tabla10[Descripción],Tabla10[CODIGO PRESUPUESTARIO],0))</f>
        <v>2.3.7.1.02</v>
      </c>
      <c r="Q258" s="523" t="s">
        <v>894</v>
      </c>
      <c r="R258" s="523" t="str">
        <f>IF(Tabla1[[#This Row],[Insumos]]="","",_xlfn.XLOOKUP(Tabla1[[#This Row],[Insumos]],Tabla10[Insumo],Tabla10[InsumoAbrev],"",0))</f>
        <v>lsGasoil</v>
      </c>
    </row>
    <row r="259" spans="2:18">
      <c r="B259" s="188" t="e">
        <f>IF('Formulario PPGR3'!$G259="","",CONCATENATE('Formulario PPGR3'!$C259,".",'Formulario PPGR3'!$D259,".",'Formulario PPGR3'!$E259,".",'Formulario PPGR3'!$F259))</f>
        <v>#REF!</v>
      </c>
      <c r="C259" s="188" t="e">
        <f>IF('Formulario PPGR3'!$G259="","",'Formulario PPGR1'!#REF!)</f>
        <v>#REF!</v>
      </c>
      <c r="D259" s="188" t="e">
        <f>IF('Formulario PPGR3'!$G259="","",'Formulario PPGR1'!#REF!)</f>
        <v>#REF!</v>
      </c>
      <c r="E259" s="188" t="e">
        <f>IF('Formulario PPGR3'!$G259="","",'Formulario PPGR1'!#REF!)</f>
        <v>#REF!</v>
      </c>
      <c r="F259" s="188" t="e">
        <f>IF('Formulario PPGR3'!$G259="","",'Formulario PPGR1'!#REF!)</f>
        <v>#REF!</v>
      </c>
      <c r="G259" s="234" t="s">
        <v>663</v>
      </c>
      <c r="H259" s="519" t="str" cm="1">
        <f t="array" ref="H259">IF(Tabla1[[#This Row],[Código_Actividad]]="","",_xlfn.XLOOKUP(Tabla1[[#This Row],[Código_Actividad]],CodigoActividad,Tabla2[Actividades Programables Presupuestables],"",0))</f>
        <v>Actualizacion de Inventarios de la ORS</v>
      </c>
      <c r="I259" s="520">
        <f>IFERROR(VLOOKUP('Formulario PPGR3'!$G259,'Formulario PPGR2'!$C$9:$Q$270,15,FALSE),"")</f>
        <v>2</v>
      </c>
      <c r="J259" s="528" t="s">
        <v>901</v>
      </c>
      <c r="K259" s="524" t="s">
        <v>902</v>
      </c>
      <c r="L259" s="521" t="str">
        <f>IF(Tabla1[[#This Row],[Descripción]]="","",_xlfn.XLOOKUP(Tabla1[[#This Row],[Descripción]],Tabla10[Descripción],Tabla10[Unidad de Medida],"",0))</f>
        <v>resma</v>
      </c>
      <c r="M259" s="312">
        <v>2</v>
      </c>
      <c r="N259" s="537">
        <f>IF(Tabla1[[#This Row],[Descripción]]="","",_xlfn.XLOOKUP(Tabla1[[#This Row],[Descripción]],Tabla10[Descripción],Tabla10[Precio Unitario],0))</f>
        <v>288</v>
      </c>
      <c r="O259" s="537">
        <f>IF(Tabla1[[#This Row],[Cantidad de Insumos]]="","",Tabla1[[#This Row],[Precio Unitario]]*Tabla1[[#This Row],[Cantidad de Insumos]])</f>
        <v>576</v>
      </c>
      <c r="P259" s="522" t="str">
        <f>IF(Tabla1[[#This Row],[Descripción]]="","",_xlfn.XLOOKUP(Tabla1[[#This Row],[Descripción]],Tabla10[Descripción],Tabla10[CODIGO PRESUPUESTARIO],0))</f>
        <v>2.3.3.1.01</v>
      </c>
      <c r="Q259" s="523" t="s">
        <v>900</v>
      </c>
      <c r="R259" s="523" t="str">
        <f>IF(Tabla1[[#This Row],[Insumos]]="","",_xlfn.XLOOKUP(Tabla1[[#This Row],[Insumos]],Tabla10[Insumo],Tabla10[InsumoAbrev],"",0))</f>
        <v>lsProductosdePapel</v>
      </c>
    </row>
    <row r="260" spans="2:18">
      <c r="B260" s="188" t="e">
        <f>IF('Formulario PPGR3'!$G260="","",CONCATENATE('Formulario PPGR3'!$C260,".",'Formulario PPGR3'!$D260,".",'Formulario PPGR3'!$E260,".",'Formulario PPGR3'!$F260))</f>
        <v>#REF!</v>
      </c>
      <c r="C260" s="188" t="e">
        <f>IF('Formulario PPGR3'!$G260="","",'Formulario PPGR1'!#REF!)</f>
        <v>#REF!</v>
      </c>
      <c r="D260" s="188" t="e">
        <f>IF('Formulario PPGR3'!$G260="","",'Formulario PPGR1'!#REF!)</f>
        <v>#REF!</v>
      </c>
      <c r="E260" s="188" t="e">
        <f>IF('Formulario PPGR3'!$G260="","",'Formulario PPGR1'!#REF!)</f>
        <v>#REF!</v>
      </c>
      <c r="F260" s="188" t="e">
        <f>IF('Formulario PPGR3'!$G260="","",'Formulario PPGR1'!#REF!)</f>
        <v>#REF!</v>
      </c>
      <c r="G260" s="234" t="s">
        <v>663</v>
      </c>
      <c r="H260" s="519" t="str" cm="1">
        <f t="array" ref="H260">IF(Tabla1[[#This Row],[Código_Actividad]]="","",_xlfn.XLOOKUP(Tabla1[[#This Row],[Código_Actividad]],CodigoActividad,Tabla2[Actividades Programables Presupuestables],"",0))</f>
        <v>Actualizacion de Inventarios de la ORS</v>
      </c>
      <c r="I260" s="520">
        <f>IFERROR(VLOOKUP('Formulario PPGR3'!$G260,'Formulario PPGR2'!$C$9:$Q$270,15,FALSE),"")</f>
        <v>2</v>
      </c>
      <c r="J260" s="525" t="s">
        <v>903</v>
      </c>
      <c r="K260" s="524" t="s">
        <v>935</v>
      </c>
      <c r="L260" s="521" t="str">
        <f>IF(Tabla1[[#This Row],[Descripción]]="","",_xlfn.XLOOKUP(Tabla1[[#This Row],[Descripción]],Tabla10[Descripción],Tabla10[Unidad de Medida],"",0))</f>
        <v>unidad</v>
      </c>
      <c r="M260" s="312">
        <v>3</v>
      </c>
      <c r="N260" s="537">
        <f>IF(Tabla1[[#This Row],[Descripción]]="","",_xlfn.XLOOKUP(Tabla1[[#This Row],[Descripción]],Tabla10[Descripción],Tabla10[Precio Unitario],0))</f>
        <v>1069.47</v>
      </c>
      <c r="O260" s="537">
        <f>IF(Tabla1[[#This Row],[Cantidad de Insumos]]="","",Tabla1[[#This Row],[Precio Unitario]]*Tabla1[[#This Row],[Cantidad de Insumos]])</f>
        <v>3208.41</v>
      </c>
      <c r="P260" s="522" t="str">
        <f>IF(Tabla1[[#This Row],[Descripción]]="","",_xlfn.XLOOKUP(Tabla1[[#This Row],[Descripción]],Tabla10[Descripción],Tabla10[CODIGO PRESUPUESTARIO],0))</f>
        <v xml:space="preserve">2.3.9.2.01 </v>
      </c>
      <c r="Q260" s="523" t="s">
        <v>900</v>
      </c>
      <c r="R260" s="523" t="str">
        <f>IF(Tabla1[[#This Row],[Insumos]]="","",_xlfn.XLOOKUP(Tabla1[[#This Row],[Insumos]],Tabla10[Insumo],Tabla10[InsumoAbrev],"",0))</f>
        <v>lsUtilesdeOficina</v>
      </c>
    </row>
    <row r="261" spans="2:18" ht="25.5">
      <c r="B261" s="188" t="e">
        <f>IF('Formulario PPGR3'!$G261="","",CONCATENATE('Formulario PPGR3'!$C261,".",'Formulario PPGR3'!$D261,".",'Formulario PPGR3'!$E261,".",'Formulario PPGR3'!$F261))</f>
        <v>#REF!</v>
      </c>
      <c r="C261" s="188" t="e">
        <f>IF('Formulario PPGR3'!$G261="","",'Formulario PPGR1'!#REF!)</f>
        <v>#REF!</v>
      </c>
      <c r="D261" s="188" t="e">
        <f>IF('Formulario PPGR3'!$G261="","",'Formulario PPGR1'!#REF!)</f>
        <v>#REF!</v>
      </c>
      <c r="E261" s="188" t="e">
        <f>IF('Formulario PPGR3'!$G261="","",'Formulario PPGR1'!#REF!)</f>
        <v>#REF!</v>
      </c>
      <c r="F261" s="188" t="e">
        <f>IF('Formulario PPGR3'!$G261="","",'Formulario PPGR1'!#REF!)</f>
        <v>#REF!</v>
      </c>
      <c r="G261" s="234" t="s">
        <v>665</v>
      </c>
      <c r="H261" s="519" t="str" cm="1">
        <f t="array" ref="H261">IF(Tabla1[[#This Row],[Código_Actividad]]="","",_xlfn.XLOOKUP(Tabla1[[#This Row],[Código_Actividad]],CodigoActividad,Tabla2[Actividades Programables Presupuestables],"",0))</f>
        <v xml:space="preserve">Registro de Activos en el Sistema de Administracion de Bienes (SIAB) </v>
      </c>
      <c r="I261" s="520">
        <f>IFERROR(VLOOKUP('Formulario PPGR3'!$G261,'Formulario PPGR2'!$C$9:$Q$270,15,FALSE),"")</f>
        <v>4</v>
      </c>
      <c r="J261" s="528" t="s">
        <v>901</v>
      </c>
      <c r="K261" s="524" t="s">
        <v>902</v>
      </c>
      <c r="L261" s="521" t="str">
        <f>IF(Tabla1[[#This Row],[Descripción]]="","",_xlfn.XLOOKUP(Tabla1[[#This Row],[Descripción]],Tabla10[Descripción],Tabla10[Unidad de Medida],"",0))</f>
        <v>resma</v>
      </c>
      <c r="M261" s="312">
        <v>2</v>
      </c>
      <c r="N261" s="537">
        <f>IF(Tabla1[[#This Row],[Descripción]]="","",_xlfn.XLOOKUP(Tabla1[[#This Row],[Descripción]],Tabla10[Descripción],Tabla10[Precio Unitario],0))</f>
        <v>288</v>
      </c>
      <c r="O261" s="537">
        <f>IF(Tabla1[[#This Row],[Cantidad de Insumos]]="","",Tabla1[[#This Row],[Precio Unitario]]*Tabla1[[#This Row],[Cantidad de Insumos]])</f>
        <v>576</v>
      </c>
      <c r="P261" s="522" t="str">
        <f>IF(Tabla1[[#This Row],[Descripción]]="","",_xlfn.XLOOKUP(Tabla1[[#This Row],[Descripción]],Tabla10[Descripción],Tabla10[CODIGO PRESUPUESTARIO],0))</f>
        <v>2.3.3.1.01</v>
      </c>
      <c r="Q261" s="523" t="s">
        <v>900</v>
      </c>
      <c r="R261" s="523" t="str">
        <f>IF(Tabla1[[#This Row],[Insumos]]="","",_xlfn.XLOOKUP(Tabla1[[#This Row],[Insumos]],Tabla10[Insumo],Tabla10[InsumoAbrev],"",0))</f>
        <v>lsProductosdePapel</v>
      </c>
    </row>
    <row r="262" spans="2:18" ht="25.5">
      <c r="B262" s="188" t="e">
        <f>IF('Formulario PPGR3'!$G262="","",CONCATENATE('Formulario PPGR3'!$C262,".",'Formulario PPGR3'!$D262,".",'Formulario PPGR3'!$E262,".",'Formulario PPGR3'!$F262))</f>
        <v>#REF!</v>
      </c>
      <c r="C262" s="188" t="e">
        <f>IF('Formulario PPGR3'!$G262="","",'Formulario PPGR1'!#REF!)</f>
        <v>#REF!</v>
      </c>
      <c r="D262" s="188" t="e">
        <f>IF('Formulario PPGR3'!$G262="","",'Formulario PPGR1'!#REF!)</f>
        <v>#REF!</v>
      </c>
      <c r="E262" s="188" t="e">
        <f>IF('Formulario PPGR3'!$G262="","",'Formulario PPGR1'!#REF!)</f>
        <v>#REF!</v>
      </c>
      <c r="F262" s="188" t="e">
        <f>IF('Formulario PPGR3'!$G262="","",'Formulario PPGR1'!#REF!)</f>
        <v>#REF!</v>
      </c>
      <c r="G262" s="234" t="s">
        <v>667</v>
      </c>
      <c r="H262" s="519" t="str" cm="1">
        <f t="array" ref="H262">IF(Tabla1[[#This Row],[Código_Actividad]]="","",_xlfn.XLOOKUP(Tabla1[[#This Row],[Código_Actividad]],CodigoActividad,Tabla2[Actividades Programables Presupuestables],"",0))</f>
        <v>Coordinacion, seguimiento y realizacion de Inventarios de CPN de la Red SNS.</v>
      </c>
      <c r="I262" s="520">
        <f>IFERROR(VLOOKUP('Formulario PPGR3'!$G262,'Formulario PPGR2'!$C$9:$Q$270,15,FALSE),"")</f>
        <v>4</v>
      </c>
      <c r="J262" s="525" t="s">
        <v>903</v>
      </c>
      <c r="K262" s="524" t="s">
        <v>935</v>
      </c>
      <c r="L262" s="521" t="str">
        <f>IF(Tabla1[[#This Row],[Descripción]]="","",_xlfn.XLOOKUP(Tabla1[[#This Row],[Descripción]],Tabla10[Descripción],Tabla10[Unidad de Medida],"",0))</f>
        <v>unidad</v>
      </c>
      <c r="M262" s="312">
        <v>3</v>
      </c>
      <c r="N262" s="537">
        <f>IF(Tabla1[[#This Row],[Descripción]]="","",_xlfn.XLOOKUP(Tabla1[[#This Row],[Descripción]],Tabla10[Descripción],Tabla10[Precio Unitario],0))</f>
        <v>1069.47</v>
      </c>
      <c r="O262" s="537">
        <f>IF(Tabla1[[#This Row],[Cantidad de Insumos]]="","",Tabla1[[#This Row],[Precio Unitario]]*Tabla1[[#This Row],[Cantidad de Insumos]])</f>
        <v>3208.41</v>
      </c>
      <c r="P262" s="522" t="str">
        <f>IF(Tabla1[[#This Row],[Descripción]]="","",_xlfn.XLOOKUP(Tabla1[[#This Row],[Descripción]],Tabla10[Descripción],Tabla10[CODIGO PRESUPUESTARIO],0))</f>
        <v xml:space="preserve">2.3.9.2.01 </v>
      </c>
      <c r="Q262" s="523" t="s">
        <v>900</v>
      </c>
      <c r="R262" s="523" t="str">
        <f>IF(Tabla1[[#This Row],[Insumos]]="","",_xlfn.XLOOKUP(Tabla1[[#This Row],[Insumos]],Tabla10[Insumo],Tabla10[InsumoAbrev],"",0))</f>
        <v>lsUtilesdeOficina</v>
      </c>
    </row>
    <row r="263" spans="2:18" ht="25.5">
      <c r="B263" s="188" t="e">
        <f>IF('Formulario PPGR3'!$G263="","",CONCATENATE('Formulario PPGR3'!$C263,".",'Formulario PPGR3'!$D263,".",'Formulario PPGR3'!$E263,".",'Formulario PPGR3'!$F263))</f>
        <v>#REF!</v>
      </c>
      <c r="C263" s="188" t="e">
        <f>IF('Formulario PPGR3'!$G263="","",'Formulario PPGR1'!#REF!)</f>
        <v>#REF!</v>
      </c>
      <c r="D263" s="188" t="e">
        <f>IF('Formulario PPGR3'!$G263="","",'Formulario PPGR1'!#REF!)</f>
        <v>#REF!</v>
      </c>
      <c r="E263" s="188" t="e">
        <f>IF('Formulario PPGR3'!$G263="","",'Formulario PPGR1'!#REF!)</f>
        <v>#REF!</v>
      </c>
      <c r="F263" s="188" t="e">
        <f>IF('Formulario PPGR3'!$G263="","",'Formulario PPGR1'!#REF!)</f>
        <v>#REF!</v>
      </c>
      <c r="G263" s="234" t="s">
        <v>667</v>
      </c>
      <c r="H263" s="519" t="str" cm="1">
        <f t="array" ref="H263">IF(Tabla1[[#This Row],[Código_Actividad]]="","",_xlfn.XLOOKUP(Tabla1[[#This Row],[Código_Actividad]],CodigoActividad,Tabla2[Actividades Programables Presupuestables],"",0))</f>
        <v>Coordinacion, seguimiento y realizacion de Inventarios de CPN de la Red SNS.</v>
      </c>
      <c r="I263" s="520">
        <f>IFERROR(VLOOKUP('Formulario PPGR3'!$G263,'Formulario PPGR2'!$C$9:$Q$270,15,FALSE),"")</f>
        <v>4</v>
      </c>
      <c r="J263" s="525" t="s">
        <v>895</v>
      </c>
      <c r="K263" s="524" t="s">
        <v>896</v>
      </c>
      <c r="L263" s="521" t="str">
        <f>IF(Tabla1[[#This Row],[Descripción]]="","",_xlfn.XLOOKUP(Tabla1[[#This Row],[Descripción]],Tabla10[Descripción],Tabla10[Unidad de Medida],"",0))</f>
        <v>galon</v>
      </c>
      <c r="M263" s="312">
        <v>40</v>
      </c>
      <c r="N263" s="537">
        <f>IF(Tabla1[[#This Row],[Descripción]]="","",_xlfn.XLOOKUP(Tabla1[[#This Row],[Descripción]],Tabla10[Descripción],Tabla10[Precio Unitario],0))</f>
        <v>250</v>
      </c>
      <c r="O263" s="537">
        <f>IF(Tabla1[[#This Row],[Cantidad de Insumos]]="","",Tabla1[[#This Row],[Precio Unitario]]*Tabla1[[#This Row],[Cantidad de Insumos]])</f>
        <v>10000</v>
      </c>
      <c r="P263" s="522" t="str">
        <f>IF(Tabla1[[#This Row],[Descripción]]="","",_xlfn.XLOOKUP(Tabla1[[#This Row],[Descripción]],Tabla10[Descripción],Tabla10[CODIGO PRESUPUESTARIO],0))</f>
        <v>2.3.7.1.02</v>
      </c>
      <c r="Q263" s="523" t="s">
        <v>900</v>
      </c>
      <c r="R263" s="523" t="str">
        <f>IF(Tabla1[[#This Row],[Insumos]]="","",_xlfn.XLOOKUP(Tabla1[[#This Row],[Insumos]],Tabla10[Insumo],Tabla10[InsumoAbrev],"",0))</f>
        <v>lsGasoil</v>
      </c>
    </row>
    <row r="264" spans="2:18" ht="25.5">
      <c r="B264" s="188" t="e">
        <f>IF('Formulario PPGR3'!$G264="","",CONCATENATE('Formulario PPGR3'!$C264,".",'Formulario PPGR3'!$D264,".",'Formulario PPGR3'!$E264,".",'Formulario PPGR3'!$F264))</f>
        <v>#REF!</v>
      </c>
      <c r="C264" s="188" t="e">
        <f>IF('Formulario PPGR3'!$G264="","",'Formulario PPGR1'!#REF!)</f>
        <v>#REF!</v>
      </c>
      <c r="D264" s="188" t="e">
        <f>IF('Formulario PPGR3'!$G264="","",'Formulario PPGR1'!#REF!)</f>
        <v>#REF!</v>
      </c>
      <c r="E264" s="188" t="e">
        <f>IF('Formulario PPGR3'!$G264="","",'Formulario PPGR1'!#REF!)</f>
        <v>#REF!</v>
      </c>
      <c r="F264" s="188" t="e">
        <f>IF('Formulario PPGR3'!$G264="","",'Formulario PPGR1'!#REF!)</f>
        <v>#REF!</v>
      </c>
      <c r="G264" s="234" t="s">
        <v>667</v>
      </c>
      <c r="H264" s="519" t="str" cm="1">
        <f t="array" ref="H264">IF(Tabla1[[#This Row],[Código_Actividad]]="","",_xlfn.XLOOKUP(Tabla1[[#This Row],[Código_Actividad]],CodigoActividad,Tabla2[Actividades Programables Presupuestables],"",0))</f>
        <v>Coordinacion, seguimiento y realizacion de Inventarios de CPN de la Red SNS.</v>
      </c>
      <c r="I264" s="520">
        <f>IFERROR(VLOOKUP('Formulario PPGR3'!$G264,'Formulario PPGR2'!$C$9:$Q$270,15,FALSE),"")</f>
        <v>4</v>
      </c>
      <c r="J264" s="525" t="s">
        <v>903</v>
      </c>
      <c r="K264" s="524" t="s">
        <v>939</v>
      </c>
      <c r="L264" s="521" t="str">
        <f>IF(Tabla1[[#This Row],[Descripción]]="","",_xlfn.XLOOKUP(Tabla1[[#This Row],[Descripción]],Tabla10[Descripción],Tabla10[Unidad de Medida],"",0))</f>
        <v>Caja</v>
      </c>
      <c r="M264" s="312">
        <v>1</v>
      </c>
      <c r="N264" s="537">
        <f>IF(Tabla1[[#This Row],[Descripción]]="","",_xlfn.XLOOKUP(Tabla1[[#This Row],[Descripción]],Tabla10[Descripción],Tabla10[Precio Unitario],0))</f>
        <v>150</v>
      </c>
      <c r="O264" s="537">
        <f>IF(Tabla1[[#This Row],[Cantidad de Insumos]]="","",Tabla1[[#This Row],[Precio Unitario]]*Tabla1[[#This Row],[Cantidad de Insumos]])</f>
        <v>150</v>
      </c>
      <c r="P264" s="522" t="str">
        <f>IF(Tabla1[[#This Row],[Descripción]]="","",_xlfn.XLOOKUP(Tabla1[[#This Row],[Descripción]],Tabla10[Descripción],Tabla10[CODIGO PRESUPUESTARIO],0))</f>
        <v xml:space="preserve">2.3.9.2.01 </v>
      </c>
      <c r="Q264" s="523" t="s">
        <v>900</v>
      </c>
      <c r="R264" s="523" t="str">
        <f>IF(Tabla1[[#This Row],[Insumos]]="","",_xlfn.XLOOKUP(Tabla1[[#This Row],[Insumos]],Tabla10[Insumo],Tabla10[InsumoAbrev],"",0))</f>
        <v>lsUtilesdeOficina</v>
      </c>
    </row>
    <row r="265" spans="2:18" ht="25.5">
      <c r="B265" s="188" t="e">
        <f>IF('Formulario PPGR3'!$G265="","",CONCATENATE('Formulario PPGR3'!$C265,".",'Formulario PPGR3'!$D265,".",'Formulario PPGR3'!$E265,".",'Formulario PPGR3'!$F265))</f>
        <v>#REF!</v>
      </c>
      <c r="C265" s="188" t="e">
        <f>IF('Formulario PPGR3'!$G265="","",'Formulario PPGR1'!#REF!)</f>
        <v>#REF!</v>
      </c>
      <c r="D265" s="188" t="e">
        <f>IF('Formulario PPGR3'!$G265="","",'Formulario PPGR1'!#REF!)</f>
        <v>#REF!</v>
      </c>
      <c r="E265" s="188" t="e">
        <f>IF('Formulario PPGR3'!$G265="","",'Formulario PPGR1'!#REF!)</f>
        <v>#REF!</v>
      </c>
      <c r="F265" s="188" t="e">
        <f>IF('Formulario PPGR3'!$G265="","",'Formulario PPGR1'!#REF!)</f>
        <v>#REF!</v>
      </c>
      <c r="G265" s="234" t="s">
        <v>667</v>
      </c>
      <c r="H265" s="519" t="str" cm="1">
        <f t="array" ref="H265">IF(Tabla1[[#This Row],[Código_Actividad]]="","",_xlfn.XLOOKUP(Tabla1[[#This Row],[Código_Actividad]],CodigoActividad,Tabla2[Actividades Programables Presupuestables],"",0))</f>
        <v>Coordinacion, seguimiento y realizacion de Inventarios de CPN de la Red SNS.</v>
      </c>
      <c r="I265" s="520">
        <f>IFERROR(VLOOKUP('Formulario PPGR3'!$G265,'Formulario PPGR2'!$C$9:$Q$270,15,FALSE),"")</f>
        <v>4</v>
      </c>
      <c r="J265" s="525" t="s">
        <v>897</v>
      </c>
      <c r="K265" s="524" t="s">
        <v>898</v>
      </c>
      <c r="L265" s="521" t="str">
        <f>IF(Tabla1[[#This Row],[Descripción]]="","",_xlfn.XLOOKUP(Tabla1[[#This Row],[Descripción]],Tabla10[Descripción],Tabla10[Unidad de Medida],"",0))</f>
        <v>Depósito</v>
      </c>
      <c r="M265" s="312">
        <v>4</v>
      </c>
      <c r="N265" s="537">
        <f>IF(Tabla1[[#This Row],[Descripción]]="","",_xlfn.XLOOKUP(Tabla1[[#This Row],[Descripción]],Tabla10[Descripción],Tabla10[Precio Unitario],0))</f>
        <v>1700</v>
      </c>
      <c r="O265" s="537">
        <f>IF(Tabla1[[#This Row],[Cantidad de Insumos]]="","",Tabla1[[#This Row],[Precio Unitario]]*Tabla1[[#This Row],[Cantidad de Insumos]])</f>
        <v>6800</v>
      </c>
      <c r="P265" s="522" t="str">
        <f>IF(Tabla1[[#This Row],[Descripción]]="","",_xlfn.XLOOKUP(Tabla1[[#This Row],[Descripción]],Tabla10[Descripción],Tabla10[CODIGO PRESUPUESTARIO],0))</f>
        <v>2.2.3.1.01</v>
      </c>
      <c r="Q265" s="523" t="s">
        <v>894</v>
      </c>
      <c r="R265" s="523" t="str">
        <f>IF(Tabla1[[#This Row],[Insumos]]="","",_xlfn.XLOOKUP(Tabla1[[#This Row],[Insumos]],Tabla10[Insumo],Tabla10[InsumoAbrev],"",0))</f>
        <v>lsViaticosDP</v>
      </c>
    </row>
    <row r="266" spans="2:18" ht="25.5">
      <c r="B266" s="188" t="e">
        <f>IF('Formulario PPGR3'!$G266="","",CONCATENATE('Formulario PPGR3'!$C266,".",'Formulario PPGR3'!$D266,".",'Formulario PPGR3'!$E266,".",'Formulario PPGR3'!$F266))</f>
        <v>#REF!</v>
      </c>
      <c r="C266" s="188" t="e">
        <f>IF('Formulario PPGR3'!$G266="","",'Formulario PPGR1'!#REF!)</f>
        <v>#REF!</v>
      </c>
      <c r="D266" s="188" t="e">
        <f>IF('Formulario PPGR3'!$G266="","",'Formulario PPGR1'!#REF!)</f>
        <v>#REF!</v>
      </c>
      <c r="E266" s="188" t="e">
        <f>IF('Formulario PPGR3'!$G266="","",'Formulario PPGR1'!#REF!)</f>
        <v>#REF!</v>
      </c>
      <c r="F266" s="188" t="e">
        <f>IF('Formulario PPGR3'!$G266="","",'Formulario PPGR1'!#REF!)</f>
        <v>#REF!</v>
      </c>
      <c r="G266" s="234" t="s">
        <v>667</v>
      </c>
      <c r="H266" s="519" t="str" cm="1">
        <f t="array" ref="H266">IF(Tabla1[[#This Row],[Código_Actividad]]="","",_xlfn.XLOOKUP(Tabla1[[#This Row],[Código_Actividad]],CodigoActividad,Tabla2[Actividades Programables Presupuestables],"",0))</f>
        <v>Coordinacion, seguimiento y realizacion de Inventarios de CPN de la Red SNS.</v>
      </c>
      <c r="I266" s="520">
        <f>IFERROR(VLOOKUP('Formulario PPGR3'!$G266,'Formulario PPGR2'!$C$9:$Q$270,15,FALSE),"")</f>
        <v>4</v>
      </c>
      <c r="J266" s="525" t="s">
        <v>897</v>
      </c>
      <c r="K266" s="524" t="s">
        <v>920</v>
      </c>
      <c r="L266" s="521" t="str">
        <f>IF(Tabla1[[#This Row],[Descripción]]="","",_xlfn.XLOOKUP(Tabla1[[#This Row],[Descripción]],Tabla10[Descripción],Tabla10[Unidad de Medida],"",0))</f>
        <v>Depósito</v>
      </c>
      <c r="M266" s="312">
        <v>4</v>
      </c>
      <c r="N266" s="537">
        <f>IF(Tabla1[[#This Row],[Descripción]]="","",_xlfn.XLOOKUP(Tabla1[[#This Row],[Descripción]],Tabla10[Descripción],Tabla10[Precio Unitario],0))</f>
        <v>1900</v>
      </c>
      <c r="O266" s="537">
        <f>IF(Tabla1[[#This Row],[Cantidad de Insumos]]="","",Tabla1[[#This Row],[Precio Unitario]]*Tabla1[[#This Row],[Cantidad de Insumos]])</f>
        <v>7600</v>
      </c>
      <c r="P266" s="522" t="str">
        <f>IF(Tabla1[[#This Row],[Descripción]]="","",_xlfn.XLOOKUP(Tabla1[[#This Row],[Descripción]],Tabla10[Descripción],Tabla10[CODIGO PRESUPUESTARIO],0))</f>
        <v>2.2.3.1.01</v>
      </c>
      <c r="Q266" s="523" t="s">
        <v>894</v>
      </c>
      <c r="R266" s="523" t="str">
        <f>IF(Tabla1[[#This Row],[Insumos]]="","",_xlfn.XLOOKUP(Tabla1[[#This Row],[Insumos]],Tabla10[Insumo],Tabla10[InsumoAbrev],"",0))</f>
        <v>lsViaticosDP</v>
      </c>
    </row>
    <row r="267" spans="2:18" ht="25.5">
      <c r="B267" s="188" t="e">
        <f>IF('Formulario PPGR3'!$G267="","",CONCATENATE('Formulario PPGR3'!$C267,".",'Formulario PPGR3'!$D267,".",'Formulario PPGR3'!$E267,".",'Formulario PPGR3'!$F267))</f>
        <v>#REF!</v>
      </c>
      <c r="C267" s="188" t="e">
        <f>IF('Formulario PPGR3'!$G267="","",'Formulario PPGR1'!#REF!)</f>
        <v>#REF!</v>
      </c>
      <c r="D267" s="188" t="e">
        <f>IF('Formulario PPGR3'!$G267="","",'Formulario PPGR1'!#REF!)</f>
        <v>#REF!</v>
      </c>
      <c r="E267" s="188" t="e">
        <f>IF('Formulario PPGR3'!$G267="","",'Formulario PPGR1'!#REF!)</f>
        <v>#REF!</v>
      </c>
      <c r="F267" s="188" t="e">
        <f>IF('Formulario PPGR3'!$G267="","",'Formulario PPGR1'!#REF!)</f>
        <v>#REF!</v>
      </c>
      <c r="G267" s="234" t="s">
        <v>669</v>
      </c>
      <c r="H267" s="519" t="str" cm="1">
        <f t="array" ref="H267">IF(Tabla1[[#This Row],[Código_Actividad]]="","",_xlfn.XLOOKUP(Tabla1[[#This Row],[Código_Actividad]],CodigoActividad,Tabla2[Actividades Programables Presupuestables],"",0))</f>
        <v>Seguimiento a los EES del SRS al cumplimiento del Registro en SIAB de los bienes patrimoniales</v>
      </c>
      <c r="I267" s="520">
        <f>IFERROR(VLOOKUP('Formulario PPGR3'!$G267,'Formulario PPGR2'!$C$9:$Q$270,15,FALSE),"")</f>
        <v>2</v>
      </c>
      <c r="J267" s="525" t="s">
        <v>895</v>
      </c>
      <c r="K267" s="524" t="s">
        <v>896</v>
      </c>
      <c r="L267" s="521" t="str">
        <f>IF(Tabla1[[#This Row],[Descripción]]="","",_xlfn.XLOOKUP(Tabla1[[#This Row],[Descripción]],Tabla10[Descripción],Tabla10[Unidad de Medida],"",0))</f>
        <v>galon</v>
      </c>
      <c r="M267" s="312">
        <v>40</v>
      </c>
      <c r="N267" s="537">
        <f>IF(Tabla1[[#This Row],[Descripción]]="","",_xlfn.XLOOKUP(Tabla1[[#This Row],[Descripción]],Tabla10[Descripción],Tabla10[Precio Unitario],0))</f>
        <v>250</v>
      </c>
      <c r="O267" s="537">
        <f>IF(Tabla1[[#This Row],[Cantidad de Insumos]]="","",Tabla1[[#This Row],[Precio Unitario]]*Tabla1[[#This Row],[Cantidad de Insumos]])</f>
        <v>10000</v>
      </c>
      <c r="P267" s="522" t="str">
        <f>IF(Tabla1[[#This Row],[Descripción]]="","",_xlfn.XLOOKUP(Tabla1[[#This Row],[Descripción]],Tabla10[Descripción],Tabla10[CODIGO PRESUPUESTARIO],0))</f>
        <v>2.3.7.1.02</v>
      </c>
      <c r="Q267" s="523" t="s">
        <v>900</v>
      </c>
      <c r="R267" s="523" t="str">
        <f>IF(Tabla1[[#This Row],[Insumos]]="","",_xlfn.XLOOKUP(Tabla1[[#This Row],[Insumos]],Tabla10[Insumo],Tabla10[InsumoAbrev],"",0))</f>
        <v>lsGasoil</v>
      </c>
    </row>
    <row r="268" spans="2:18" ht="25.5">
      <c r="B268" s="188" t="e">
        <f>IF('Formulario PPGR3'!$G268="","",CONCATENATE('Formulario PPGR3'!$C268,".",'Formulario PPGR3'!$D268,".",'Formulario PPGR3'!$E268,".",'Formulario PPGR3'!$F268))</f>
        <v>#REF!</v>
      </c>
      <c r="C268" s="188" t="e">
        <f>IF('Formulario PPGR3'!$G268="","",'Formulario PPGR1'!#REF!)</f>
        <v>#REF!</v>
      </c>
      <c r="D268" s="188" t="e">
        <f>IF('Formulario PPGR3'!$G268="","",'Formulario PPGR1'!#REF!)</f>
        <v>#REF!</v>
      </c>
      <c r="E268" s="188" t="e">
        <f>IF('Formulario PPGR3'!$G268="","",'Formulario PPGR1'!#REF!)</f>
        <v>#REF!</v>
      </c>
      <c r="F268" s="188" t="e">
        <f>IF('Formulario PPGR3'!$G268="","",'Formulario PPGR1'!#REF!)</f>
        <v>#REF!</v>
      </c>
      <c r="G268" s="234" t="s">
        <v>669</v>
      </c>
      <c r="H268" s="519" t="str" cm="1">
        <f t="array" ref="H268">IF(Tabla1[[#This Row],[Código_Actividad]]="","",_xlfn.XLOOKUP(Tabla1[[#This Row],[Código_Actividad]],CodigoActividad,Tabla2[Actividades Programables Presupuestables],"",0))</f>
        <v>Seguimiento a los EES del SRS al cumplimiento del Registro en SIAB de los bienes patrimoniales</v>
      </c>
      <c r="I268" s="520">
        <f>IFERROR(VLOOKUP('Formulario PPGR3'!$G268,'Formulario PPGR2'!$C$9:$Q$270,15,FALSE),"")</f>
        <v>2</v>
      </c>
      <c r="J268" s="525" t="s">
        <v>903</v>
      </c>
      <c r="K268" s="524" t="s">
        <v>939</v>
      </c>
      <c r="L268" s="521" t="str">
        <f>IF(Tabla1[[#This Row],[Descripción]]="","",_xlfn.XLOOKUP(Tabla1[[#This Row],[Descripción]],Tabla10[Descripción],Tabla10[Unidad de Medida],"",0))</f>
        <v>Caja</v>
      </c>
      <c r="M268" s="312">
        <v>1</v>
      </c>
      <c r="N268" s="537">
        <f>IF(Tabla1[[#This Row],[Descripción]]="","",_xlfn.XLOOKUP(Tabla1[[#This Row],[Descripción]],Tabla10[Descripción],Tabla10[Precio Unitario],0))</f>
        <v>150</v>
      </c>
      <c r="O268" s="537">
        <f>IF(Tabla1[[#This Row],[Cantidad de Insumos]]="","",Tabla1[[#This Row],[Precio Unitario]]*Tabla1[[#This Row],[Cantidad de Insumos]])</f>
        <v>150</v>
      </c>
      <c r="P268" s="522" t="str">
        <f>IF(Tabla1[[#This Row],[Descripción]]="","",_xlfn.XLOOKUP(Tabla1[[#This Row],[Descripción]],Tabla10[Descripción],Tabla10[CODIGO PRESUPUESTARIO],0))</f>
        <v xml:space="preserve">2.3.9.2.01 </v>
      </c>
      <c r="Q268" s="523" t="s">
        <v>900</v>
      </c>
      <c r="R268" s="523" t="str">
        <f>IF(Tabla1[[#This Row],[Insumos]]="","",_xlfn.XLOOKUP(Tabla1[[#This Row],[Insumos]],Tabla10[Insumo],Tabla10[InsumoAbrev],"",0))</f>
        <v>lsUtilesdeOficina</v>
      </c>
    </row>
    <row r="269" spans="2:18" ht="25.5">
      <c r="B269" s="188" t="e">
        <f>IF('Formulario PPGR3'!$G269="","",CONCATENATE('Formulario PPGR3'!$C269,".",'Formulario PPGR3'!$D269,".",'Formulario PPGR3'!$E269,".",'Formulario PPGR3'!$F269))</f>
        <v>#REF!</v>
      </c>
      <c r="C269" s="188" t="e">
        <f>IF('Formulario PPGR3'!$G269="","",'Formulario PPGR1'!#REF!)</f>
        <v>#REF!</v>
      </c>
      <c r="D269" s="188" t="e">
        <f>IF('Formulario PPGR3'!$G269="","",'Formulario PPGR1'!#REF!)</f>
        <v>#REF!</v>
      </c>
      <c r="E269" s="188" t="e">
        <f>IF('Formulario PPGR3'!$G269="","",'Formulario PPGR1'!#REF!)</f>
        <v>#REF!</v>
      </c>
      <c r="F269" s="188" t="e">
        <f>IF('Formulario PPGR3'!$G269="","",'Formulario PPGR1'!#REF!)</f>
        <v>#REF!</v>
      </c>
      <c r="G269" s="234" t="s">
        <v>669</v>
      </c>
      <c r="H269" s="519" t="str" cm="1">
        <f t="array" ref="H269">IF(Tabla1[[#This Row],[Código_Actividad]]="","",_xlfn.XLOOKUP(Tabla1[[#This Row],[Código_Actividad]],CodigoActividad,Tabla2[Actividades Programables Presupuestables],"",0))</f>
        <v>Seguimiento a los EES del SRS al cumplimiento del Registro en SIAB de los bienes patrimoniales</v>
      </c>
      <c r="I269" s="520">
        <f>IFERROR(VLOOKUP('Formulario PPGR3'!$G269,'Formulario PPGR2'!$C$9:$Q$270,15,FALSE),"")</f>
        <v>2</v>
      </c>
      <c r="J269" s="525" t="s">
        <v>897</v>
      </c>
      <c r="K269" s="524" t="s">
        <v>898</v>
      </c>
      <c r="L269" s="521" t="str">
        <f>IF(Tabla1[[#This Row],[Descripción]]="","",_xlfn.XLOOKUP(Tabla1[[#This Row],[Descripción]],Tabla10[Descripción],Tabla10[Unidad de Medida],"",0))</f>
        <v>Depósito</v>
      </c>
      <c r="M269" s="312">
        <v>4</v>
      </c>
      <c r="N269" s="537">
        <f>IF(Tabla1[[#This Row],[Descripción]]="","",_xlfn.XLOOKUP(Tabla1[[#This Row],[Descripción]],Tabla10[Descripción],Tabla10[Precio Unitario],0))</f>
        <v>1700</v>
      </c>
      <c r="O269" s="537">
        <f>IF(Tabla1[[#This Row],[Cantidad de Insumos]]="","",Tabla1[[#This Row],[Precio Unitario]]*Tabla1[[#This Row],[Cantidad de Insumos]])</f>
        <v>6800</v>
      </c>
      <c r="P269" s="522" t="str">
        <f>IF(Tabla1[[#This Row],[Descripción]]="","",_xlfn.XLOOKUP(Tabla1[[#This Row],[Descripción]],Tabla10[Descripción],Tabla10[CODIGO PRESUPUESTARIO],0))</f>
        <v>2.2.3.1.01</v>
      </c>
      <c r="Q269" s="523" t="s">
        <v>894</v>
      </c>
      <c r="R269" s="523" t="str">
        <f>IF(Tabla1[[#This Row],[Insumos]]="","",_xlfn.XLOOKUP(Tabla1[[#This Row],[Insumos]],Tabla10[Insumo],Tabla10[InsumoAbrev],"",0))</f>
        <v>lsViaticosDP</v>
      </c>
    </row>
    <row r="270" spans="2:18" ht="25.5">
      <c r="B270" s="188" t="e">
        <f>IF('Formulario PPGR3'!$G270="","",CONCATENATE('Formulario PPGR3'!$C270,".",'Formulario PPGR3'!$D270,".",'Formulario PPGR3'!$E270,".",'Formulario PPGR3'!$F270))</f>
        <v>#REF!</v>
      </c>
      <c r="C270" s="188" t="e">
        <f>IF('Formulario PPGR3'!$G270="","",'Formulario PPGR1'!#REF!)</f>
        <v>#REF!</v>
      </c>
      <c r="D270" s="188" t="e">
        <f>IF('Formulario PPGR3'!$G270="","",'Formulario PPGR1'!#REF!)</f>
        <v>#REF!</v>
      </c>
      <c r="E270" s="188" t="e">
        <f>IF('Formulario PPGR3'!$G270="","",'Formulario PPGR1'!#REF!)</f>
        <v>#REF!</v>
      </c>
      <c r="F270" s="188" t="e">
        <f>IF('Formulario PPGR3'!$G270="","",'Formulario PPGR1'!#REF!)</f>
        <v>#REF!</v>
      </c>
      <c r="G270" s="234" t="s">
        <v>669</v>
      </c>
      <c r="H270" s="519" t="str" cm="1">
        <f t="array" ref="H270">IF(Tabla1[[#This Row],[Código_Actividad]]="","",_xlfn.XLOOKUP(Tabla1[[#This Row],[Código_Actividad]],CodigoActividad,Tabla2[Actividades Programables Presupuestables],"",0))</f>
        <v>Seguimiento a los EES del SRS al cumplimiento del Registro en SIAB de los bienes patrimoniales</v>
      </c>
      <c r="I270" s="520">
        <f>IFERROR(VLOOKUP('Formulario PPGR3'!$G270,'Formulario PPGR2'!$C$9:$Q$270,15,FALSE),"")</f>
        <v>2</v>
      </c>
      <c r="J270" s="525" t="s">
        <v>897</v>
      </c>
      <c r="K270" s="524" t="s">
        <v>920</v>
      </c>
      <c r="L270" s="521" t="str">
        <f>IF(Tabla1[[#This Row],[Descripción]]="","",_xlfn.XLOOKUP(Tabla1[[#This Row],[Descripción]],Tabla10[Descripción],Tabla10[Unidad de Medida],"",0))</f>
        <v>Depósito</v>
      </c>
      <c r="M270" s="312">
        <v>4</v>
      </c>
      <c r="N270" s="537">
        <f>IF(Tabla1[[#This Row],[Descripción]]="","",_xlfn.XLOOKUP(Tabla1[[#This Row],[Descripción]],Tabla10[Descripción],Tabla10[Precio Unitario],0))</f>
        <v>1900</v>
      </c>
      <c r="O270" s="537">
        <f>IF(Tabla1[[#This Row],[Cantidad de Insumos]]="","",Tabla1[[#This Row],[Precio Unitario]]*Tabla1[[#This Row],[Cantidad de Insumos]])</f>
        <v>7600</v>
      </c>
      <c r="P270" s="522" t="str">
        <f>IF(Tabla1[[#This Row],[Descripción]]="","",_xlfn.XLOOKUP(Tabla1[[#This Row],[Descripción]],Tabla10[Descripción],Tabla10[CODIGO PRESUPUESTARIO],0))</f>
        <v>2.2.3.1.01</v>
      </c>
      <c r="Q270" s="523" t="s">
        <v>894</v>
      </c>
      <c r="R270" s="523" t="str">
        <f>IF(Tabla1[[#This Row],[Insumos]]="","",_xlfn.XLOOKUP(Tabla1[[#This Row],[Insumos]],Tabla10[Insumo],Tabla10[InsumoAbrev],"",0))</f>
        <v>lsViaticosDP</v>
      </c>
    </row>
    <row r="271" spans="2:18" ht="25.5">
      <c r="B271" s="188" t="e">
        <f>IF('Formulario PPGR3'!$G271="","",CONCATENATE('Formulario PPGR3'!$C271,".",'Formulario PPGR3'!$D271,".",'Formulario PPGR3'!$E271,".",'Formulario PPGR3'!$F271))</f>
        <v>#REF!</v>
      </c>
      <c r="C271" s="188" t="e">
        <f>IF('Formulario PPGR3'!$G271="","",'Formulario PPGR1'!#REF!)</f>
        <v>#REF!</v>
      </c>
      <c r="D271" s="188" t="e">
        <f>IF('Formulario PPGR3'!$G271="","",'Formulario PPGR1'!#REF!)</f>
        <v>#REF!</v>
      </c>
      <c r="E271" s="188" t="e">
        <f>IF('Formulario PPGR3'!$G271="","",'Formulario PPGR1'!#REF!)</f>
        <v>#REF!</v>
      </c>
      <c r="F271" s="188" t="e">
        <f>IF('Formulario PPGR3'!$G271="","",'Formulario PPGR1'!#REF!)</f>
        <v>#REF!</v>
      </c>
      <c r="G271" s="234" t="s">
        <v>669</v>
      </c>
      <c r="H271" s="519" t="str" cm="1">
        <f t="array" ref="H271">IF(Tabla1[[#This Row],[Código_Actividad]]="","",_xlfn.XLOOKUP(Tabla1[[#This Row],[Código_Actividad]],CodigoActividad,Tabla2[Actividades Programables Presupuestables],"",0))</f>
        <v>Seguimiento a los EES del SRS al cumplimiento del Registro en SIAB de los bienes patrimoniales</v>
      </c>
      <c r="I271" s="520">
        <f>IFERROR(VLOOKUP('Formulario PPGR3'!$G271,'Formulario PPGR2'!$C$9:$Q$270,15,FALSE),"")</f>
        <v>2</v>
      </c>
      <c r="J271" s="528" t="s">
        <v>901</v>
      </c>
      <c r="K271" s="524" t="s">
        <v>902</v>
      </c>
      <c r="L271" s="521" t="str">
        <f>IF(Tabla1[[#This Row],[Descripción]]="","",_xlfn.XLOOKUP(Tabla1[[#This Row],[Descripción]],Tabla10[Descripción],Tabla10[Unidad de Medida],"",0))</f>
        <v>resma</v>
      </c>
      <c r="M271" s="312">
        <v>1</v>
      </c>
      <c r="N271" s="537">
        <f>IF(Tabla1[[#This Row],[Descripción]]="","",_xlfn.XLOOKUP(Tabla1[[#This Row],[Descripción]],Tabla10[Descripción],Tabla10[Precio Unitario],0))</f>
        <v>288</v>
      </c>
      <c r="O271" s="537">
        <f>IF(Tabla1[[#This Row],[Cantidad de Insumos]]="","",Tabla1[[#This Row],[Precio Unitario]]*Tabla1[[#This Row],[Cantidad de Insumos]])</f>
        <v>288</v>
      </c>
      <c r="P271" s="522" t="str">
        <f>IF(Tabla1[[#This Row],[Descripción]]="","",_xlfn.XLOOKUP(Tabla1[[#This Row],[Descripción]],Tabla10[Descripción],Tabla10[CODIGO PRESUPUESTARIO],0))</f>
        <v>2.3.3.1.01</v>
      </c>
      <c r="Q271" s="523" t="s">
        <v>900</v>
      </c>
      <c r="R271" s="523" t="str">
        <f>IF(Tabla1[[#This Row],[Insumos]]="","",_xlfn.XLOOKUP(Tabla1[[#This Row],[Insumos]],Tabla10[Insumo],Tabla10[InsumoAbrev],"",0))</f>
        <v>lsProductosdePapel</v>
      </c>
    </row>
    <row r="272" spans="2:18" ht="38.25">
      <c r="B272" s="188" t="e">
        <f>IF('Formulario PPGR3'!$G272="","",CONCATENATE('Formulario PPGR3'!$C272,".",'Formulario PPGR3'!$D272,".",'Formulario PPGR3'!$E272,".",'Formulario PPGR3'!$F272))</f>
        <v>#REF!</v>
      </c>
      <c r="C272" s="188" t="e">
        <f>IF('Formulario PPGR3'!$G272="","",'Formulario PPGR1'!#REF!)</f>
        <v>#REF!</v>
      </c>
      <c r="D272" s="188" t="e">
        <f>IF('Formulario PPGR3'!$G272="","",'Formulario PPGR1'!#REF!)</f>
        <v>#REF!</v>
      </c>
      <c r="E272" s="188" t="e">
        <f>IF('Formulario PPGR3'!$G272="","",'Formulario PPGR1'!#REF!)</f>
        <v>#REF!</v>
      </c>
      <c r="F272" s="188" t="e">
        <f>IF('Formulario PPGR3'!$G272="","",'Formulario PPGR1'!#REF!)</f>
        <v>#REF!</v>
      </c>
      <c r="G272" s="234" t="s">
        <v>847</v>
      </c>
      <c r="H272" s="519" t="str" cm="1">
        <f t="array" ref="H272">IF(Tabla1[[#This Row],[Código_Actividad]]="","",_xlfn.XLOOKUP(Tabla1[[#This Row],[Código_Actividad]],CodigoActividad,Tabla2[Actividades Programables Presupuestables],"",0))</f>
        <v>Revisión y  remisión de expedientes de Incentivo Rendimiento Individual  y de guardias presenciales en los plazos establecidos.</v>
      </c>
      <c r="I272" s="520">
        <f>IFERROR(VLOOKUP('Formulario PPGR3'!$G272,'Formulario PPGR2'!$C$9:$Q$270,15,FALSE),"")</f>
        <v>12</v>
      </c>
      <c r="J272" s="525" t="s">
        <v>903</v>
      </c>
      <c r="K272" s="524" t="s">
        <v>939</v>
      </c>
      <c r="L272" s="521" t="str">
        <f>IF(Tabla1[[#This Row],[Descripción]]="","",_xlfn.XLOOKUP(Tabla1[[#This Row],[Descripción]],Tabla10[Descripción],Tabla10[Unidad de Medida],"",0))</f>
        <v>Caja</v>
      </c>
      <c r="M272" s="312">
        <v>2</v>
      </c>
      <c r="N272" s="537">
        <f>IF(Tabla1[[#This Row],[Descripción]]="","",_xlfn.XLOOKUP(Tabla1[[#This Row],[Descripción]],Tabla10[Descripción],Tabla10[Precio Unitario],0))</f>
        <v>150</v>
      </c>
      <c r="O272" s="537">
        <f>IF(Tabla1[[#This Row],[Cantidad de Insumos]]="","",Tabla1[[#This Row],[Precio Unitario]]*Tabla1[[#This Row],[Cantidad de Insumos]])</f>
        <v>300</v>
      </c>
      <c r="P272" s="522" t="str">
        <f>IF(Tabla1[[#This Row],[Descripción]]="","",_xlfn.XLOOKUP(Tabla1[[#This Row],[Descripción]],Tabla10[Descripción],Tabla10[CODIGO PRESUPUESTARIO],0))</f>
        <v xml:space="preserve">2.3.9.2.01 </v>
      </c>
      <c r="Q272" s="523" t="s">
        <v>900</v>
      </c>
      <c r="R272" s="523" t="str">
        <f>IF(Tabla1[[#This Row],[Insumos]]="","",_xlfn.XLOOKUP(Tabla1[[#This Row],[Insumos]],Tabla10[Insumo],Tabla10[InsumoAbrev],"",0))</f>
        <v>lsUtilesdeOficina</v>
      </c>
    </row>
    <row r="273" spans="2:18" ht="38.25">
      <c r="B273" s="188" t="e">
        <f>IF('Formulario PPGR3'!$G273="","",CONCATENATE('Formulario PPGR3'!$C273,".",'Formulario PPGR3'!$D273,".",'Formulario PPGR3'!$E273,".",'Formulario PPGR3'!$F273))</f>
        <v>#REF!</v>
      </c>
      <c r="C273" s="188" t="e">
        <f>IF('Formulario PPGR3'!$G273="","",'Formulario PPGR1'!#REF!)</f>
        <v>#REF!</v>
      </c>
      <c r="D273" s="188" t="e">
        <f>IF('Formulario PPGR3'!$G273="","",'Formulario PPGR1'!#REF!)</f>
        <v>#REF!</v>
      </c>
      <c r="E273" s="188" t="e">
        <f>IF('Formulario PPGR3'!$G273="","",'Formulario PPGR1'!#REF!)</f>
        <v>#REF!</v>
      </c>
      <c r="F273" s="188" t="e">
        <f>IF('Formulario PPGR3'!$G273="","",'Formulario PPGR1'!#REF!)</f>
        <v>#REF!</v>
      </c>
      <c r="G273" s="234" t="s">
        <v>847</v>
      </c>
      <c r="H273" s="519" t="str" cm="1">
        <f t="array" ref="H273">IF(Tabla1[[#This Row],[Código_Actividad]]="","",_xlfn.XLOOKUP(Tabla1[[#This Row],[Código_Actividad]],CodigoActividad,Tabla2[Actividades Programables Presupuestables],"",0))</f>
        <v>Revisión y  remisión de expedientes de Incentivo Rendimiento Individual  y de guardias presenciales en los plazos establecidos.</v>
      </c>
      <c r="I273" s="520">
        <f>IFERROR(VLOOKUP('Formulario PPGR3'!$G273,'Formulario PPGR2'!$C$9:$Q$270,15,FALSE),"")</f>
        <v>12</v>
      </c>
      <c r="J273" s="528" t="s">
        <v>901</v>
      </c>
      <c r="K273" s="524" t="s">
        <v>902</v>
      </c>
      <c r="L273" s="521" t="str">
        <f>IF(Tabla1[[#This Row],[Descripción]]="","",_xlfn.XLOOKUP(Tabla1[[#This Row],[Descripción]],Tabla10[Descripción],Tabla10[Unidad de Medida],"",0))</f>
        <v>resma</v>
      </c>
      <c r="M273" s="312">
        <v>2</v>
      </c>
      <c r="N273" s="537">
        <f>IF(Tabla1[[#This Row],[Descripción]]="","",_xlfn.XLOOKUP(Tabla1[[#This Row],[Descripción]],Tabla10[Descripción],Tabla10[Precio Unitario],0))</f>
        <v>288</v>
      </c>
      <c r="O273" s="537">
        <f>IF(Tabla1[[#This Row],[Cantidad de Insumos]]="","",Tabla1[[#This Row],[Precio Unitario]]*Tabla1[[#This Row],[Cantidad de Insumos]])</f>
        <v>576</v>
      </c>
      <c r="P273" s="522" t="str">
        <f>IF(Tabla1[[#This Row],[Descripción]]="","",_xlfn.XLOOKUP(Tabla1[[#This Row],[Descripción]],Tabla10[Descripción],Tabla10[CODIGO PRESUPUESTARIO],0))</f>
        <v>2.3.3.1.01</v>
      </c>
      <c r="Q273" s="523" t="s">
        <v>900</v>
      </c>
      <c r="R273" s="523" t="str">
        <f>IF(Tabla1[[#This Row],[Insumos]]="","",_xlfn.XLOOKUP(Tabla1[[#This Row],[Insumos]],Tabla10[Insumo],Tabla10[InsumoAbrev],"",0))</f>
        <v>lsProductosdePapel</v>
      </c>
    </row>
    <row r="274" spans="2:18" ht="38.25">
      <c r="B274" s="188" t="e">
        <f>IF('Formulario PPGR3'!$G274="","",CONCATENATE('Formulario PPGR3'!$C274,".",'Formulario PPGR3'!$D274,".",'Formulario PPGR3'!$E274,".",'Formulario PPGR3'!$F274))</f>
        <v>#REF!</v>
      </c>
      <c r="C274" s="188" t="e">
        <f>IF('Formulario PPGR3'!$G274="","",'Formulario PPGR1'!#REF!)</f>
        <v>#REF!</v>
      </c>
      <c r="D274" s="188" t="e">
        <f>IF('Formulario PPGR3'!$G274="","",'Formulario PPGR1'!#REF!)</f>
        <v>#REF!</v>
      </c>
      <c r="E274" s="188" t="e">
        <f>IF('Formulario PPGR3'!$G274="","",'Formulario PPGR1'!#REF!)</f>
        <v>#REF!</v>
      </c>
      <c r="F274" s="188" t="e">
        <f>IF('Formulario PPGR3'!$G274="","",'Formulario PPGR1'!#REF!)</f>
        <v>#REF!</v>
      </c>
      <c r="G274" s="234" t="s">
        <v>850</v>
      </c>
      <c r="H274" s="188" t="str" cm="1">
        <f t="array" ref="H274">IF(Tabla1[[#This Row],[Código_Actividad]]="","",_xlfn.XLOOKUP(Tabla1[[#This Row],[Código_Actividad]],CodigoActividad,Tabla2[Actividades Programables Presupuestables],"",0))</f>
        <v>Reunión de seguimiento a planes de mejora resultados de la evaluación de control interno aplicada.</v>
      </c>
      <c r="I274" s="520">
        <f>IFERROR(VLOOKUP('Formulario PPGR3'!$G274,'Formulario PPGR2'!$C$9:$Q$270,15,FALSE),"")</f>
        <v>4</v>
      </c>
      <c r="J274" s="525" t="s">
        <v>892</v>
      </c>
      <c r="K274" s="524" t="s">
        <v>921</v>
      </c>
      <c r="L274" s="521" t="str">
        <f>IF(Tabla1[[#This Row],[Descripción]]="","",_xlfn.XLOOKUP(Tabla1[[#This Row],[Descripción]],Tabla10[Descripción],Tabla10[Unidad de Medida],"",0))</f>
        <v>unidad</v>
      </c>
      <c r="M274" s="312">
        <v>4</v>
      </c>
      <c r="N274" s="537">
        <f>IF(Tabla1[[#This Row],[Descripción]]="","",_xlfn.XLOOKUP(Tabla1[[#This Row],[Descripción]],Tabla10[Descripción],Tabla10[Precio Unitario],0))</f>
        <v>29393.8</v>
      </c>
      <c r="O274" s="537">
        <f>IF(Tabla1[[#This Row],[Cantidad de Insumos]]="","",Tabla1[[#This Row],[Precio Unitario]]*Tabla1[[#This Row],[Cantidad de Insumos]])</f>
        <v>117575.2</v>
      </c>
      <c r="P274" s="522" t="str">
        <f>IF(Tabla1[[#This Row],[Descripción]]="","",_xlfn.XLOOKUP(Tabla1[[#This Row],[Descripción]],Tabla10[Descripción],Tabla10[CODIGO PRESUPUESTARIO],0))</f>
        <v>2.3.1.1.01</v>
      </c>
      <c r="Q274" s="523" t="s">
        <v>900</v>
      </c>
      <c r="R274" s="523" t="str">
        <f>IF(Tabla1[[#This Row],[Insumos]]="","",_xlfn.XLOOKUP(Tabla1[[#This Row],[Insumos]],Tabla10[Insumo],Tabla10[InsumoAbrev],"",0))</f>
        <v>lsAlimentosyBebidas</v>
      </c>
    </row>
    <row r="275" spans="2:18" ht="38.25">
      <c r="B275" s="188" t="e">
        <f>IF('Formulario PPGR3'!$G275="","",CONCATENATE('Formulario PPGR3'!$C275,".",'Formulario PPGR3'!$D275,".",'Formulario PPGR3'!$E275,".",'Formulario PPGR3'!$F275))</f>
        <v>#REF!</v>
      </c>
      <c r="C275" s="188" t="e">
        <f>IF('Formulario PPGR3'!$G275="","",'Formulario PPGR1'!#REF!)</f>
        <v>#REF!</v>
      </c>
      <c r="D275" s="188" t="e">
        <f>IF('Formulario PPGR3'!$G275="","",'Formulario PPGR1'!#REF!)</f>
        <v>#REF!</v>
      </c>
      <c r="E275" s="188" t="e">
        <f>IF('Formulario PPGR3'!$G275="","",'Formulario PPGR1'!#REF!)</f>
        <v>#REF!</v>
      </c>
      <c r="F275" s="188" t="e">
        <f>IF('Formulario PPGR3'!$G275="","",'Formulario PPGR1'!#REF!)</f>
        <v>#REF!</v>
      </c>
      <c r="G275" s="234" t="s">
        <v>850</v>
      </c>
      <c r="H275" s="188" t="str" cm="1">
        <f t="array" ref="H275">IF(Tabla1[[#This Row],[Código_Actividad]]="","",_xlfn.XLOOKUP(Tabla1[[#This Row],[Código_Actividad]],CodigoActividad,Tabla2[Actividades Programables Presupuestables],"",0))</f>
        <v>Reunión de seguimiento a planes de mejora resultados de la evaluación de control interno aplicada.</v>
      </c>
      <c r="I275" s="520">
        <f>IFERROR(VLOOKUP('Formulario PPGR3'!$G275,'Formulario PPGR2'!$C$9:$Q$270,15,FALSE),"")</f>
        <v>4</v>
      </c>
      <c r="J275" s="525" t="s">
        <v>892</v>
      </c>
      <c r="K275" s="524" t="s">
        <v>931</v>
      </c>
      <c r="L275" s="521" t="str">
        <f>IF(Tabla1[[#This Row],[Descripción]]="","",_xlfn.XLOOKUP(Tabla1[[#This Row],[Descripción]],Tabla10[Descripción],Tabla10[Unidad de Medida],"",0))</f>
        <v>unidad</v>
      </c>
      <c r="M275" s="312">
        <v>4</v>
      </c>
      <c r="N275" s="537">
        <f>IF(Tabla1[[#This Row],[Descripción]]="","",_xlfn.XLOOKUP(Tabla1[[#This Row],[Descripción]],Tabla10[Descripción],Tabla10[Precio Unitario],0))</f>
        <v>61419</v>
      </c>
      <c r="O275" s="537">
        <f>IF(Tabla1[[#This Row],[Cantidad de Insumos]]="","",Tabla1[[#This Row],[Precio Unitario]]*Tabla1[[#This Row],[Cantidad de Insumos]])</f>
        <v>245676</v>
      </c>
      <c r="P275" s="522" t="str">
        <f>IF(Tabla1[[#This Row],[Descripción]]="","",_xlfn.XLOOKUP(Tabla1[[#This Row],[Descripción]],Tabla10[Descripción],Tabla10[CODIGO PRESUPUESTARIO],0))</f>
        <v>2.3.1.1.01</v>
      </c>
      <c r="Q275" s="523" t="s">
        <v>900</v>
      </c>
      <c r="R275" s="523" t="str">
        <f>IF(Tabla1[[#This Row],[Insumos]]="","",_xlfn.XLOOKUP(Tabla1[[#This Row],[Insumos]],Tabla10[Insumo],Tabla10[InsumoAbrev],"",0))</f>
        <v>lsAlimentosyBebidas</v>
      </c>
    </row>
    <row r="276" spans="2:18" ht="25.5">
      <c r="B276" s="188" t="e">
        <f>IF('Formulario PPGR3'!$G276="","",CONCATENATE('Formulario PPGR3'!$C276,".",'Formulario PPGR3'!$D276,".",'Formulario PPGR3'!$E276,".",'Formulario PPGR3'!$F276))</f>
        <v>#REF!</v>
      </c>
      <c r="C276" s="188" t="e">
        <f>IF('Formulario PPGR3'!$G276="","",'Formulario PPGR1'!#REF!)</f>
        <v>#REF!</v>
      </c>
      <c r="D276" s="188" t="e">
        <f>IF('Formulario PPGR3'!$G276="","",'Formulario PPGR1'!#REF!)</f>
        <v>#REF!</v>
      </c>
      <c r="E276" s="188" t="e">
        <f>IF('Formulario PPGR3'!$G276="","",'Formulario PPGR1'!#REF!)</f>
        <v>#REF!</v>
      </c>
      <c r="F276" s="188" t="e">
        <f>IF('Formulario PPGR3'!$G276="","",'Formulario PPGR1'!#REF!)</f>
        <v>#REF!</v>
      </c>
      <c r="G276" s="234" t="s">
        <v>850</v>
      </c>
      <c r="H276" s="519" t="str" cm="1">
        <f t="array" ref="H276">IF(Tabla1[[#This Row],[Código_Actividad]]="","",_xlfn.XLOOKUP(Tabla1[[#This Row],[Código_Actividad]],CodigoActividad,Tabla2[Actividades Programables Presupuestables],"",0))</f>
        <v>Reunión de seguimiento a planes de mejora resultados de la evaluación de control interno aplicada.</v>
      </c>
      <c r="I276" s="520">
        <f>IFERROR(VLOOKUP('Formulario PPGR3'!$G276,'Formulario PPGR2'!$C$9:$Q$270,15,FALSE),"")</f>
        <v>4</v>
      </c>
      <c r="J276" s="525" t="s">
        <v>903</v>
      </c>
      <c r="K276" s="524" t="s">
        <v>939</v>
      </c>
      <c r="L276" s="521" t="str">
        <f>IF(Tabla1[[#This Row],[Descripción]]="","",_xlfn.XLOOKUP(Tabla1[[#This Row],[Descripción]],Tabla10[Descripción],Tabla10[Unidad de Medida],"",0))</f>
        <v>Caja</v>
      </c>
      <c r="M276" s="312">
        <v>2</v>
      </c>
      <c r="N276" s="537">
        <f>IF(Tabla1[[#This Row],[Descripción]]="","",_xlfn.XLOOKUP(Tabla1[[#This Row],[Descripción]],Tabla10[Descripción],Tabla10[Precio Unitario],0))</f>
        <v>150</v>
      </c>
      <c r="O276" s="537">
        <f>IF(Tabla1[[#This Row],[Cantidad de Insumos]]="","",Tabla1[[#This Row],[Precio Unitario]]*Tabla1[[#This Row],[Cantidad de Insumos]])</f>
        <v>300</v>
      </c>
      <c r="P276" s="522" t="str">
        <f>IF(Tabla1[[#This Row],[Descripción]]="","",_xlfn.XLOOKUP(Tabla1[[#This Row],[Descripción]],Tabla10[Descripción],Tabla10[CODIGO PRESUPUESTARIO],0))</f>
        <v xml:space="preserve">2.3.9.2.01 </v>
      </c>
      <c r="Q276" s="523" t="s">
        <v>900</v>
      </c>
      <c r="R276" s="523" t="str">
        <f>IF(Tabla1[[#This Row],[Insumos]]="","",_xlfn.XLOOKUP(Tabla1[[#This Row],[Insumos]],Tabla10[Insumo],Tabla10[InsumoAbrev],"",0))</f>
        <v>lsUtilesdeOficina</v>
      </c>
    </row>
    <row r="277" spans="2:18" ht="25.5">
      <c r="B277" s="188" t="e">
        <f>IF('Formulario PPGR3'!$G277="","",CONCATENATE('Formulario PPGR3'!$C277,".",'Formulario PPGR3'!$D277,".",'Formulario PPGR3'!$E277,".",'Formulario PPGR3'!$F277))</f>
        <v>#REF!</v>
      </c>
      <c r="C277" s="188" t="e">
        <f>IF('Formulario PPGR3'!$G277="","",'Formulario PPGR1'!#REF!)</f>
        <v>#REF!</v>
      </c>
      <c r="D277" s="188" t="e">
        <f>IF('Formulario PPGR3'!$G277="","",'Formulario PPGR1'!#REF!)</f>
        <v>#REF!</v>
      </c>
      <c r="E277" s="188" t="e">
        <f>IF('Formulario PPGR3'!$G277="","",'Formulario PPGR1'!#REF!)</f>
        <v>#REF!</v>
      </c>
      <c r="F277" s="188" t="e">
        <f>IF('Formulario PPGR3'!$G277="","",'Formulario PPGR1'!#REF!)</f>
        <v>#REF!</v>
      </c>
      <c r="G277" s="234" t="s">
        <v>850</v>
      </c>
      <c r="H277" s="519" t="str" cm="1">
        <f t="array" ref="H277">IF(Tabla1[[#This Row],[Código_Actividad]]="","",_xlfn.XLOOKUP(Tabla1[[#This Row],[Código_Actividad]],CodigoActividad,Tabla2[Actividades Programables Presupuestables],"",0))</f>
        <v>Reunión de seguimiento a planes de mejora resultados de la evaluación de control interno aplicada.</v>
      </c>
      <c r="I277" s="520">
        <f>IFERROR(VLOOKUP('Formulario PPGR3'!$G277,'Formulario PPGR2'!$C$9:$Q$270,15,FALSE),"")</f>
        <v>4</v>
      </c>
      <c r="J277" s="528" t="s">
        <v>901</v>
      </c>
      <c r="K277" s="524" t="s">
        <v>902</v>
      </c>
      <c r="L277" s="521" t="str">
        <f>IF(Tabla1[[#This Row],[Descripción]]="","",_xlfn.XLOOKUP(Tabla1[[#This Row],[Descripción]],Tabla10[Descripción],Tabla10[Unidad de Medida],"",0))</f>
        <v>resma</v>
      </c>
      <c r="M277" s="312">
        <v>1</v>
      </c>
      <c r="N277" s="537">
        <f>IF(Tabla1[[#This Row],[Descripción]]="","",_xlfn.XLOOKUP(Tabla1[[#This Row],[Descripción]],Tabla10[Descripción],Tabla10[Precio Unitario],0))</f>
        <v>288</v>
      </c>
      <c r="O277" s="537">
        <f>IF(Tabla1[[#This Row],[Cantidad de Insumos]]="","",Tabla1[[#This Row],[Precio Unitario]]*Tabla1[[#This Row],[Cantidad de Insumos]])</f>
        <v>288</v>
      </c>
      <c r="P277" s="522" t="str">
        <f>IF(Tabla1[[#This Row],[Descripción]]="","",_xlfn.XLOOKUP(Tabla1[[#This Row],[Descripción]],Tabla10[Descripción],Tabla10[CODIGO PRESUPUESTARIO],0))</f>
        <v>2.3.3.1.01</v>
      </c>
      <c r="Q277" s="523" t="s">
        <v>900</v>
      </c>
      <c r="R277" s="523" t="str">
        <f>IF(Tabla1[[#This Row],[Insumos]]="","",_xlfn.XLOOKUP(Tabla1[[#This Row],[Insumos]],Tabla10[Insumo],Tabla10[InsumoAbrev],"",0))</f>
        <v>lsProductosdePapel</v>
      </c>
    </row>
    <row r="278" spans="2:18" ht="38.25">
      <c r="B278" s="188" t="e">
        <f>IF('Formulario PPGR3'!$G278="","",CONCATENATE('Formulario PPGR3'!$C278,".",'Formulario PPGR3'!$D278,".",'Formulario PPGR3'!$E278,".",'Formulario PPGR3'!$F278))</f>
        <v>#REF!</v>
      </c>
      <c r="C278" s="188" t="e">
        <f>IF('Formulario PPGR3'!$G278="","",'Formulario PPGR1'!#REF!)</f>
        <v>#REF!</v>
      </c>
      <c r="D278" s="188" t="e">
        <f>IF('Formulario PPGR3'!$G278="","",'Formulario PPGR1'!#REF!)</f>
        <v>#REF!</v>
      </c>
      <c r="E278" s="188" t="e">
        <f>IF('Formulario PPGR3'!$G278="","",'Formulario PPGR1'!#REF!)</f>
        <v>#REF!</v>
      </c>
      <c r="F278" s="188" t="e">
        <f>IF('Formulario PPGR3'!$G278="","",'Formulario PPGR1'!#REF!)</f>
        <v>#REF!</v>
      </c>
      <c r="G278" s="234" t="s">
        <v>853</v>
      </c>
      <c r="H278" s="188" t="str" cm="1">
        <f t="array" ref="H278">IF(Tabla1[[#This Row],[Código_Actividad]]="","",_xlfn.XLOOKUP(Tabla1[[#This Row],[Código_Actividad]],CodigoActividad,Tabla2[Actividades Programables Presupuestables],"",0))</f>
        <v>Compilación y validación de los datos referentes a comportamiento de indicadores (disminución de deuda, eficientización de la nómina e incremento de captación recursos directos).</v>
      </c>
      <c r="I278" s="520">
        <f>IFERROR(VLOOKUP('Formulario PPGR3'!$G278,'Formulario PPGR2'!$C$9:$Q$270,15,FALSE),"")</f>
        <v>12</v>
      </c>
      <c r="J278" s="525" t="s">
        <v>892</v>
      </c>
      <c r="K278" s="524" t="s">
        <v>940</v>
      </c>
      <c r="L278" s="521" t="str">
        <f>IF(Tabla1[[#This Row],[Descripción]]="","",_xlfn.XLOOKUP(Tabla1[[#This Row],[Descripción]],Tabla10[Descripción],Tabla10[Unidad de Medida],"",0))</f>
        <v>unidad</v>
      </c>
      <c r="M278" s="312">
        <v>6</v>
      </c>
      <c r="N278" s="537">
        <f>IF(Tabla1[[#This Row],[Descripción]]="","",_xlfn.XLOOKUP(Tabla1[[#This Row],[Descripción]],Tabla10[Descripción],Tabla10[Precio Unitario],0))</f>
        <v>10133.5</v>
      </c>
      <c r="O278" s="537">
        <f>IF(Tabla1[[#This Row],[Cantidad de Insumos]]="","",Tabla1[[#This Row],[Precio Unitario]]*Tabla1[[#This Row],[Cantidad de Insumos]])</f>
        <v>60801</v>
      </c>
      <c r="P278" s="522" t="str">
        <f>IF(Tabla1[[#This Row],[Descripción]]="","",_xlfn.XLOOKUP(Tabla1[[#This Row],[Descripción]],Tabla10[Descripción],Tabla10[CODIGO PRESUPUESTARIO],0))</f>
        <v>2.3.1.1.01</v>
      </c>
      <c r="Q278" s="523" t="s">
        <v>900</v>
      </c>
      <c r="R278" s="523" t="str">
        <f>IF(Tabla1[[#This Row],[Insumos]]="","",_xlfn.XLOOKUP(Tabla1[[#This Row],[Insumos]],Tabla10[Insumo],Tabla10[InsumoAbrev],"",0))</f>
        <v>lsAlimentosyBebidas</v>
      </c>
    </row>
    <row r="279" spans="2:18" ht="38.25">
      <c r="B279" s="188" t="e">
        <f>IF('Formulario PPGR3'!$G279="","",CONCATENATE('Formulario PPGR3'!$C279,".",'Formulario PPGR3'!$D279,".",'Formulario PPGR3'!$E279,".",'Formulario PPGR3'!$F279))</f>
        <v>#REF!</v>
      </c>
      <c r="C279" s="188" t="e">
        <f>IF('Formulario PPGR3'!$G279="","",'Formulario PPGR1'!#REF!)</f>
        <v>#REF!</v>
      </c>
      <c r="D279" s="188" t="e">
        <f>IF('Formulario PPGR3'!$G279="","",'Formulario PPGR1'!#REF!)</f>
        <v>#REF!</v>
      </c>
      <c r="E279" s="188" t="e">
        <f>IF('Formulario PPGR3'!$G279="","",'Formulario PPGR1'!#REF!)</f>
        <v>#REF!</v>
      </c>
      <c r="F279" s="188" t="e">
        <f>IF('Formulario PPGR3'!$G279="","",'Formulario PPGR1'!#REF!)</f>
        <v>#REF!</v>
      </c>
      <c r="G279" s="234" t="s">
        <v>853</v>
      </c>
      <c r="H279" s="188" t="str" cm="1">
        <f t="array" ref="H279">IF(Tabla1[[#This Row],[Código_Actividad]]="","",_xlfn.XLOOKUP(Tabla1[[#This Row],[Código_Actividad]],CodigoActividad,Tabla2[Actividades Programables Presupuestables],"",0))</f>
        <v>Compilación y validación de los datos referentes a comportamiento de indicadores (disminución de deuda, eficientización de la nómina e incremento de captación recursos directos).</v>
      </c>
      <c r="I279" s="520">
        <f>IFERROR(VLOOKUP('Formulario PPGR3'!$G279,'Formulario PPGR2'!$C$9:$Q$270,15,FALSE),"")</f>
        <v>12</v>
      </c>
      <c r="J279" s="525" t="s">
        <v>892</v>
      </c>
      <c r="K279" s="524" t="s">
        <v>941</v>
      </c>
      <c r="L279" s="521" t="str">
        <f>IF(Tabla1[[#This Row],[Descripción]]="","",_xlfn.XLOOKUP(Tabla1[[#This Row],[Descripción]],Tabla10[Descripción],Tabla10[Unidad de Medida],"",0))</f>
        <v>unidad</v>
      </c>
      <c r="M279" s="312">
        <v>6</v>
      </c>
      <c r="N279" s="537">
        <f>IF(Tabla1[[#This Row],[Descripción]]="","",_xlfn.XLOOKUP(Tabla1[[#This Row],[Descripción]],Tabla10[Descripción],Tabla10[Precio Unitario],0))</f>
        <v>12537.5</v>
      </c>
      <c r="O279" s="537">
        <f>IF(Tabla1[[#This Row],[Cantidad de Insumos]]="","",Tabla1[[#This Row],[Precio Unitario]]*Tabla1[[#This Row],[Cantidad de Insumos]])</f>
        <v>75225</v>
      </c>
      <c r="P279" s="522" t="str">
        <f>IF(Tabla1[[#This Row],[Descripción]]="","",_xlfn.XLOOKUP(Tabla1[[#This Row],[Descripción]],Tabla10[Descripción],Tabla10[CODIGO PRESUPUESTARIO],0))</f>
        <v>2.3.1.1.01</v>
      </c>
      <c r="Q279" s="523" t="s">
        <v>900</v>
      </c>
      <c r="R279" s="523" t="str">
        <f>IF(Tabla1[[#This Row],[Insumos]]="","",_xlfn.XLOOKUP(Tabla1[[#This Row],[Insumos]],Tabla10[Insumo],Tabla10[InsumoAbrev],"",0))</f>
        <v>lsAlimentosyBebidas</v>
      </c>
    </row>
    <row r="280" spans="2:18" ht="25.5">
      <c r="B280" s="188" t="e">
        <f>IF('Formulario PPGR3'!$G280="","",CONCATENATE('Formulario PPGR3'!$C280,".",'Formulario PPGR3'!$D280,".",'Formulario PPGR3'!$E280,".",'Formulario PPGR3'!$F280))</f>
        <v>#REF!</v>
      </c>
      <c r="C280" s="188" t="e">
        <f>IF('Formulario PPGR3'!$G280="","",'Formulario PPGR1'!#REF!)</f>
        <v>#REF!</v>
      </c>
      <c r="D280" s="188" t="e">
        <f>IF('Formulario PPGR3'!$G280="","",'Formulario PPGR1'!#REF!)</f>
        <v>#REF!</v>
      </c>
      <c r="E280" s="188" t="e">
        <f>IF('Formulario PPGR3'!$G280="","",'Formulario PPGR1'!#REF!)</f>
        <v>#REF!</v>
      </c>
      <c r="F280" s="188" t="e">
        <f>IF('Formulario PPGR3'!$G280="","",'Formulario PPGR1'!#REF!)</f>
        <v>#REF!</v>
      </c>
      <c r="G280" s="234" t="s">
        <v>671</v>
      </c>
      <c r="H280" s="519" t="str" cm="1">
        <f t="array" ref="H280">IF(Tabla1[[#This Row],[Código_Actividad]]="","",_xlfn.XLOOKUP(Tabla1[[#This Row],[Código_Actividad]],CodigoActividad,Tabla2[Actividades Programables Presupuestables],"",0))</f>
        <v>Socialización y supervisión al cumplimiento de los lineamientos de archivo en los  ORS y EES</v>
      </c>
      <c r="I280" s="520">
        <f>IFERROR(VLOOKUP('Formulario PPGR3'!$G280,'Formulario PPGR2'!$C$9:$Q$270,15,FALSE),"")</f>
        <v>4</v>
      </c>
      <c r="J280" s="525" t="s">
        <v>895</v>
      </c>
      <c r="K280" s="524" t="s">
        <v>896</v>
      </c>
      <c r="L280" s="521" t="str">
        <f>IF(Tabla1[[#This Row],[Descripción]]="","",_xlfn.XLOOKUP(Tabla1[[#This Row],[Descripción]],Tabla10[Descripción],Tabla10[Unidad de Medida],"",0))</f>
        <v>galon</v>
      </c>
      <c r="M280" s="312">
        <v>40</v>
      </c>
      <c r="N280" s="537">
        <f>IF(Tabla1[[#This Row],[Descripción]]="","",_xlfn.XLOOKUP(Tabla1[[#This Row],[Descripción]],Tabla10[Descripción],Tabla10[Precio Unitario],0))</f>
        <v>250</v>
      </c>
      <c r="O280" s="537">
        <f>IF(Tabla1[[#This Row],[Cantidad de Insumos]]="","",Tabla1[[#This Row],[Precio Unitario]]*Tabla1[[#This Row],[Cantidad de Insumos]])</f>
        <v>10000</v>
      </c>
      <c r="P280" s="522" t="str">
        <f>IF(Tabla1[[#This Row],[Descripción]]="","",_xlfn.XLOOKUP(Tabla1[[#This Row],[Descripción]],Tabla10[Descripción],Tabla10[CODIGO PRESUPUESTARIO],0))</f>
        <v>2.3.7.1.02</v>
      </c>
      <c r="Q280" s="523" t="s">
        <v>900</v>
      </c>
      <c r="R280" s="523" t="str">
        <f>IF(Tabla1[[#This Row],[Insumos]]="","",_xlfn.XLOOKUP(Tabla1[[#This Row],[Insumos]],Tabla10[Insumo],Tabla10[InsumoAbrev],"",0))</f>
        <v>lsGasoil</v>
      </c>
    </row>
    <row r="281" spans="2:18" ht="25.5">
      <c r="B281" s="188" t="e">
        <f>IF('Formulario PPGR3'!$G281="","",CONCATENATE('Formulario PPGR3'!$C281,".",'Formulario PPGR3'!$D281,".",'Formulario PPGR3'!$E281,".",'Formulario PPGR3'!$F281))</f>
        <v>#REF!</v>
      </c>
      <c r="C281" s="188" t="e">
        <f>IF('Formulario PPGR3'!$G281="","",'Formulario PPGR1'!#REF!)</f>
        <v>#REF!</v>
      </c>
      <c r="D281" s="188" t="e">
        <f>IF('Formulario PPGR3'!$G281="","",'Formulario PPGR1'!#REF!)</f>
        <v>#REF!</v>
      </c>
      <c r="E281" s="188" t="e">
        <f>IF('Formulario PPGR3'!$G281="","",'Formulario PPGR1'!#REF!)</f>
        <v>#REF!</v>
      </c>
      <c r="F281" s="188" t="e">
        <f>IF('Formulario PPGR3'!$G281="","",'Formulario PPGR1'!#REF!)</f>
        <v>#REF!</v>
      </c>
      <c r="G281" s="234" t="s">
        <v>671</v>
      </c>
      <c r="H281" s="519" t="str" cm="1">
        <f t="array" ref="H281">IF(Tabla1[[#This Row],[Código_Actividad]]="","",_xlfn.XLOOKUP(Tabla1[[#This Row],[Código_Actividad]],CodigoActividad,Tabla2[Actividades Programables Presupuestables],"",0))</f>
        <v>Socialización y supervisión al cumplimiento de los lineamientos de archivo en los  ORS y EES</v>
      </c>
      <c r="I281" s="520">
        <f>IFERROR(VLOOKUP('Formulario PPGR3'!$G281,'Formulario PPGR2'!$C$9:$Q$270,15,FALSE),"")</f>
        <v>4</v>
      </c>
      <c r="J281" s="525" t="s">
        <v>897</v>
      </c>
      <c r="K281" s="524" t="s">
        <v>898</v>
      </c>
      <c r="L281" s="521" t="str">
        <f>IF(Tabla1[[#This Row],[Descripción]]="","",_xlfn.XLOOKUP(Tabla1[[#This Row],[Descripción]],Tabla10[Descripción],Tabla10[Unidad de Medida],"",0))</f>
        <v>Depósito</v>
      </c>
      <c r="M281" s="312">
        <v>4</v>
      </c>
      <c r="N281" s="537">
        <f>IF(Tabla1[[#This Row],[Descripción]]="","",_xlfn.XLOOKUP(Tabla1[[#This Row],[Descripción]],Tabla10[Descripción],Tabla10[Precio Unitario],0))</f>
        <v>1700</v>
      </c>
      <c r="O281" s="537">
        <f>IF(Tabla1[[#This Row],[Cantidad de Insumos]]="","",Tabla1[[#This Row],[Precio Unitario]]*Tabla1[[#This Row],[Cantidad de Insumos]])</f>
        <v>6800</v>
      </c>
      <c r="P281" s="522" t="str">
        <f>IF(Tabla1[[#This Row],[Descripción]]="","",_xlfn.XLOOKUP(Tabla1[[#This Row],[Descripción]],Tabla10[Descripción],Tabla10[CODIGO PRESUPUESTARIO],0))</f>
        <v>2.2.3.1.01</v>
      </c>
      <c r="Q281" s="523" t="s">
        <v>894</v>
      </c>
      <c r="R281" s="523" t="str">
        <f>IF(Tabla1[[#This Row],[Insumos]]="","",_xlfn.XLOOKUP(Tabla1[[#This Row],[Insumos]],Tabla10[Insumo],Tabla10[InsumoAbrev],"",0))</f>
        <v>lsViaticosDP</v>
      </c>
    </row>
    <row r="282" spans="2:18" ht="25.5">
      <c r="B282" s="188" t="e">
        <f>IF('Formulario PPGR3'!$G282="","",CONCATENATE('Formulario PPGR3'!$C282,".",'Formulario PPGR3'!$D282,".",'Formulario PPGR3'!$E282,".",'Formulario PPGR3'!$F282))</f>
        <v>#REF!</v>
      </c>
      <c r="C282" s="188" t="e">
        <f>IF('Formulario PPGR3'!$G282="","",'Formulario PPGR1'!#REF!)</f>
        <v>#REF!</v>
      </c>
      <c r="D282" s="188" t="e">
        <f>IF('Formulario PPGR3'!$G282="","",'Formulario PPGR1'!#REF!)</f>
        <v>#REF!</v>
      </c>
      <c r="E282" s="188" t="e">
        <f>IF('Formulario PPGR3'!$G282="","",'Formulario PPGR1'!#REF!)</f>
        <v>#REF!</v>
      </c>
      <c r="F282" s="188" t="e">
        <f>IF('Formulario PPGR3'!$G282="","",'Formulario PPGR1'!#REF!)</f>
        <v>#REF!</v>
      </c>
      <c r="G282" s="234" t="s">
        <v>671</v>
      </c>
      <c r="H282" s="519" t="str" cm="1">
        <f t="array" ref="H282">IF(Tabla1[[#This Row],[Código_Actividad]]="","",_xlfn.XLOOKUP(Tabla1[[#This Row],[Código_Actividad]],CodigoActividad,Tabla2[Actividades Programables Presupuestables],"",0))</f>
        <v>Socialización y supervisión al cumplimiento de los lineamientos de archivo en los  ORS y EES</v>
      </c>
      <c r="I282" s="520">
        <f>IFERROR(VLOOKUP('Formulario PPGR3'!$G282,'Formulario PPGR2'!$C$9:$Q$270,15,FALSE),"")</f>
        <v>4</v>
      </c>
      <c r="J282" s="525" t="s">
        <v>897</v>
      </c>
      <c r="K282" s="524" t="s">
        <v>920</v>
      </c>
      <c r="L282" s="521" t="str">
        <f>IF(Tabla1[[#This Row],[Descripción]]="","",_xlfn.XLOOKUP(Tabla1[[#This Row],[Descripción]],Tabla10[Descripción],Tabla10[Unidad de Medida],"",0))</f>
        <v>Depósito</v>
      </c>
      <c r="M282" s="312">
        <v>4</v>
      </c>
      <c r="N282" s="537">
        <f>IF(Tabla1[[#This Row],[Descripción]]="","",_xlfn.XLOOKUP(Tabla1[[#This Row],[Descripción]],Tabla10[Descripción],Tabla10[Precio Unitario],0))</f>
        <v>1900</v>
      </c>
      <c r="O282" s="537">
        <f>IF(Tabla1[[#This Row],[Cantidad de Insumos]]="","",Tabla1[[#This Row],[Precio Unitario]]*Tabla1[[#This Row],[Cantidad de Insumos]])</f>
        <v>7600</v>
      </c>
      <c r="P282" s="522" t="str">
        <f>IF(Tabla1[[#This Row],[Descripción]]="","",_xlfn.XLOOKUP(Tabla1[[#This Row],[Descripción]],Tabla10[Descripción],Tabla10[CODIGO PRESUPUESTARIO],0))</f>
        <v>2.2.3.1.01</v>
      </c>
      <c r="Q282" s="523" t="s">
        <v>894</v>
      </c>
      <c r="R282" s="523" t="str">
        <f>IF(Tabla1[[#This Row],[Insumos]]="","",_xlfn.XLOOKUP(Tabla1[[#This Row],[Insumos]],Tabla10[Insumo],Tabla10[InsumoAbrev],"",0))</f>
        <v>lsViaticosDP</v>
      </c>
    </row>
    <row r="283" spans="2:18" ht="25.5">
      <c r="B283" s="188" t="e">
        <f>IF('Formulario PPGR3'!$G283="","",CONCATENATE('Formulario PPGR3'!$C283,".",'Formulario PPGR3'!$D283,".",'Formulario PPGR3'!$E283,".",'Formulario PPGR3'!$F283))</f>
        <v>#REF!</v>
      </c>
      <c r="C283" s="188" t="e">
        <f>IF('Formulario PPGR3'!$G283="","",'Formulario PPGR1'!#REF!)</f>
        <v>#REF!</v>
      </c>
      <c r="D283" s="188" t="e">
        <f>IF('Formulario PPGR3'!$G283="","",'Formulario PPGR1'!#REF!)</f>
        <v>#REF!</v>
      </c>
      <c r="E283" s="188" t="e">
        <f>IF('Formulario PPGR3'!$G283="","",'Formulario PPGR1'!#REF!)</f>
        <v>#REF!</v>
      </c>
      <c r="F283" s="188" t="e">
        <f>IF('Formulario PPGR3'!$G283="","",'Formulario PPGR1'!#REF!)</f>
        <v>#REF!</v>
      </c>
      <c r="G283" s="234" t="s">
        <v>673</v>
      </c>
      <c r="H283" s="519" t="str" cm="1">
        <f t="array" ref="H283">IF(Tabla1[[#This Row],[Código_Actividad]]="","",_xlfn.XLOOKUP(Tabla1[[#This Row],[Código_Actividad]],CodigoActividad,Tabla2[Actividades Programables Presupuestables],"",0))</f>
        <v>Elaboración e implementación de mejoras en la gestión de archivos en ORS y EES</v>
      </c>
      <c r="I283" s="520">
        <f>IFERROR(VLOOKUP('Formulario PPGR3'!$G283,'Formulario PPGR2'!$C$9:$Q$270,15,FALSE),"")</f>
        <v>2</v>
      </c>
      <c r="J283" s="525" t="s">
        <v>895</v>
      </c>
      <c r="K283" s="524" t="s">
        <v>896</v>
      </c>
      <c r="L283" s="521" t="str">
        <f>IF(Tabla1[[#This Row],[Descripción]]="","",_xlfn.XLOOKUP(Tabla1[[#This Row],[Descripción]],Tabla10[Descripción],Tabla10[Unidad de Medida],"",0))</f>
        <v>galon</v>
      </c>
      <c r="M283" s="312">
        <v>20</v>
      </c>
      <c r="N283" s="537">
        <f>IF(Tabla1[[#This Row],[Descripción]]="","",_xlfn.XLOOKUP(Tabla1[[#This Row],[Descripción]],Tabla10[Descripción],Tabla10[Precio Unitario],0))</f>
        <v>250</v>
      </c>
      <c r="O283" s="537">
        <f>IF(Tabla1[[#This Row],[Cantidad de Insumos]]="","",Tabla1[[#This Row],[Precio Unitario]]*Tabla1[[#This Row],[Cantidad de Insumos]])</f>
        <v>5000</v>
      </c>
      <c r="P283" s="522" t="str">
        <f>IF(Tabla1[[#This Row],[Descripción]]="","",_xlfn.XLOOKUP(Tabla1[[#This Row],[Descripción]],Tabla10[Descripción],Tabla10[CODIGO PRESUPUESTARIO],0))</f>
        <v>2.3.7.1.02</v>
      </c>
      <c r="Q283" s="523" t="s">
        <v>894</v>
      </c>
      <c r="R283" s="523" t="str">
        <f>IF(Tabla1[[#This Row],[Insumos]]="","",_xlfn.XLOOKUP(Tabla1[[#This Row],[Insumos]],Tabla10[Insumo],Tabla10[InsumoAbrev],"",0))</f>
        <v>lsGasoil</v>
      </c>
    </row>
    <row r="284" spans="2:18" ht="25.5">
      <c r="B284" s="188" t="e">
        <f>IF('Formulario PPGR3'!$G284="","",CONCATENATE('Formulario PPGR3'!$C284,".",'Formulario PPGR3'!$D284,".",'Formulario PPGR3'!$E284,".",'Formulario PPGR3'!$F284))</f>
        <v>#REF!</v>
      </c>
      <c r="C284" s="188" t="e">
        <f>IF('Formulario PPGR3'!$G284="","",'Formulario PPGR1'!#REF!)</f>
        <v>#REF!</v>
      </c>
      <c r="D284" s="188" t="e">
        <f>IF('Formulario PPGR3'!$G284="","",'Formulario PPGR1'!#REF!)</f>
        <v>#REF!</v>
      </c>
      <c r="E284" s="188" t="e">
        <f>IF('Formulario PPGR3'!$G284="","",'Formulario PPGR1'!#REF!)</f>
        <v>#REF!</v>
      </c>
      <c r="F284" s="188" t="e">
        <f>IF('Formulario PPGR3'!$G284="","",'Formulario PPGR1'!#REF!)</f>
        <v>#REF!</v>
      </c>
      <c r="G284" s="234" t="s">
        <v>673</v>
      </c>
      <c r="H284" s="519" t="str" cm="1">
        <f t="array" ref="H284">IF(Tabla1[[#This Row],[Código_Actividad]]="","",_xlfn.XLOOKUP(Tabla1[[#This Row],[Código_Actividad]],CodigoActividad,Tabla2[Actividades Programables Presupuestables],"",0))</f>
        <v>Elaboración e implementación de mejoras en la gestión de archivos en ORS y EES</v>
      </c>
      <c r="I284" s="520">
        <f>IFERROR(VLOOKUP('Formulario PPGR3'!$G284,'Formulario PPGR2'!$C$9:$Q$270,15,FALSE),"")</f>
        <v>2</v>
      </c>
      <c r="J284" s="525" t="s">
        <v>897</v>
      </c>
      <c r="K284" s="524" t="s">
        <v>898</v>
      </c>
      <c r="L284" s="521" t="str">
        <f>IF(Tabla1[[#This Row],[Descripción]]="","",_xlfn.XLOOKUP(Tabla1[[#This Row],[Descripción]],Tabla10[Descripción],Tabla10[Unidad de Medida],"",0))</f>
        <v>Depósito</v>
      </c>
      <c r="M284" s="312">
        <v>2</v>
      </c>
      <c r="N284" s="537">
        <f>IF(Tabla1[[#This Row],[Descripción]]="","",_xlfn.XLOOKUP(Tabla1[[#This Row],[Descripción]],Tabla10[Descripción],Tabla10[Precio Unitario],0))</f>
        <v>1700</v>
      </c>
      <c r="O284" s="537">
        <f>IF(Tabla1[[#This Row],[Cantidad de Insumos]]="","",Tabla1[[#This Row],[Precio Unitario]]*Tabla1[[#This Row],[Cantidad de Insumos]])</f>
        <v>3400</v>
      </c>
      <c r="P284" s="522" t="str">
        <f>IF(Tabla1[[#This Row],[Descripción]]="","",_xlfn.XLOOKUP(Tabla1[[#This Row],[Descripción]],Tabla10[Descripción],Tabla10[CODIGO PRESUPUESTARIO],0))</f>
        <v>2.2.3.1.01</v>
      </c>
      <c r="Q284" s="523" t="s">
        <v>894</v>
      </c>
      <c r="R284" s="523" t="str">
        <f>IF(Tabla1[[#This Row],[Insumos]]="","",_xlfn.XLOOKUP(Tabla1[[#This Row],[Insumos]],Tabla10[Insumo],Tabla10[InsumoAbrev],"",0))</f>
        <v>lsViaticosDP</v>
      </c>
    </row>
    <row r="285" spans="2:18" ht="25.5">
      <c r="B285" s="188" t="e">
        <f>IF('Formulario PPGR3'!$G285="","",CONCATENATE('Formulario PPGR3'!$C285,".",'Formulario PPGR3'!$D285,".",'Formulario PPGR3'!$E285,".",'Formulario PPGR3'!$F285))</f>
        <v>#REF!</v>
      </c>
      <c r="C285" s="188" t="e">
        <f>IF('Formulario PPGR3'!$G285="","",'Formulario PPGR1'!#REF!)</f>
        <v>#REF!</v>
      </c>
      <c r="D285" s="188" t="e">
        <f>IF('Formulario PPGR3'!$G285="","",'Formulario PPGR1'!#REF!)</f>
        <v>#REF!</v>
      </c>
      <c r="E285" s="188" t="e">
        <f>IF('Formulario PPGR3'!$G285="","",'Formulario PPGR1'!#REF!)</f>
        <v>#REF!</v>
      </c>
      <c r="F285" s="188" t="e">
        <f>IF('Formulario PPGR3'!$G285="","",'Formulario PPGR1'!#REF!)</f>
        <v>#REF!</v>
      </c>
      <c r="G285" s="234" t="s">
        <v>673</v>
      </c>
      <c r="H285" s="519" t="str" cm="1">
        <f t="array" ref="H285">IF(Tabla1[[#This Row],[Código_Actividad]]="","",_xlfn.XLOOKUP(Tabla1[[#This Row],[Código_Actividad]],CodigoActividad,Tabla2[Actividades Programables Presupuestables],"",0))</f>
        <v>Elaboración e implementación de mejoras en la gestión de archivos en ORS y EES</v>
      </c>
      <c r="I285" s="520">
        <f>IFERROR(VLOOKUP('Formulario PPGR3'!$G285,'Formulario PPGR2'!$C$9:$Q$270,15,FALSE),"")</f>
        <v>2</v>
      </c>
      <c r="J285" s="525" t="s">
        <v>897</v>
      </c>
      <c r="K285" s="524" t="s">
        <v>920</v>
      </c>
      <c r="L285" s="521" t="str">
        <f>IF(Tabla1[[#This Row],[Descripción]]="","",_xlfn.XLOOKUP(Tabla1[[#This Row],[Descripción]],Tabla10[Descripción],Tabla10[Unidad de Medida],"",0))</f>
        <v>Depósito</v>
      </c>
      <c r="M285" s="312">
        <v>2</v>
      </c>
      <c r="N285" s="537">
        <f>IF(Tabla1[[#This Row],[Descripción]]="","",_xlfn.XLOOKUP(Tabla1[[#This Row],[Descripción]],Tabla10[Descripción],Tabla10[Precio Unitario],0))</f>
        <v>1900</v>
      </c>
      <c r="O285" s="537">
        <f>IF(Tabla1[[#This Row],[Cantidad de Insumos]]="","",Tabla1[[#This Row],[Precio Unitario]]*Tabla1[[#This Row],[Cantidad de Insumos]])</f>
        <v>3800</v>
      </c>
      <c r="P285" s="522" t="str">
        <f>IF(Tabla1[[#This Row],[Descripción]]="","",_xlfn.XLOOKUP(Tabla1[[#This Row],[Descripción]],Tabla10[Descripción],Tabla10[CODIGO PRESUPUESTARIO],0))</f>
        <v>2.2.3.1.01</v>
      </c>
      <c r="Q285" s="523" t="s">
        <v>894</v>
      </c>
      <c r="R285" s="523" t="str">
        <f>IF(Tabla1[[#This Row],[Insumos]]="","",_xlfn.XLOOKUP(Tabla1[[#This Row],[Insumos]],Tabla10[Insumo],Tabla10[InsumoAbrev],"",0))</f>
        <v>lsViaticosDP</v>
      </c>
    </row>
    <row r="286" spans="2:18" ht="38.25">
      <c r="B286" s="188" t="e">
        <f>IF('Formulario PPGR3'!$G286="","",CONCATENATE('Formulario PPGR3'!$C286,".",'Formulario PPGR3'!$D286,".",'Formulario PPGR3'!$E286,".",'Formulario PPGR3'!$F286))</f>
        <v>#REF!</v>
      </c>
      <c r="C286" s="188" t="e">
        <f>IF('Formulario PPGR3'!$G286="","",'Formulario PPGR1'!#REF!)</f>
        <v>#REF!</v>
      </c>
      <c r="D286" s="188" t="e">
        <f>IF('Formulario PPGR3'!$G286="","",'Formulario PPGR1'!#REF!)</f>
        <v>#REF!</v>
      </c>
      <c r="E286" s="188" t="e">
        <f>IF('Formulario PPGR3'!$G286="","",'Formulario PPGR1'!#REF!)</f>
        <v>#REF!</v>
      </c>
      <c r="F286" s="188" t="e">
        <f>IF('Formulario PPGR3'!$G286="","",'Formulario PPGR1'!#REF!)</f>
        <v>#REF!</v>
      </c>
      <c r="G286" s="234" t="s">
        <v>842</v>
      </c>
      <c r="H286" s="519" t="str" cm="1">
        <f t="array" ref="H286">IF(Tabla1[[#This Row],[Código_Actividad]]="","",_xlfn.XLOOKUP(Tabla1[[#This Row],[Código_Actividad]],CodigoActividad,Tabla2[Actividades Programables Presupuestables],"",0))</f>
        <v>Acompañamiento y seguimiento a los CEAS en el desempeño de los procesos de compras y cumplimiento del SISCOMPRA</v>
      </c>
      <c r="I286" s="520">
        <f>IFERROR(VLOOKUP('Formulario PPGR3'!$G286,'Formulario PPGR2'!$C$9:$Q$270,15,FALSE),"")</f>
        <v>4</v>
      </c>
      <c r="J286" s="525" t="s">
        <v>895</v>
      </c>
      <c r="K286" s="524" t="s">
        <v>896</v>
      </c>
      <c r="L286" s="521" t="str">
        <f>IF(Tabla1[[#This Row],[Descripción]]="","",_xlfn.XLOOKUP(Tabla1[[#This Row],[Descripción]],Tabla10[Descripción],Tabla10[Unidad de Medida],"",0))</f>
        <v>galon</v>
      </c>
      <c r="M286" s="312">
        <v>40</v>
      </c>
      <c r="N286" s="537">
        <f>IF(Tabla1[[#This Row],[Descripción]]="","",_xlfn.XLOOKUP(Tabla1[[#This Row],[Descripción]],Tabla10[Descripción],Tabla10[Precio Unitario],0))</f>
        <v>250</v>
      </c>
      <c r="O286" s="537">
        <f>IF(Tabla1[[#This Row],[Cantidad de Insumos]]="","",Tabla1[[#This Row],[Precio Unitario]]*Tabla1[[#This Row],[Cantidad de Insumos]])</f>
        <v>10000</v>
      </c>
      <c r="P286" s="522" t="str">
        <f>IF(Tabla1[[#This Row],[Descripción]]="","",_xlfn.XLOOKUP(Tabla1[[#This Row],[Descripción]],Tabla10[Descripción],Tabla10[CODIGO PRESUPUESTARIO],0))</f>
        <v>2.3.7.1.02</v>
      </c>
      <c r="Q286" s="523" t="s">
        <v>900</v>
      </c>
      <c r="R286" s="523" t="str">
        <f>IF(Tabla1[[#This Row],[Insumos]]="","",_xlfn.XLOOKUP(Tabla1[[#This Row],[Insumos]],Tabla10[Insumo],Tabla10[InsumoAbrev],"",0))</f>
        <v>lsGasoil</v>
      </c>
    </row>
    <row r="287" spans="2:18" ht="38.25">
      <c r="B287" s="188" t="e">
        <f>IF('Formulario PPGR3'!$G287="","",CONCATENATE('Formulario PPGR3'!$C287,".",'Formulario PPGR3'!$D287,".",'Formulario PPGR3'!$E287,".",'Formulario PPGR3'!$F287))</f>
        <v>#REF!</v>
      </c>
      <c r="C287" s="188" t="e">
        <f>IF('Formulario PPGR3'!$G287="","",'Formulario PPGR1'!#REF!)</f>
        <v>#REF!</v>
      </c>
      <c r="D287" s="188" t="e">
        <f>IF('Formulario PPGR3'!$G287="","",'Formulario PPGR1'!#REF!)</f>
        <v>#REF!</v>
      </c>
      <c r="E287" s="188" t="e">
        <f>IF('Formulario PPGR3'!$G287="","",'Formulario PPGR1'!#REF!)</f>
        <v>#REF!</v>
      </c>
      <c r="F287" s="188" t="e">
        <f>IF('Formulario PPGR3'!$G287="","",'Formulario PPGR1'!#REF!)</f>
        <v>#REF!</v>
      </c>
      <c r="G287" s="234" t="s">
        <v>842</v>
      </c>
      <c r="H287" s="519" t="str" cm="1">
        <f t="array" ref="H287">IF(Tabla1[[#This Row],[Código_Actividad]]="","",_xlfn.XLOOKUP(Tabla1[[#This Row],[Código_Actividad]],CodigoActividad,Tabla2[Actividades Programables Presupuestables],"",0))</f>
        <v>Acompañamiento y seguimiento a los CEAS en el desempeño de los procesos de compras y cumplimiento del SISCOMPRA</v>
      </c>
      <c r="I287" s="520">
        <f>IFERROR(VLOOKUP('Formulario PPGR3'!$G287,'Formulario PPGR2'!$C$9:$Q$270,15,FALSE),"")</f>
        <v>4</v>
      </c>
      <c r="J287" s="525" t="s">
        <v>897</v>
      </c>
      <c r="K287" s="524" t="s">
        <v>898</v>
      </c>
      <c r="L287" s="521" t="str">
        <f>IF(Tabla1[[#This Row],[Descripción]]="","",_xlfn.XLOOKUP(Tabla1[[#This Row],[Descripción]],Tabla10[Descripción],Tabla10[Unidad de Medida],"",0))</f>
        <v>Depósito</v>
      </c>
      <c r="M287" s="312">
        <v>4</v>
      </c>
      <c r="N287" s="537">
        <f>IF(Tabla1[[#This Row],[Descripción]]="","",_xlfn.XLOOKUP(Tabla1[[#This Row],[Descripción]],Tabla10[Descripción],Tabla10[Precio Unitario],0))</f>
        <v>1700</v>
      </c>
      <c r="O287" s="537">
        <f>IF(Tabla1[[#This Row],[Cantidad de Insumos]]="","",Tabla1[[#This Row],[Precio Unitario]]*Tabla1[[#This Row],[Cantidad de Insumos]])</f>
        <v>6800</v>
      </c>
      <c r="P287" s="522" t="str">
        <f>IF(Tabla1[[#This Row],[Descripción]]="","",_xlfn.XLOOKUP(Tabla1[[#This Row],[Descripción]],Tabla10[Descripción],Tabla10[CODIGO PRESUPUESTARIO],0))</f>
        <v>2.2.3.1.01</v>
      </c>
      <c r="Q287" s="523" t="s">
        <v>894</v>
      </c>
      <c r="R287" s="523" t="str">
        <f>IF(Tabla1[[#This Row],[Insumos]]="","",_xlfn.XLOOKUP(Tabla1[[#This Row],[Insumos]],Tabla10[Insumo],Tabla10[InsumoAbrev],"",0))</f>
        <v>lsViaticosDP</v>
      </c>
    </row>
    <row r="288" spans="2:18" ht="38.25">
      <c r="B288" s="188" t="e">
        <f>IF('Formulario PPGR3'!$G288="","",CONCATENATE('Formulario PPGR3'!$C288,".",'Formulario PPGR3'!$D288,".",'Formulario PPGR3'!$E288,".",'Formulario PPGR3'!$F288))</f>
        <v>#REF!</v>
      </c>
      <c r="C288" s="188" t="e">
        <f>IF('Formulario PPGR3'!$G288="","",'Formulario PPGR1'!#REF!)</f>
        <v>#REF!</v>
      </c>
      <c r="D288" s="188" t="e">
        <f>IF('Formulario PPGR3'!$G288="","",'Formulario PPGR1'!#REF!)</f>
        <v>#REF!</v>
      </c>
      <c r="E288" s="188" t="e">
        <f>IF('Formulario PPGR3'!$G288="","",'Formulario PPGR1'!#REF!)</f>
        <v>#REF!</v>
      </c>
      <c r="F288" s="188" t="e">
        <f>IF('Formulario PPGR3'!$G288="","",'Formulario PPGR1'!#REF!)</f>
        <v>#REF!</v>
      </c>
      <c r="G288" s="234" t="s">
        <v>842</v>
      </c>
      <c r="H288" s="519" t="str" cm="1">
        <f t="array" ref="H288">IF(Tabla1[[#This Row],[Código_Actividad]]="","",_xlfn.XLOOKUP(Tabla1[[#This Row],[Código_Actividad]],CodigoActividad,Tabla2[Actividades Programables Presupuestables],"",0))</f>
        <v>Acompañamiento y seguimiento a los CEAS en el desempeño de los procesos de compras y cumplimiento del SISCOMPRA</v>
      </c>
      <c r="I288" s="520">
        <f>IFERROR(VLOOKUP('Formulario PPGR3'!$G288,'Formulario PPGR2'!$C$9:$Q$270,15,FALSE),"")</f>
        <v>4</v>
      </c>
      <c r="J288" s="525" t="s">
        <v>897</v>
      </c>
      <c r="K288" s="524" t="s">
        <v>920</v>
      </c>
      <c r="L288" s="521" t="str">
        <f>IF(Tabla1[[#This Row],[Descripción]]="","",_xlfn.XLOOKUP(Tabla1[[#This Row],[Descripción]],Tabla10[Descripción],Tabla10[Unidad de Medida],"",0))</f>
        <v>Depósito</v>
      </c>
      <c r="M288" s="312">
        <v>4</v>
      </c>
      <c r="N288" s="537">
        <f>IF(Tabla1[[#This Row],[Descripción]]="","",_xlfn.XLOOKUP(Tabla1[[#This Row],[Descripción]],Tabla10[Descripción],Tabla10[Precio Unitario],0))</f>
        <v>1900</v>
      </c>
      <c r="O288" s="537">
        <f>IF(Tabla1[[#This Row],[Cantidad de Insumos]]="","",Tabla1[[#This Row],[Precio Unitario]]*Tabla1[[#This Row],[Cantidad de Insumos]])</f>
        <v>7600</v>
      </c>
      <c r="P288" s="522" t="str">
        <f>IF(Tabla1[[#This Row],[Descripción]]="","",_xlfn.XLOOKUP(Tabla1[[#This Row],[Descripción]],Tabla10[Descripción],Tabla10[CODIGO PRESUPUESTARIO],0))</f>
        <v>2.2.3.1.01</v>
      </c>
      <c r="Q288" s="523" t="s">
        <v>894</v>
      </c>
      <c r="R288" s="523" t="str">
        <f>IF(Tabla1[[#This Row],[Insumos]]="","",_xlfn.XLOOKUP(Tabla1[[#This Row],[Insumos]],Tabla10[Insumo],Tabla10[InsumoAbrev],"",0))</f>
        <v>lsViaticosDP</v>
      </c>
    </row>
    <row r="289" spans="2:18" ht="38.25">
      <c r="B289" s="188" t="e">
        <f>IF('Formulario PPGR3'!$G289="","",CONCATENATE('Formulario PPGR3'!$C289,".",'Formulario PPGR3'!$D289,".",'Formulario PPGR3'!$E289,".",'Formulario PPGR3'!$F289))</f>
        <v>#REF!</v>
      </c>
      <c r="C289" s="188" t="e">
        <f>IF('Formulario PPGR3'!$G289="","",'Formulario PPGR1'!#REF!)</f>
        <v>#REF!</v>
      </c>
      <c r="D289" s="188" t="e">
        <f>IF('Formulario PPGR3'!$G289="","",'Formulario PPGR1'!#REF!)</f>
        <v>#REF!</v>
      </c>
      <c r="E289" s="188" t="e">
        <f>IF('Formulario PPGR3'!$G289="","",'Formulario PPGR1'!#REF!)</f>
        <v>#REF!</v>
      </c>
      <c r="F289" s="188" t="e">
        <f>IF('Formulario PPGR3'!$G289="","",'Formulario PPGR1'!#REF!)</f>
        <v>#REF!</v>
      </c>
      <c r="G289" s="234" t="s">
        <v>418</v>
      </c>
      <c r="H289" s="188" t="str" cm="1">
        <f t="array" ref="H289">IF(Tabla1[[#This Row],[Código_Actividad]]="","",_xlfn.XLOOKUP(Tabla1[[#This Row],[Código_Actividad]],CodigoActividad,Tabla2[Actividades Programables Presupuestables],"",0))</f>
        <v>Taller para la consolidación de la programación de medicamentos e insumos de uso general de los CEAS para el 2027.</v>
      </c>
      <c r="I289" s="520">
        <f>IFERROR(VLOOKUP('Formulario PPGR3'!$G289,'Formulario PPGR2'!$C$9:$Q$270,15,FALSE),"")</f>
        <v>1</v>
      </c>
      <c r="J289" s="525" t="s">
        <v>892</v>
      </c>
      <c r="K289" s="524" t="s">
        <v>931</v>
      </c>
      <c r="L289" s="521" t="str">
        <f>IF(Tabla1[[#This Row],[Descripción]]="","",_xlfn.XLOOKUP(Tabla1[[#This Row],[Descripción]],Tabla10[Descripción],Tabla10[Unidad de Medida],"",0))</f>
        <v>unidad</v>
      </c>
      <c r="M289" s="312">
        <v>1</v>
      </c>
      <c r="N289" s="537">
        <f>IF(Tabla1[[#This Row],[Descripción]]="","",_xlfn.XLOOKUP(Tabla1[[#This Row],[Descripción]],Tabla10[Descripción],Tabla10[Precio Unitario],0))</f>
        <v>61419</v>
      </c>
      <c r="O289" s="537">
        <f>IF(Tabla1[[#This Row],[Cantidad de Insumos]]="","",Tabla1[[#This Row],[Precio Unitario]]*Tabla1[[#This Row],[Cantidad de Insumos]])</f>
        <v>61419</v>
      </c>
      <c r="P289" s="522" t="str">
        <f>IF(Tabla1[[#This Row],[Descripción]]="","",_xlfn.XLOOKUP(Tabla1[[#This Row],[Descripción]],Tabla10[Descripción],Tabla10[CODIGO PRESUPUESTARIO],0))</f>
        <v>2.3.1.1.01</v>
      </c>
      <c r="Q289" s="523" t="s">
        <v>900</v>
      </c>
      <c r="R289" s="523" t="str">
        <f>IF(Tabla1[[#This Row],[Insumos]]="","",_xlfn.XLOOKUP(Tabla1[[#This Row],[Insumos]],Tabla10[Insumo],Tabla10[InsumoAbrev],"",0))</f>
        <v>lsAlimentosyBebidas</v>
      </c>
    </row>
    <row r="290" spans="2:18" ht="38.25">
      <c r="B290" s="188" t="e">
        <f>IF('Formulario PPGR3'!$G290="","",CONCATENATE('Formulario PPGR3'!$C290,".",'Formulario PPGR3'!$D290,".",'Formulario PPGR3'!$E290,".",'Formulario PPGR3'!$F290))</f>
        <v>#REF!</v>
      </c>
      <c r="C290" s="188" t="e">
        <f>IF('Formulario PPGR3'!$G290="","",'Formulario PPGR1'!#REF!)</f>
        <v>#REF!</v>
      </c>
      <c r="D290" s="188" t="e">
        <f>IF('Formulario PPGR3'!$G290="","",'Formulario PPGR1'!#REF!)</f>
        <v>#REF!</v>
      </c>
      <c r="E290" s="188" t="e">
        <f>IF('Formulario PPGR3'!$G290="","",'Formulario PPGR1'!#REF!)</f>
        <v>#REF!</v>
      </c>
      <c r="F290" s="188" t="e">
        <f>IF('Formulario PPGR3'!$G290="","",'Formulario PPGR1'!#REF!)</f>
        <v>#REF!</v>
      </c>
      <c r="G290" s="234" t="s">
        <v>418</v>
      </c>
      <c r="H290" s="519" t="str" cm="1">
        <f t="array" ref="H290">IF(Tabla1[[#This Row],[Código_Actividad]]="","",_xlfn.XLOOKUP(Tabla1[[#This Row],[Código_Actividad]],CodigoActividad,Tabla2[Actividades Programables Presupuestables],"",0))</f>
        <v>Taller para la consolidación de la programación de medicamentos e insumos de uso general de los CEAS para el 2027.</v>
      </c>
      <c r="I290" s="520">
        <f>IFERROR(VLOOKUP('Formulario PPGR3'!$G290,'Formulario PPGR2'!$C$9:$Q$270,15,FALSE),"")</f>
        <v>1</v>
      </c>
      <c r="J290" s="528" t="s">
        <v>901</v>
      </c>
      <c r="K290" s="524" t="s">
        <v>902</v>
      </c>
      <c r="L290" s="521" t="str">
        <f>IF(Tabla1[[#This Row],[Descripción]]="","",_xlfn.XLOOKUP(Tabla1[[#This Row],[Descripción]],Tabla10[Descripción],Tabla10[Unidad de Medida],"",0))</f>
        <v>resma</v>
      </c>
      <c r="M290" s="312">
        <v>1</v>
      </c>
      <c r="N290" s="537">
        <f>IF(Tabla1[[#This Row],[Descripción]]="","",_xlfn.XLOOKUP(Tabla1[[#This Row],[Descripción]],Tabla10[Descripción],Tabla10[Precio Unitario],0))</f>
        <v>288</v>
      </c>
      <c r="O290" s="537">
        <f>IF(Tabla1[[#This Row],[Cantidad de Insumos]]="","",Tabla1[[#This Row],[Precio Unitario]]*Tabla1[[#This Row],[Cantidad de Insumos]])</f>
        <v>288</v>
      </c>
      <c r="P290" s="522" t="str">
        <f>IF(Tabla1[[#This Row],[Descripción]]="","",_xlfn.XLOOKUP(Tabla1[[#This Row],[Descripción]],Tabla10[Descripción],Tabla10[CODIGO PRESUPUESTARIO],0))</f>
        <v>2.3.3.1.01</v>
      </c>
      <c r="Q290" s="523" t="s">
        <v>900</v>
      </c>
      <c r="R290" s="523" t="str">
        <f>IF(Tabla1[[#This Row],[Insumos]]="","",_xlfn.XLOOKUP(Tabla1[[#This Row],[Insumos]],Tabla10[Insumo],Tabla10[InsumoAbrev],"",0))</f>
        <v>lsProductosdePapel</v>
      </c>
    </row>
    <row r="291" spans="2:18" ht="38.25">
      <c r="B291" s="188" t="e">
        <f>IF('Formulario PPGR3'!$G291="","",CONCATENATE('Formulario PPGR3'!$C291,".",'Formulario PPGR3'!$D291,".",'Formulario PPGR3'!$E291,".",'Formulario PPGR3'!$F291))</f>
        <v>#REF!</v>
      </c>
      <c r="C291" s="188" t="e">
        <f>IF('Formulario PPGR3'!$G291="","",'Formulario PPGR1'!#REF!)</f>
        <v>#REF!</v>
      </c>
      <c r="D291" s="188" t="e">
        <f>IF('Formulario PPGR3'!$G291="","",'Formulario PPGR1'!#REF!)</f>
        <v>#REF!</v>
      </c>
      <c r="E291" s="188" t="e">
        <f>IF('Formulario PPGR3'!$G291="","",'Formulario PPGR1'!#REF!)</f>
        <v>#REF!</v>
      </c>
      <c r="F291" s="188" t="e">
        <f>IF('Formulario PPGR3'!$G291="","",'Formulario PPGR1'!#REF!)</f>
        <v>#REF!</v>
      </c>
      <c r="G291" s="234" t="s">
        <v>418</v>
      </c>
      <c r="H291" s="519" t="str" cm="1">
        <f t="array" ref="H291">IF(Tabla1[[#This Row],[Código_Actividad]]="","",_xlfn.XLOOKUP(Tabla1[[#This Row],[Código_Actividad]],CodigoActividad,Tabla2[Actividades Programables Presupuestables],"",0))</f>
        <v>Taller para la consolidación de la programación de medicamentos e insumos de uso general de los CEAS para el 2027.</v>
      </c>
      <c r="I291" s="520">
        <f>IFERROR(VLOOKUP('Formulario PPGR3'!$G291,'Formulario PPGR2'!$C$9:$Q$270,15,FALSE),"")</f>
        <v>1</v>
      </c>
      <c r="J291" s="525" t="s">
        <v>903</v>
      </c>
      <c r="K291" s="524" t="s">
        <v>904</v>
      </c>
      <c r="L291" s="521" t="str">
        <f>IF(Tabla1[[#This Row],[Descripción]]="","",_xlfn.XLOOKUP(Tabla1[[#This Row],[Descripción]],Tabla10[Descripción],Tabla10[Unidad de Medida],"",0))</f>
        <v>unidad</v>
      </c>
      <c r="M291" s="312">
        <v>4</v>
      </c>
      <c r="N291" s="537">
        <f>IF(Tabla1[[#This Row],[Descripción]]="","",_xlfn.XLOOKUP(Tabla1[[#This Row],[Descripción]],Tabla10[Descripción],Tabla10[Precio Unitario],0))</f>
        <v>55</v>
      </c>
      <c r="O291" s="537">
        <f>IF(Tabla1[[#This Row],[Cantidad de Insumos]]="","",Tabla1[[#This Row],[Precio Unitario]]*Tabla1[[#This Row],[Cantidad de Insumos]])</f>
        <v>220</v>
      </c>
      <c r="P291" s="522" t="str">
        <f>IF(Tabla1[[#This Row],[Descripción]]="","",_xlfn.XLOOKUP(Tabla1[[#This Row],[Descripción]],Tabla10[Descripción],Tabla10[CODIGO PRESUPUESTARIO],0))</f>
        <v xml:space="preserve">2.3.9.2.01 </v>
      </c>
      <c r="Q291" s="523" t="s">
        <v>894</v>
      </c>
      <c r="R291" s="523" t="str">
        <f>IF(Tabla1[[#This Row],[Insumos]]="","",_xlfn.XLOOKUP(Tabla1[[#This Row],[Insumos]],Tabla10[Insumo],Tabla10[InsumoAbrev],"",0))</f>
        <v>lsUtilesdeOficina</v>
      </c>
    </row>
    <row r="292" spans="2:18" ht="38.25">
      <c r="B292" s="188" t="e">
        <f>IF('Formulario PPGR3'!$G292="","",CONCATENATE('Formulario PPGR3'!$C292,".",'Formulario PPGR3'!$D292,".",'Formulario PPGR3'!$E292,".",'Formulario PPGR3'!$F292))</f>
        <v>#REF!</v>
      </c>
      <c r="C292" s="188" t="e">
        <f>IF('Formulario PPGR3'!$G292="","",'Formulario PPGR1'!#REF!)</f>
        <v>#REF!</v>
      </c>
      <c r="D292" s="188" t="e">
        <f>IF('Formulario PPGR3'!$G292="","",'Formulario PPGR1'!#REF!)</f>
        <v>#REF!</v>
      </c>
      <c r="E292" s="188" t="e">
        <f>IF('Formulario PPGR3'!$G292="","",'Formulario PPGR1'!#REF!)</f>
        <v>#REF!</v>
      </c>
      <c r="F292" s="188" t="e">
        <f>IF('Formulario PPGR3'!$G292="","",'Formulario PPGR1'!#REF!)</f>
        <v>#REF!</v>
      </c>
      <c r="G292" s="234" t="s">
        <v>418</v>
      </c>
      <c r="H292" s="519" t="str" cm="1">
        <f t="array" ref="H292">IF(Tabla1[[#This Row],[Código_Actividad]]="","",_xlfn.XLOOKUP(Tabla1[[#This Row],[Código_Actividad]],CodigoActividad,Tabla2[Actividades Programables Presupuestables],"",0))</f>
        <v>Taller para la consolidación de la programación de medicamentos e insumos de uso general de los CEAS para el 2027.</v>
      </c>
      <c r="I292" s="520">
        <f>IFERROR(VLOOKUP('Formulario PPGR3'!$G292,'Formulario PPGR2'!$C$9:$Q$270,15,FALSE),"")</f>
        <v>1</v>
      </c>
      <c r="J292" s="528" t="s">
        <v>901</v>
      </c>
      <c r="K292" s="524" t="s">
        <v>942</v>
      </c>
      <c r="L292" s="521" t="str">
        <f>IF(Tabla1[[#This Row],[Descripción]]="","",_xlfn.XLOOKUP(Tabla1[[#This Row],[Descripción]],Tabla10[Descripción],Tabla10[Unidad de Medida],"",0))</f>
        <v>Caja</v>
      </c>
      <c r="M292" s="312">
        <v>1</v>
      </c>
      <c r="N292" s="537">
        <f>IF(Tabla1[[#This Row],[Descripción]]="","",_xlfn.XLOOKUP(Tabla1[[#This Row],[Descripción]],Tabla10[Descripción],Tabla10[Precio Unitario],0))</f>
        <v>531</v>
      </c>
      <c r="O292" s="537">
        <f>IF(Tabla1[[#This Row],[Cantidad de Insumos]]="","",Tabla1[[#This Row],[Precio Unitario]]*Tabla1[[#This Row],[Cantidad de Insumos]])</f>
        <v>531</v>
      </c>
      <c r="P292" s="522" t="str">
        <f>IF(Tabla1[[#This Row],[Descripción]]="","",_xlfn.XLOOKUP(Tabla1[[#This Row],[Descripción]],Tabla10[Descripción],Tabla10[CODIGO PRESUPUESTARIO],0))</f>
        <v>2.3.3.2.01</v>
      </c>
      <c r="Q292" s="523" t="s">
        <v>900</v>
      </c>
      <c r="R292" s="523" t="str">
        <f>IF(Tabla1[[#This Row],[Insumos]]="","",_xlfn.XLOOKUP(Tabla1[[#This Row],[Insumos]],Tabla10[Insumo],Tabla10[InsumoAbrev],"",0))</f>
        <v>lsProductosdePapel</v>
      </c>
    </row>
    <row r="293" spans="2:18" ht="38.25">
      <c r="B293" s="188" t="e">
        <f>IF('Formulario PPGR3'!$G293="","",CONCATENATE('Formulario PPGR3'!$C293,".",'Formulario PPGR3'!$D293,".",'Formulario PPGR3'!$E293,".",'Formulario PPGR3'!$F293))</f>
        <v>#REF!</v>
      </c>
      <c r="C293" s="188" t="e">
        <f>IF('Formulario PPGR3'!$G293="","",'Formulario PPGR1'!#REF!)</f>
        <v>#REF!</v>
      </c>
      <c r="D293" s="188" t="e">
        <f>IF('Formulario PPGR3'!$G293="","",'Formulario PPGR1'!#REF!)</f>
        <v>#REF!</v>
      </c>
      <c r="E293" s="188" t="e">
        <f>IF('Formulario PPGR3'!$G293="","",'Formulario PPGR1'!#REF!)</f>
        <v>#REF!</v>
      </c>
      <c r="F293" s="188" t="e">
        <f>IF('Formulario PPGR3'!$G293="","",'Formulario PPGR1'!#REF!)</f>
        <v>#REF!</v>
      </c>
      <c r="G293" s="234" t="s">
        <v>418</v>
      </c>
      <c r="H293" s="188" t="str" cm="1">
        <f t="array" ref="H293">IF(Tabla1[[#This Row],[Código_Actividad]]="","",_xlfn.XLOOKUP(Tabla1[[#This Row],[Código_Actividad]],CodigoActividad,Tabla2[Actividades Programables Presupuestables],"",0))</f>
        <v>Taller para la consolidación de la programación de medicamentos e insumos de uso general de los CEAS para el 2027.</v>
      </c>
      <c r="I293" s="520">
        <f>IFERROR(VLOOKUP('Formulario PPGR3'!$G293,'Formulario PPGR2'!$C$9:$Q$270,15,FALSE),"")</f>
        <v>1</v>
      </c>
      <c r="J293" s="525" t="s">
        <v>892</v>
      </c>
      <c r="K293" s="524" t="s">
        <v>893</v>
      </c>
      <c r="L293" s="521" t="str">
        <f>IF(Tabla1[[#This Row],[Descripción]]="","",_xlfn.XLOOKUP(Tabla1[[#This Row],[Descripción]],Tabla10[Descripción],Tabla10[Unidad de Medida],"",0))</f>
        <v>unidad</v>
      </c>
      <c r="M293" s="312">
        <v>1</v>
      </c>
      <c r="N293" s="537">
        <f>IF(Tabla1[[#This Row],[Descripción]]="","",_xlfn.XLOOKUP(Tabla1[[#This Row],[Descripción]],Tabla10[Descripción],Tabla10[Precio Unitario],0))</f>
        <v>19706</v>
      </c>
      <c r="O293" s="537">
        <f>IF(Tabla1[[#This Row],[Cantidad de Insumos]]="","",Tabla1[[#This Row],[Precio Unitario]]*Tabla1[[#This Row],[Cantidad de Insumos]])</f>
        <v>19706</v>
      </c>
      <c r="P293" s="522" t="str">
        <f>IF(Tabla1[[#This Row],[Descripción]]="","",_xlfn.XLOOKUP(Tabla1[[#This Row],[Descripción]],Tabla10[Descripción],Tabla10[CODIGO PRESUPUESTARIO],0))</f>
        <v>2.3.1.1.01</v>
      </c>
      <c r="Q293" s="523" t="s">
        <v>900</v>
      </c>
      <c r="R293" s="523" t="str">
        <f>IF(Tabla1[[#This Row],[Insumos]]="","",_xlfn.XLOOKUP(Tabla1[[#This Row],[Insumos]],Tabla10[Insumo],Tabla10[InsumoAbrev],"",0))</f>
        <v>lsAlimentosyBebidas</v>
      </c>
    </row>
    <row r="294" spans="2:18" ht="38.25">
      <c r="B294" s="188" t="e">
        <f>IF('Formulario PPGR3'!$G294="","",CONCATENATE('Formulario PPGR3'!$C294,".",'Formulario PPGR3'!$D294,".",'Formulario PPGR3'!$E294,".",'Formulario PPGR3'!$F294))</f>
        <v>#REF!</v>
      </c>
      <c r="C294" s="188" t="e">
        <f>IF('Formulario PPGR3'!$G294="","",'Formulario PPGR1'!#REF!)</f>
        <v>#REF!</v>
      </c>
      <c r="D294" s="188" t="e">
        <f>IF('Formulario PPGR3'!$G294="","",'Formulario PPGR1'!#REF!)</f>
        <v>#REF!</v>
      </c>
      <c r="E294" s="188" t="e">
        <f>IF('Formulario PPGR3'!$G294="","",'Formulario PPGR1'!#REF!)</f>
        <v>#REF!</v>
      </c>
      <c r="F294" s="188" t="e">
        <f>IF('Formulario PPGR3'!$G294="","",'Formulario PPGR1'!#REF!)</f>
        <v>#REF!</v>
      </c>
      <c r="G294" s="234" t="s">
        <v>427</v>
      </c>
      <c r="H294" s="519" t="str" cm="1">
        <f t="array" ref="H294">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294" s="520">
        <f>IFERROR(VLOOKUP('Formulario PPGR3'!$G294,'Formulario PPGR2'!$C$9:$Q$270,15,FALSE),"")</f>
        <v>4</v>
      </c>
      <c r="J294" s="525" t="s">
        <v>895</v>
      </c>
      <c r="K294" s="524" t="s">
        <v>896</v>
      </c>
      <c r="L294" s="521" t="str">
        <f>IF(Tabla1[[#This Row],[Descripción]]="","",_xlfn.XLOOKUP(Tabla1[[#This Row],[Descripción]],Tabla10[Descripción],Tabla10[Unidad de Medida],"",0))</f>
        <v>galon</v>
      </c>
      <c r="M294" s="312">
        <v>40</v>
      </c>
      <c r="N294" s="537">
        <f>IF(Tabla1[[#This Row],[Descripción]]="","",_xlfn.XLOOKUP(Tabla1[[#This Row],[Descripción]],Tabla10[Descripción],Tabla10[Precio Unitario],0))</f>
        <v>250</v>
      </c>
      <c r="O294" s="537">
        <f>IF(Tabla1[[#This Row],[Cantidad de Insumos]]="","",Tabla1[[#This Row],[Precio Unitario]]*Tabla1[[#This Row],[Cantidad de Insumos]])</f>
        <v>10000</v>
      </c>
      <c r="P294" s="522" t="str">
        <f>IF(Tabla1[[#This Row],[Descripción]]="","",_xlfn.XLOOKUP(Tabla1[[#This Row],[Descripción]],Tabla10[Descripción],Tabla10[CODIGO PRESUPUESTARIO],0))</f>
        <v>2.3.7.1.02</v>
      </c>
      <c r="Q294" s="523" t="s">
        <v>900</v>
      </c>
      <c r="R294" s="523" t="str">
        <f>IF(Tabla1[[#This Row],[Insumos]]="","",_xlfn.XLOOKUP(Tabla1[[#This Row],[Insumos]],Tabla10[Insumo],Tabla10[InsumoAbrev],"",0))</f>
        <v>lsGasoil</v>
      </c>
    </row>
    <row r="295" spans="2:18" ht="38.25">
      <c r="B295" s="188" t="e">
        <f>IF('Formulario PPGR3'!$G295="","",CONCATENATE('Formulario PPGR3'!$C295,".",'Formulario PPGR3'!$D295,".",'Formulario PPGR3'!$E295,".",'Formulario PPGR3'!$F295))</f>
        <v>#REF!</v>
      </c>
      <c r="C295" s="188" t="e">
        <f>IF('Formulario PPGR3'!$G295="","",'Formulario PPGR1'!#REF!)</f>
        <v>#REF!</v>
      </c>
      <c r="D295" s="188" t="e">
        <f>IF('Formulario PPGR3'!$G295="","",'Formulario PPGR1'!#REF!)</f>
        <v>#REF!</v>
      </c>
      <c r="E295" s="188" t="e">
        <f>IF('Formulario PPGR3'!$G295="","",'Formulario PPGR1'!#REF!)</f>
        <v>#REF!</v>
      </c>
      <c r="F295" s="188" t="e">
        <f>IF('Formulario PPGR3'!$G295="","",'Formulario PPGR1'!#REF!)</f>
        <v>#REF!</v>
      </c>
      <c r="G295" s="234" t="s">
        <v>427</v>
      </c>
      <c r="H295" s="519" t="str" cm="1">
        <f t="array" ref="H295">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295" s="520">
        <f>IFERROR(VLOOKUP('Formulario PPGR3'!$G295,'Formulario PPGR2'!$C$9:$Q$270,15,FALSE),"")</f>
        <v>4</v>
      </c>
      <c r="J295" s="525" t="s">
        <v>897</v>
      </c>
      <c r="K295" s="524" t="s">
        <v>898</v>
      </c>
      <c r="L295" s="521" t="str">
        <f>IF(Tabla1[[#This Row],[Descripción]]="","",_xlfn.XLOOKUP(Tabla1[[#This Row],[Descripción]],Tabla10[Descripción],Tabla10[Unidad de Medida],"",0))</f>
        <v>Depósito</v>
      </c>
      <c r="M295" s="312">
        <v>4</v>
      </c>
      <c r="N295" s="537">
        <f>IF(Tabla1[[#This Row],[Descripción]]="","",_xlfn.XLOOKUP(Tabla1[[#This Row],[Descripción]],Tabla10[Descripción],Tabla10[Precio Unitario],0))</f>
        <v>1700</v>
      </c>
      <c r="O295" s="537">
        <f>IF(Tabla1[[#This Row],[Cantidad de Insumos]]="","",Tabla1[[#This Row],[Precio Unitario]]*Tabla1[[#This Row],[Cantidad de Insumos]])</f>
        <v>6800</v>
      </c>
      <c r="P295" s="522" t="str">
        <f>IF(Tabla1[[#This Row],[Descripción]]="","",_xlfn.XLOOKUP(Tabla1[[#This Row],[Descripción]],Tabla10[Descripción],Tabla10[CODIGO PRESUPUESTARIO],0))</f>
        <v>2.2.3.1.01</v>
      </c>
      <c r="Q295" s="523" t="s">
        <v>894</v>
      </c>
      <c r="R295" s="523" t="str">
        <f>IF(Tabla1[[#This Row],[Insumos]]="","",_xlfn.XLOOKUP(Tabla1[[#This Row],[Insumos]],Tabla10[Insumo],Tabla10[InsumoAbrev],"",0))</f>
        <v>lsViaticosDP</v>
      </c>
    </row>
    <row r="296" spans="2:18" ht="38.25">
      <c r="B296" s="188" t="e">
        <f>IF('Formulario PPGR3'!$G296="","",CONCATENATE('Formulario PPGR3'!$C296,".",'Formulario PPGR3'!$D296,".",'Formulario PPGR3'!$E296,".",'Formulario PPGR3'!$F296))</f>
        <v>#REF!</v>
      </c>
      <c r="C296" s="188" t="e">
        <f>IF('Formulario PPGR3'!$G296="","",'Formulario PPGR1'!#REF!)</f>
        <v>#REF!</v>
      </c>
      <c r="D296" s="188" t="e">
        <f>IF('Formulario PPGR3'!$G296="","",'Formulario PPGR1'!#REF!)</f>
        <v>#REF!</v>
      </c>
      <c r="E296" s="188" t="e">
        <f>IF('Formulario PPGR3'!$G296="","",'Formulario PPGR1'!#REF!)</f>
        <v>#REF!</v>
      </c>
      <c r="F296" s="188" t="e">
        <f>IF('Formulario PPGR3'!$G296="","",'Formulario PPGR1'!#REF!)</f>
        <v>#REF!</v>
      </c>
      <c r="G296" s="234" t="s">
        <v>427</v>
      </c>
      <c r="H296" s="519" t="str" cm="1">
        <f t="array" ref="H296">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296" s="520">
        <f>IFERROR(VLOOKUP('Formulario PPGR3'!$G296,'Formulario PPGR2'!$C$9:$Q$270,15,FALSE),"")</f>
        <v>4</v>
      </c>
      <c r="J296" s="525" t="s">
        <v>897</v>
      </c>
      <c r="K296" s="524" t="s">
        <v>920</v>
      </c>
      <c r="L296" s="521" t="str">
        <f>IF(Tabla1[[#This Row],[Descripción]]="","",_xlfn.XLOOKUP(Tabla1[[#This Row],[Descripción]],Tabla10[Descripción],Tabla10[Unidad de Medida],"",0))</f>
        <v>Depósito</v>
      </c>
      <c r="M296" s="312">
        <v>4</v>
      </c>
      <c r="N296" s="537">
        <f>IF(Tabla1[[#This Row],[Descripción]]="","",_xlfn.XLOOKUP(Tabla1[[#This Row],[Descripción]],Tabla10[Descripción],Tabla10[Precio Unitario],0))</f>
        <v>1900</v>
      </c>
      <c r="O296" s="537">
        <f>IF(Tabla1[[#This Row],[Cantidad de Insumos]]="","",Tabla1[[#This Row],[Precio Unitario]]*Tabla1[[#This Row],[Cantidad de Insumos]])</f>
        <v>7600</v>
      </c>
      <c r="P296" s="522" t="str">
        <f>IF(Tabla1[[#This Row],[Descripción]]="","",_xlfn.XLOOKUP(Tabla1[[#This Row],[Descripción]],Tabla10[Descripción],Tabla10[CODIGO PRESUPUESTARIO],0))</f>
        <v>2.2.3.1.01</v>
      </c>
      <c r="Q296" s="523" t="s">
        <v>894</v>
      </c>
      <c r="R296" s="523" t="str">
        <f>IF(Tabla1[[#This Row],[Insumos]]="","",_xlfn.XLOOKUP(Tabla1[[#This Row],[Insumos]],Tabla10[Insumo],Tabla10[InsumoAbrev],"",0))</f>
        <v>lsViaticosDP</v>
      </c>
    </row>
    <row r="297" spans="2:18" ht="38.25">
      <c r="B297" s="188" t="e">
        <f>IF('Formulario PPGR3'!$G297="","",CONCATENATE('Formulario PPGR3'!$C297,".",'Formulario PPGR3'!$D297,".",'Formulario PPGR3'!$E297,".",'Formulario PPGR3'!$F297))</f>
        <v>#REF!</v>
      </c>
      <c r="C297" s="188" t="e">
        <f>IF('Formulario PPGR3'!$G297="","",'Formulario PPGR1'!#REF!)</f>
        <v>#REF!</v>
      </c>
      <c r="D297" s="188" t="e">
        <f>IF('Formulario PPGR3'!$G297="","",'Formulario PPGR1'!#REF!)</f>
        <v>#REF!</v>
      </c>
      <c r="E297" s="188" t="e">
        <f>IF('Formulario PPGR3'!$G297="","",'Formulario PPGR1'!#REF!)</f>
        <v>#REF!</v>
      </c>
      <c r="F297" s="188" t="e">
        <f>IF('Formulario PPGR3'!$G297="","",'Formulario PPGR1'!#REF!)</f>
        <v>#REF!</v>
      </c>
      <c r="G297" s="234" t="s">
        <v>427</v>
      </c>
      <c r="H297" s="519" t="str" cm="1">
        <f t="array" ref="H297">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297" s="520">
        <f>IFERROR(VLOOKUP('Formulario PPGR3'!$G297,'Formulario PPGR2'!$C$9:$Q$270,15,FALSE),"")</f>
        <v>4</v>
      </c>
      <c r="J297" s="528" t="s">
        <v>901</v>
      </c>
      <c r="K297" s="524" t="s">
        <v>942</v>
      </c>
      <c r="L297" s="521" t="str">
        <f>IF(Tabla1[[#This Row],[Descripción]]="","",_xlfn.XLOOKUP(Tabla1[[#This Row],[Descripción]],Tabla10[Descripción],Tabla10[Unidad de Medida],"",0))</f>
        <v>Caja</v>
      </c>
      <c r="M297" s="312">
        <v>1</v>
      </c>
      <c r="N297" s="537">
        <f>IF(Tabla1[[#This Row],[Descripción]]="","",_xlfn.XLOOKUP(Tabla1[[#This Row],[Descripción]],Tabla10[Descripción],Tabla10[Precio Unitario],0))</f>
        <v>531</v>
      </c>
      <c r="O297" s="537">
        <f>IF(Tabla1[[#This Row],[Cantidad de Insumos]]="","",Tabla1[[#This Row],[Precio Unitario]]*Tabla1[[#This Row],[Cantidad de Insumos]])</f>
        <v>531</v>
      </c>
      <c r="P297" s="522" t="str">
        <f>IF(Tabla1[[#This Row],[Descripción]]="","",_xlfn.XLOOKUP(Tabla1[[#This Row],[Descripción]],Tabla10[Descripción],Tabla10[CODIGO PRESUPUESTARIO],0))</f>
        <v>2.3.3.2.01</v>
      </c>
      <c r="Q297" s="523" t="s">
        <v>900</v>
      </c>
      <c r="R297" s="523" t="str">
        <f>IF(Tabla1[[#This Row],[Insumos]]="","",_xlfn.XLOOKUP(Tabla1[[#This Row],[Insumos]],Tabla10[Insumo],Tabla10[InsumoAbrev],"",0))</f>
        <v>lsProductosdePapel</v>
      </c>
    </row>
    <row r="298" spans="2:18" ht="38.25">
      <c r="B298" s="188" t="e">
        <f>IF('Formulario PPGR3'!$G298="","",CONCATENATE('Formulario PPGR3'!$C298,".",'Formulario PPGR3'!$D298,".",'Formulario PPGR3'!$E298,".",'Formulario PPGR3'!$F298))</f>
        <v>#REF!</v>
      </c>
      <c r="C298" s="188" t="e">
        <f>IF('Formulario PPGR3'!$G298="","",'Formulario PPGR1'!#REF!)</f>
        <v>#REF!</v>
      </c>
      <c r="D298" s="188" t="e">
        <f>IF('Formulario PPGR3'!$G298="","",'Formulario PPGR1'!#REF!)</f>
        <v>#REF!</v>
      </c>
      <c r="E298" s="188" t="e">
        <f>IF('Formulario PPGR3'!$G298="","",'Formulario PPGR1'!#REF!)</f>
        <v>#REF!</v>
      </c>
      <c r="F298" s="188" t="e">
        <f>IF('Formulario PPGR3'!$G298="","",'Formulario PPGR1'!#REF!)</f>
        <v>#REF!</v>
      </c>
      <c r="G298" s="234" t="s">
        <v>427</v>
      </c>
      <c r="H298" s="519" t="str" cm="1">
        <f t="array" ref="H298">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298" s="520">
        <f>IFERROR(VLOOKUP('Formulario PPGR3'!$G298,'Formulario PPGR2'!$C$9:$Q$270,15,FALSE),"")</f>
        <v>4</v>
      </c>
      <c r="J298" s="525" t="s">
        <v>903</v>
      </c>
      <c r="K298" s="524" t="s">
        <v>926</v>
      </c>
      <c r="L298" s="521" t="str">
        <f>IF(Tabla1[[#This Row],[Descripción]]="","",_xlfn.XLOOKUP(Tabla1[[#This Row],[Descripción]],Tabla10[Descripción],Tabla10[Unidad de Medida],"",0))</f>
        <v>unidad</v>
      </c>
      <c r="M298" s="312">
        <v>4</v>
      </c>
      <c r="N298" s="537">
        <f>IF(Tabla1[[#This Row],[Descripción]]="","",_xlfn.XLOOKUP(Tabla1[[#This Row],[Descripción]],Tabla10[Descripción],Tabla10[Precio Unitario],0))</f>
        <v>50</v>
      </c>
      <c r="O298" s="537">
        <f>IF(Tabla1[[#This Row],[Cantidad de Insumos]]="","",Tabla1[[#This Row],[Precio Unitario]]*Tabla1[[#This Row],[Cantidad de Insumos]])</f>
        <v>200</v>
      </c>
      <c r="P298" s="522" t="str">
        <f>IF(Tabla1[[#This Row],[Descripción]]="","",_xlfn.XLOOKUP(Tabla1[[#This Row],[Descripción]],Tabla10[Descripción],Tabla10[CODIGO PRESUPUESTARIO],0))</f>
        <v xml:space="preserve">2.3.9.2.01 </v>
      </c>
      <c r="Q298" s="523" t="s">
        <v>894</v>
      </c>
      <c r="R298" s="523" t="str">
        <f>IF(Tabla1[[#This Row],[Insumos]]="","",_xlfn.XLOOKUP(Tabla1[[#This Row],[Insumos]],Tabla10[Insumo],Tabla10[InsumoAbrev],"",0))</f>
        <v>lsUtilesdeOficina</v>
      </c>
    </row>
    <row r="299" spans="2:18" ht="38.25">
      <c r="B299" s="188" t="e">
        <f>IF('Formulario PPGR3'!$G299="","",CONCATENATE('Formulario PPGR3'!$C299,".",'Formulario PPGR3'!$D299,".",'Formulario PPGR3'!$E299,".",'Formulario PPGR3'!$F299))</f>
        <v>#REF!</v>
      </c>
      <c r="C299" s="188" t="e">
        <f>IF('Formulario PPGR3'!$G299="","",'Formulario PPGR1'!#REF!)</f>
        <v>#REF!</v>
      </c>
      <c r="D299" s="188" t="e">
        <f>IF('Formulario PPGR3'!$G299="","",'Formulario PPGR1'!#REF!)</f>
        <v>#REF!</v>
      </c>
      <c r="E299" s="188" t="e">
        <f>IF('Formulario PPGR3'!$G299="","",'Formulario PPGR1'!#REF!)</f>
        <v>#REF!</v>
      </c>
      <c r="F299" s="188" t="e">
        <f>IF('Formulario PPGR3'!$G299="","",'Formulario PPGR1'!#REF!)</f>
        <v>#REF!</v>
      </c>
      <c r="G299" s="234" t="s">
        <v>427</v>
      </c>
      <c r="H299" s="519" t="str" cm="1">
        <f t="array" ref="H299">IF(Tabla1[[#This Row],[Código_Actividad]]="","",_xlfn.XLOOKUP(Tabla1[[#This Row],[Código_Actividad]],CodigoActividad,Tabla2[Actividades Programables Presupuestables],"",0))</f>
        <v>Visita de supervisión de la gestión de suministro de los medicamentos de programas de Salud Colectiva (VIH, TB, PF) en los Establecimientos de Salud seleccionados.</v>
      </c>
      <c r="I299" s="520">
        <f>IFERROR(VLOOKUP('Formulario PPGR3'!$G299,'Formulario PPGR2'!$C$9:$Q$270,15,FALSE),"")</f>
        <v>4</v>
      </c>
      <c r="J299" s="525" t="s">
        <v>903</v>
      </c>
      <c r="K299" s="524" t="s">
        <v>904</v>
      </c>
      <c r="L299" s="521" t="str">
        <f>IF(Tabla1[[#This Row],[Descripción]]="","",_xlfn.XLOOKUP(Tabla1[[#This Row],[Descripción]],Tabla10[Descripción],Tabla10[Unidad de Medida],"",0))</f>
        <v>unidad</v>
      </c>
      <c r="M299" s="312">
        <v>1</v>
      </c>
      <c r="N299" s="537">
        <f>IF(Tabla1[[#This Row],[Descripción]]="","",_xlfn.XLOOKUP(Tabla1[[#This Row],[Descripción]],Tabla10[Descripción],Tabla10[Precio Unitario],0))</f>
        <v>55</v>
      </c>
      <c r="O299" s="537">
        <f>IF(Tabla1[[#This Row],[Cantidad de Insumos]]="","",Tabla1[[#This Row],[Precio Unitario]]*Tabla1[[#This Row],[Cantidad de Insumos]])</f>
        <v>55</v>
      </c>
      <c r="P299" s="522" t="str">
        <f>IF(Tabla1[[#This Row],[Descripción]]="","",_xlfn.XLOOKUP(Tabla1[[#This Row],[Descripción]],Tabla10[Descripción],Tabla10[CODIGO PRESUPUESTARIO],0))</f>
        <v xml:space="preserve">2.3.9.2.01 </v>
      </c>
      <c r="Q299" s="523" t="s">
        <v>894</v>
      </c>
      <c r="R299" s="523" t="str">
        <f>IF(Tabla1[[#This Row],[Insumos]]="","",_xlfn.XLOOKUP(Tabla1[[#This Row],[Insumos]],Tabla10[Insumo],Tabla10[InsumoAbrev],"",0))</f>
        <v>lsUtilesdeOficina</v>
      </c>
    </row>
    <row r="300" spans="2:18" ht="38.25">
      <c r="B300" s="188" t="e">
        <f>IF('Formulario PPGR3'!$G300="","",CONCATENATE('Formulario PPGR3'!$C300,".",'Formulario PPGR3'!$D300,".",'Formulario PPGR3'!$E300,".",'Formulario PPGR3'!$F300))</f>
        <v>#REF!</v>
      </c>
      <c r="C300" s="188" t="e">
        <f>IF('Formulario PPGR3'!$G300="","",'Formulario PPGR1'!#REF!)</f>
        <v>#REF!</v>
      </c>
      <c r="D300" s="188" t="e">
        <f>IF('Formulario PPGR3'!$G300="","",'Formulario PPGR1'!#REF!)</f>
        <v>#REF!</v>
      </c>
      <c r="E300" s="188" t="e">
        <f>IF('Formulario PPGR3'!$G300="","",'Formulario PPGR1'!#REF!)</f>
        <v>#REF!</v>
      </c>
      <c r="F300" s="188" t="e">
        <f>IF('Formulario PPGR3'!$G300="","",'Formulario PPGR1'!#REF!)</f>
        <v>#REF!</v>
      </c>
      <c r="G300" s="234" t="s">
        <v>430</v>
      </c>
      <c r="H300" s="519" t="str" cm="1">
        <f t="array" ref="H300">IF(Tabla1[[#This Row],[Código_Actividad]]="","",_xlfn.XLOOKUP(Tabla1[[#This Row],[Código_Actividad]],CodigoActividad,Tabla2[Actividades Programables Presupuestables],"",0))</f>
        <v>Visita de supervisión del cumplimiento de los procedimientos operativos del SUGEMI en los Hospitales y CPN seleccionados.</v>
      </c>
      <c r="I300" s="520">
        <f>IFERROR(VLOOKUP('Formulario PPGR3'!$G300,'Formulario PPGR2'!$C$9:$Q$270,15,FALSE),"")</f>
        <v>4</v>
      </c>
      <c r="J300" s="525" t="s">
        <v>897</v>
      </c>
      <c r="K300" s="524" t="s">
        <v>898</v>
      </c>
      <c r="L300" s="521" t="str">
        <f>IF(Tabla1[[#This Row],[Descripción]]="","",_xlfn.XLOOKUP(Tabla1[[#This Row],[Descripción]],Tabla10[Descripción],Tabla10[Unidad de Medida],"",0))</f>
        <v>Depósito</v>
      </c>
      <c r="M300" s="312">
        <v>4</v>
      </c>
      <c r="N300" s="537">
        <f>IF(Tabla1[[#This Row],[Descripción]]="","",_xlfn.XLOOKUP(Tabla1[[#This Row],[Descripción]],Tabla10[Descripción],Tabla10[Precio Unitario],0))</f>
        <v>1700</v>
      </c>
      <c r="O300" s="537">
        <f>IF(Tabla1[[#This Row],[Cantidad de Insumos]]="","",Tabla1[[#This Row],[Precio Unitario]]*Tabla1[[#This Row],[Cantidad de Insumos]])</f>
        <v>6800</v>
      </c>
      <c r="P300" s="522" t="str">
        <f>IF(Tabla1[[#This Row],[Descripción]]="","",_xlfn.XLOOKUP(Tabla1[[#This Row],[Descripción]],Tabla10[Descripción],Tabla10[CODIGO PRESUPUESTARIO],0))</f>
        <v>2.2.3.1.01</v>
      </c>
      <c r="Q300" s="523" t="s">
        <v>894</v>
      </c>
      <c r="R300" s="523" t="str">
        <f>IF(Tabla1[[#This Row],[Insumos]]="","",_xlfn.XLOOKUP(Tabla1[[#This Row],[Insumos]],Tabla10[Insumo],Tabla10[InsumoAbrev],"",0))</f>
        <v>lsViaticosDP</v>
      </c>
    </row>
    <row r="301" spans="2:18" ht="38.25">
      <c r="B301" s="188" t="e">
        <f>IF('Formulario PPGR3'!$G301="","",CONCATENATE('Formulario PPGR3'!$C301,".",'Formulario PPGR3'!$D301,".",'Formulario PPGR3'!$E301,".",'Formulario PPGR3'!$F301))</f>
        <v>#REF!</v>
      </c>
      <c r="C301" s="188" t="e">
        <f>IF('Formulario PPGR3'!$G301="","",'Formulario PPGR1'!#REF!)</f>
        <v>#REF!</v>
      </c>
      <c r="D301" s="188" t="e">
        <f>IF('Formulario PPGR3'!$G301="","",'Formulario PPGR1'!#REF!)</f>
        <v>#REF!</v>
      </c>
      <c r="E301" s="188" t="e">
        <f>IF('Formulario PPGR3'!$G301="","",'Formulario PPGR1'!#REF!)</f>
        <v>#REF!</v>
      </c>
      <c r="F301" s="188" t="e">
        <f>IF('Formulario PPGR3'!$G301="","",'Formulario PPGR1'!#REF!)</f>
        <v>#REF!</v>
      </c>
      <c r="G301" s="234" t="s">
        <v>430</v>
      </c>
      <c r="H301" s="519" t="str" cm="1">
        <f t="array" ref="H301">IF(Tabla1[[#This Row],[Código_Actividad]]="","",_xlfn.XLOOKUP(Tabla1[[#This Row],[Código_Actividad]],CodigoActividad,Tabla2[Actividades Programables Presupuestables],"",0))</f>
        <v>Visita de supervisión del cumplimiento de los procedimientos operativos del SUGEMI en los Hospitales y CPN seleccionados.</v>
      </c>
      <c r="I301" s="520">
        <f>IFERROR(VLOOKUP('Formulario PPGR3'!$G301,'Formulario PPGR2'!$C$9:$Q$270,15,FALSE),"")</f>
        <v>4</v>
      </c>
      <c r="J301" s="525" t="s">
        <v>897</v>
      </c>
      <c r="K301" s="524" t="s">
        <v>920</v>
      </c>
      <c r="L301" s="521" t="str">
        <f>IF(Tabla1[[#This Row],[Descripción]]="","",_xlfn.XLOOKUP(Tabla1[[#This Row],[Descripción]],Tabla10[Descripción],Tabla10[Unidad de Medida],"",0))</f>
        <v>Depósito</v>
      </c>
      <c r="M301" s="312">
        <v>4</v>
      </c>
      <c r="N301" s="537">
        <f>IF(Tabla1[[#This Row],[Descripción]]="","",_xlfn.XLOOKUP(Tabla1[[#This Row],[Descripción]],Tabla10[Descripción],Tabla10[Precio Unitario],0))</f>
        <v>1900</v>
      </c>
      <c r="O301" s="537">
        <f>IF(Tabla1[[#This Row],[Cantidad de Insumos]]="","",Tabla1[[#This Row],[Precio Unitario]]*Tabla1[[#This Row],[Cantidad de Insumos]])</f>
        <v>7600</v>
      </c>
      <c r="P301" s="522" t="str">
        <f>IF(Tabla1[[#This Row],[Descripción]]="","",_xlfn.XLOOKUP(Tabla1[[#This Row],[Descripción]],Tabla10[Descripción],Tabla10[CODIGO PRESUPUESTARIO],0))</f>
        <v>2.2.3.1.01</v>
      </c>
      <c r="Q301" s="523" t="s">
        <v>894</v>
      </c>
      <c r="R301" s="523" t="str">
        <f>IF(Tabla1[[#This Row],[Insumos]]="","",_xlfn.XLOOKUP(Tabla1[[#This Row],[Insumos]],Tabla10[Insumo],Tabla10[InsumoAbrev],"",0))</f>
        <v>lsViaticosDP</v>
      </c>
    </row>
    <row r="302" spans="2:18" ht="38.25">
      <c r="B302" s="188" t="e">
        <f>IF('Formulario PPGR3'!$G302="","",CONCATENATE('Formulario PPGR3'!$C302,".",'Formulario PPGR3'!$D302,".",'Formulario PPGR3'!$E302,".",'Formulario PPGR3'!$F302))</f>
        <v>#REF!</v>
      </c>
      <c r="C302" s="188" t="e">
        <f>IF('Formulario PPGR3'!$G302="","",'Formulario PPGR1'!#REF!)</f>
        <v>#REF!</v>
      </c>
      <c r="D302" s="188" t="e">
        <f>IF('Formulario PPGR3'!$G302="","",'Formulario PPGR1'!#REF!)</f>
        <v>#REF!</v>
      </c>
      <c r="E302" s="188" t="e">
        <f>IF('Formulario PPGR3'!$G302="","",'Formulario PPGR1'!#REF!)</f>
        <v>#REF!</v>
      </c>
      <c r="F302" s="188" t="e">
        <f>IF('Formulario PPGR3'!$G302="","",'Formulario PPGR1'!#REF!)</f>
        <v>#REF!</v>
      </c>
      <c r="G302" s="234" t="s">
        <v>430</v>
      </c>
      <c r="H302" s="519" t="str" cm="1">
        <f t="array" ref="H302">IF(Tabla1[[#This Row],[Código_Actividad]]="","",_xlfn.XLOOKUP(Tabla1[[#This Row],[Código_Actividad]],CodigoActividad,Tabla2[Actividades Programables Presupuestables],"",0))</f>
        <v>Visita de supervisión del cumplimiento de los procedimientos operativos del SUGEMI en los Hospitales y CPN seleccionados.</v>
      </c>
      <c r="I302" s="520">
        <f>IFERROR(VLOOKUP('Formulario PPGR3'!$G302,'Formulario PPGR2'!$C$9:$Q$270,15,FALSE),"")</f>
        <v>4</v>
      </c>
      <c r="J302" s="528" t="s">
        <v>901</v>
      </c>
      <c r="K302" s="524" t="s">
        <v>942</v>
      </c>
      <c r="L302" s="521" t="str">
        <f>IF(Tabla1[[#This Row],[Descripción]]="","",_xlfn.XLOOKUP(Tabla1[[#This Row],[Descripción]],Tabla10[Descripción],Tabla10[Unidad de Medida],"",0))</f>
        <v>Caja</v>
      </c>
      <c r="M302" s="312">
        <v>4</v>
      </c>
      <c r="N302" s="537">
        <f>IF(Tabla1[[#This Row],[Descripción]]="","",_xlfn.XLOOKUP(Tabla1[[#This Row],[Descripción]],Tabla10[Descripción],Tabla10[Precio Unitario],0))</f>
        <v>531</v>
      </c>
      <c r="O302" s="537">
        <f>IF(Tabla1[[#This Row],[Cantidad de Insumos]]="","",Tabla1[[#This Row],[Precio Unitario]]*Tabla1[[#This Row],[Cantidad de Insumos]])</f>
        <v>2124</v>
      </c>
      <c r="P302" s="522" t="str">
        <f>IF(Tabla1[[#This Row],[Descripción]]="","",_xlfn.XLOOKUP(Tabla1[[#This Row],[Descripción]],Tabla10[Descripción],Tabla10[CODIGO PRESUPUESTARIO],0))</f>
        <v>2.3.3.2.01</v>
      </c>
      <c r="Q302" s="523" t="s">
        <v>900</v>
      </c>
      <c r="R302" s="523" t="str">
        <f>IF(Tabla1[[#This Row],[Insumos]]="","",_xlfn.XLOOKUP(Tabla1[[#This Row],[Insumos]],Tabla10[Insumo],Tabla10[InsumoAbrev],"",0))</f>
        <v>lsProductosdePapel</v>
      </c>
    </row>
    <row r="303" spans="2:18" ht="38.25">
      <c r="B303" s="188" t="e">
        <f>IF('Formulario PPGR3'!$G303="","",CONCATENATE('Formulario PPGR3'!$C303,".",'Formulario PPGR3'!$D303,".",'Formulario PPGR3'!$E303,".",'Formulario PPGR3'!$F303))</f>
        <v>#REF!</v>
      </c>
      <c r="C303" s="188" t="e">
        <f>IF('Formulario PPGR3'!$G303="","",'Formulario PPGR1'!#REF!)</f>
        <v>#REF!</v>
      </c>
      <c r="D303" s="188" t="e">
        <f>IF('Formulario PPGR3'!$G303="","",'Formulario PPGR1'!#REF!)</f>
        <v>#REF!</v>
      </c>
      <c r="E303" s="188" t="e">
        <f>IF('Formulario PPGR3'!$G303="","",'Formulario PPGR1'!#REF!)</f>
        <v>#REF!</v>
      </c>
      <c r="F303" s="188" t="e">
        <f>IF('Formulario PPGR3'!$G303="","",'Formulario PPGR1'!#REF!)</f>
        <v>#REF!</v>
      </c>
      <c r="G303" s="234" t="s">
        <v>430</v>
      </c>
      <c r="H303" s="519" t="str" cm="1">
        <f t="array" ref="H303">IF(Tabla1[[#This Row],[Código_Actividad]]="","",_xlfn.XLOOKUP(Tabla1[[#This Row],[Código_Actividad]],CodigoActividad,Tabla2[Actividades Programables Presupuestables],"",0))</f>
        <v>Visita de supervisión del cumplimiento de los procedimientos operativos del SUGEMI en los Hospitales y CPN seleccionados.</v>
      </c>
      <c r="I303" s="520">
        <f>IFERROR(VLOOKUP('Formulario PPGR3'!$G303,'Formulario PPGR2'!$C$9:$Q$270,15,FALSE),"")</f>
        <v>4</v>
      </c>
      <c r="J303" s="525" t="s">
        <v>903</v>
      </c>
      <c r="K303" s="524" t="s">
        <v>926</v>
      </c>
      <c r="L303" s="521" t="str">
        <f>IF(Tabla1[[#This Row],[Descripción]]="","",_xlfn.XLOOKUP(Tabla1[[#This Row],[Descripción]],Tabla10[Descripción],Tabla10[Unidad de Medida],"",0))</f>
        <v>unidad</v>
      </c>
      <c r="M303" s="312">
        <v>1</v>
      </c>
      <c r="N303" s="537">
        <f>IF(Tabla1[[#This Row],[Descripción]]="","",_xlfn.XLOOKUP(Tabla1[[#This Row],[Descripción]],Tabla10[Descripción],Tabla10[Precio Unitario],0))</f>
        <v>50</v>
      </c>
      <c r="O303" s="537">
        <f>IF(Tabla1[[#This Row],[Cantidad de Insumos]]="","",Tabla1[[#This Row],[Precio Unitario]]*Tabla1[[#This Row],[Cantidad de Insumos]])</f>
        <v>50</v>
      </c>
      <c r="P303" s="522" t="str">
        <f>IF(Tabla1[[#This Row],[Descripción]]="","",_xlfn.XLOOKUP(Tabla1[[#This Row],[Descripción]],Tabla10[Descripción],Tabla10[CODIGO PRESUPUESTARIO],0))</f>
        <v xml:space="preserve">2.3.9.2.01 </v>
      </c>
      <c r="Q303" s="523" t="s">
        <v>894</v>
      </c>
      <c r="R303" s="523" t="str">
        <f>IF(Tabla1[[#This Row],[Insumos]]="","",_xlfn.XLOOKUP(Tabla1[[#This Row],[Insumos]],Tabla10[Insumo],Tabla10[InsumoAbrev],"",0))</f>
        <v>lsUtilesdeOficina</v>
      </c>
    </row>
    <row r="304" spans="2:18" ht="38.25">
      <c r="B304" s="188" t="e">
        <f>IF('Formulario PPGR3'!$G304="","",CONCATENATE('Formulario PPGR3'!$C304,".",'Formulario PPGR3'!$D304,".",'Formulario PPGR3'!$E304,".",'Formulario PPGR3'!$F304))</f>
        <v>#REF!</v>
      </c>
      <c r="C304" s="188" t="e">
        <f>IF('Formulario PPGR3'!$G304="","",'Formulario PPGR1'!#REF!)</f>
        <v>#REF!</v>
      </c>
      <c r="D304" s="188" t="e">
        <f>IF('Formulario PPGR3'!$G304="","",'Formulario PPGR1'!#REF!)</f>
        <v>#REF!</v>
      </c>
      <c r="E304" s="188" t="e">
        <f>IF('Formulario PPGR3'!$G304="","",'Formulario PPGR1'!#REF!)</f>
        <v>#REF!</v>
      </c>
      <c r="F304" s="188" t="e">
        <f>IF('Formulario PPGR3'!$G304="","",'Formulario PPGR1'!#REF!)</f>
        <v>#REF!</v>
      </c>
      <c r="G304" s="234" t="s">
        <v>430</v>
      </c>
      <c r="H304" s="519" t="str" cm="1">
        <f t="array" ref="H304">IF(Tabla1[[#This Row],[Código_Actividad]]="","",_xlfn.XLOOKUP(Tabla1[[#This Row],[Código_Actividad]],CodigoActividad,Tabla2[Actividades Programables Presupuestables],"",0))</f>
        <v>Visita de supervisión del cumplimiento de los procedimientos operativos del SUGEMI en los Hospitales y CPN seleccionados.</v>
      </c>
      <c r="I304" s="520">
        <f>IFERROR(VLOOKUP('Formulario PPGR3'!$G304,'Formulario PPGR2'!$C$9:$Q$270,15,FALSE),"")</f>
        <v>4</v>
      </c>
      <c r="J304" s="525" t="s">
        <v>903</v>
      </c>
      <c r="K304" s="524" t="s">
        <v>904</v>
      </c>
      <c r="L304" s="521" t="str">
        <f>IF(Tabla1[[#This Row],[Descripción]]="","",_xlfn.XLOOKUP(Tabla1[[#This Row],[Descripción]],Tabla10[Descripción],Tabla10[Unidad de Medida],"",0))</f>
        <v>unidad</v>
      </c>
      <c r="M304" s="312">
        <v>4</v>
      </c>
      <c r="N304" s="537">
        <f>IF(Tabla1[[#This Row],[Descripción]]="","",_xlfn.XLOOKUP(Tabla1[[#This Row],[Descripción]],Tabla10[Descripción],Tabla10[Precio Unitario],0))</f>
        <v>55</v>
      </c>
      <c r="O304" s="537">
        <f>IF(Tabla1[[#This Row],[Cantidad de Insumos]]="","",Tabla1[[#This Row],[Precio Unitario]]*Tabla1[[#This Row],[Cantidad de Insumos]])</f>
        <v>220</v>
      </c>
      <c r="P304" s="522" t="str">
        <f>IF(Tabla1[[#This Row],[Descripción]]="","",_xlfn.XLOOKUP(Tabla1[[#This Row],[Descripción]],Tabla10[Descripción],Tabla10[CODIGO PRESUPUESTARIO],0))</f>
        <v xml:space="preserve">2.3.9.2.01 </v>
      </c>
      <c r="Q304" s="523" t="s">
        <v>894</v>
      </c>
      <c r="R304" s="523" t="str">
        <f>IF(Tabla1[[#This Row],[Insumos]]="","",_xlfn.XLOOKUP(Tabla1[[#This Row],[Insumos]],Tabla10[Insumo],Tabla10[InsumoAbrev],"",0))</f>
        <v>lsUtilesdeOficina</v>
      </c>
    </row>
    <row r="305" spans="2:18" ht="25.5">
      <c r="B305" s="188" t="e">
        <f>IF('Formulario PPGR3'!$G305="","",CONCATENATE('Formulario PPGR3'!$C305,".",'Formulario PPGR3'!$D305,".",'Formulario PPGR3'!$E305,".",'Formulario PPGR3'!$F305))</f>
        <v>#REF!</v>
      </c>
      <c r="C305" s="188" t="e">
        <f>IF('Formulario PPGR3'!$G305="","",'Formulario PPGR1'!#REF!)</f>
        <v>#REF!</v>
      </c>
      <c r="D305" s="188" t="e">
        <f>IF('Formulario PPGR3'!$G305="","",'Formulario PPGR1'!#REF!)</f>
        <v>#REF!</v>
      </c>
      <c r="E305" s="188" t="e">
        <f>IF('Formulario PPGR3'!$G305="","",'Formulario PPGR1'!#REF!)</f>
        <v>#REF!</v>
      </c>
      <c r="F305" s="188" t="e">
        <f>IF('Formulario PPGR3'!$G305="","",'Formulario PPGR1'!#REF!)</f>
        <v>#REF!</v>
      </c>
      <c r="G305" s="234" t="s">
        <v>439</v>
      </c>
      <c r="H305" s="188" t="str" cm="1">
        <f t="array" ref="H305">IF(Tabla1[[#This Row],[Código_Actividad]]="","",_xlfn.XLOOKUP(Tabla1[[#This Row],[Código_Actividad]],CodigoActividad,Tabla2[Actividades Programables Presupuestables],"",0))</f>
        <v>Taller de capacitación en la Gestión de Suministro de los Programas de Salud Colectiva (VIH, TB, PF) a los EES.</v>
      </c>
      <c r="I305" s="520">
        <f>IFERROR(VLOOKUP('Formulario PPGR3'!$G305,'Formulario PPGR2'!$C$9:$Q$270,15,FALSE),"")</f>
        <v>2</v>
      </c>
      <c r="J305" s="525" t="s">
        <v>892</v>
      </c>
      <c r="K305" s="524" t="s">
        <v>943</v>
      </c>
      <c r="L305" s="521" t="str">
        <f>IF(Tabla1[[#This Row],[Descripción]]="","",_xlfn.XLOOKUP(Tabla1[[#This Row],[Descripción]],Tabla10[Descripción],Tabla10[Unidad de Medida],"",0))</f>
        <v>unidad</v>
      </c>
      <c r="M305" s="312">
        <v>2</v>
      </c>
      <c r="N305" s="537">
        <f>IF(Tabla1[[#This Row],[Descripción]]="","",_xlfn.XLOOKUP(Tabla1[[#This Row],[Descripción]],Tabla10[Descripción],Tabla10[Precio Unitario],0))</f>
        <v>24225.4</v>
      </c>
      <c r="O305" s="537">
        <f>IF(Tabla1[[#This Row],[Cantidad de Insumos]]="","",Tabla1[[#This Row],[Precio Unitario]]*Tabla1[[#This Row],[Cantidad de Insumos]])</f>
        <v>48450.8</v>
      </c>
      <c r="P305" s="522" t="str">
        <f>IF(Tabla1[[#This Row],[Descripción]]="","",_xlfn.XLOOKUP(Tabla1[[#This Row],[Descripción]],Tabla10[Descripción],Tabla10[CODIGO PRESUPUESTARIO],0))</f>
        <v>2.3.1.1.01</v>
      </c>
      <c r="Q305" s="523" t="s">
        <v>900</v>
      </c>
      <c r="R305" s="523" t="str">
        <f>IF(Tabla1[[#This Row],[Insumos]]="","",_xlfn.XLOOKUP(Tabla1[[#This Row],[Insumos]],Tabla10[Insumo],Tabla10[InsumoAbrev],"",0))</f>
        <v>lsAlimentosyBebidas</v>
      </c>
    </row>
    <row r="306" spans="2:18" ht="38.25">
      <c r="B306" s="188" t="e">
        <f>IF('Formulario PPGR3'!$G306="","",CONCATENATE('Formulario PPGR3'!$C306,".",'Formulario PPGR3'!$D306,".",'Formulario PPGR3'!$E306,".",'Formulario PPGR3'!$F306))</f>
        <v>#REF!</v>
      </c>
      <c r="C306" s="188" t="e">
        <f>IF('Formulario PPGR3'!$G306="","",'Formulario PPGR1'!#REF!)</f>
        <v>#REF!</v>
      </c>
      <c r="D306" s="188" t="e">
        <f>IF('Formulario PPGR3'!$G306="","",'Formulario PPGR1'!#REF!)</f>
        <v>#REF!</v>
      </c>
      <c r="E306" s="188" t="e">
        <f>IF('Formulario PPGR3'!$G306="","",'Formulario PPGR1'!#REF!)</f>
        <v>#REF!</v>
      </c>
      <c r="F306" s="188" t="e">
        <f>IF('Formulario PPGR3'!$G306="","",'Formulario PPGR1'!#REF!)</f>
        <v>#REF!</v>
      </c>
      <c r="G306" s="234" t="s">
        <v>439</v>
      </c>
      <c r="H306" s="519" t="str" cm="1">
        <f t="array" ref="H306">IF(Tabla1[[#This Row],[Código_Actividad]]="","",_xlfn.XLOOKUP(Tabla1[[#This Row],[Código_Actividad]],CodigoActividad,Tabla2[Actividades Programables Presupuestables],"",0))</f>
        <v>Taller de capacitación en la Gestión de Suministro de los Programas de Salud Colectiva (VIH, TB, PF) a los EES.</v>
      </c>
      <c r="I306" s="520">
        <f>IFERROR(VLOOKUP('Formulario PPGR3'!$G306,'Formulario PPGR2'!$C$9:$Q$270,15,FALSE),"")</f>
        <v>2</v>
      </c>
      <c r="J306" s="528" t="s">
        <v>901</v>
      </c>
      <c r="K306" s="524" t="s">
        <v>902</v>
      </c>
      <c r="L306" s="521" t="str">
        <f>IF(Tabla1[[#This Row],[Descripción]]="","",_xlfn.XLOOKUP(Tabla1[[#This Row],[Descripción]],Tabla10[Descripción],Tabla10[Unidad de Medida],"",0))</f>
        <v>resma</v>
      </c>
      <c r="M306" s="312">
        <v>1</v>
      </c>
      <c r="N306" s="537">
        <f>IF(Tabla1[[#This Row],[Descripción]]="","",_xlfn.XLOOKUP(Tabla1[[#This Row],[Descripción]],Tabla10[Descripción],Tabla10[Precio Unitario],0))</f>
        <v>288</v>
      </c>
      <c r="O306" s="537">
        <f>IF(Tabla1[[#This Row],[Cantidad de Insumos]]="","",Tabla1[[#This Row],[Precio Unitario]]*Tabla1[[#This Row],[Cantidad de Insumos]])</f>
        <v>288</v>
      </c>
      <c r="P306" s="522" t="str">
        <f>IF(Tabla1[[#This Row],[Descripción]]="","",_xlfn.XLOOKUP(Tabla1[[#This Row],[Descripción]],Tabla10[Descripción],Tabla10[CODIGO PRESUPUESTARIO],0))</f>
        <v>2.3.3.1.01</v>
      </c>
      <c r="Q306" s="523" t="s">
        <v>900</v>
      </c>
      <c r="R306" s="523" t="str">
        <f>IF(Tabla1[[#This Row],[Insumos]]="","",_xlfn.XLOOKUP(Tabla1[[#This Row],[Insumos]],Tabla10[Insumo],Tabla10[InsumoAbrev],"",0))</f>
        <v>lsProductosdePapel</v>
      </c>
    </row>
    <row r="307" spans="2:18" ht="38.25">
      <c r="B307" s="188" t="e">
        <f>IF('Formulario PPGR3'!$G307="","",CONCATENATE('Formulario PPGR3'!$C307,".",'Formulario PPGR3'!$D307,".",'Formulario PPGR3'!$E307,".",'Formulario PPGR3'!$F307))</f>
        <v>#REF!</v>
      </c>
      <c r="C307" s="188" t="e">
        <f>IF('Formulario PPGR3'!$G307="","",'Formulario PPGR1'!#REF!)</f>
        <v>#REF!</v>
      </c>
      <c r="D307" s="188" t="e">
        <f>IF('Formulario PPGR3'!$G307="","",'Formulario PPGR1'!#REF!)</f>
        <v>#REF!</v>
      </c>
      <c r="E307" s="188" t="e">
        <f>IF('Formulario PPGR3'!$G307="","",'Formulario PPGR1'!#REF!)</f>
        <v>#REF!</v>
      </c>
      <c r="F307" s="188" t="e">
        <f>IF('Formulario PPGR3'!$G307="","",'Formulario PPGR1'!#REF!)</f>
        <v>#REF!</v>
      </c>
      <c r="G307" s="234" t="s">
        <v>439</v>
      </c>
      <c r="H307" s="519" t="str" cm="1">
        <f t="array" ref="H307">IF(Tabla1[[#This Row],[Código_Actividad]]="","",_xlfn.XLOOKUP(Tabla1[[#This Row],[Código_Actividad]],CodigoActividad,Tabla2[Actividades Programables Presupuestables],"",0))</f>
        <v>Taller de capacitación en la Gestión de Suministro de los Programas de Salud Colectiva (VIH, TB, PF) a los EES.</v>
      </c>
      <c r="I307" s="520">
        <f>IFERROR(VLOOKUP('Formulario PPGR3'!$G307,'Formulario PPGR2'!$C$9:$Q$270,15,FALSE),"")</f>
        <v>2</v>
      </c>
      <c r="J307" s="525" t="s">
        <v>903</v>
      </c>
      <c r="K307" s="524" t="s">
        <v>904</v>
      </c>
      <c r="L307" s="521" t="str">
        <f>IF(Tabla1[[#This Row],[Descripción]]="","",_xlfn.XLOOKUP(Tabla1[[#This Row],[Descripción]],Tabla10[Descripción],Tabla10[Unidad de Medida],"",0))</f>
        <v>unidad</v>
      </c>
      <c r="M307" s="312">
        <v>3</v>
      </c>
      <c r="N307" s="537">
        <f>IF(Tabla1[[#This Row],[Descripción]]="","",_xlfn.XLOOKUP(Tabla1[[#This Row],[Descripción]],Tabla10[Descripción],Tabla10[Precio Unitario],0))</f>
        <v>55</v>
      </c>
      <c r="O307" s="537">
        <f>IF(Tabla1[[#This Row],[Cantidad de Insumos]]="","",Tabla1[[#This Row],[Precio Unitario]]*Tabla1[[#This Row],[Cantidad de Insumos]])</f>
        <v>165</v>
      </c>
      <c r="P307" s="522" t="str">
        <f>IF(Tabla1[[#This Row],[Descripción]]="","",_xlfn.XLOOKUP(Tabla1[[#This Row],[Descripción]],Tabla10[Descripción],Tabla10[CODIGO PRESUPUESTARIO],0))</f>
        <v xml:space="preserve">2.3.9.2.01 </v>
      </c>
      <c r="Q307" s="523" t="s">
        <v>894</v>
      </c>
      <c r="R307" s="523" t="str">
        <f>IF(Tabla1[[#This Row],[Insumos]]="","",_xlfn.XLOOKUP(Tabla1[[#This Row],[Insumos]],Tabla10[Insumo],Tabla10[InsumoAbrev],"",0))</f>
        <v>lsUtilesdeOficina</v>
      </c>
    </row>
    <row r="308" spans="2:18" ht="25.5">
      <c r="B308" s="188" t="e">
        <f>IF('Formulario PPGR3'!$G308="","",CONCATENATE('Formulario PPGR3'!$C308,".",'Formulario PPGR3'!$D308,".",'Formulario PPGR3'!$E308,".",'Formulario PPGR3'!$F308))</f>
        <v>#REF!</v>
      </c>
      <c r="C308" s="188" t="e">
        <f>IF('Formulario PPGR3'!$G308="","",'Formulario PPGR1'!#REF!)</f>
        <v>#REF!</v>
      </c>
      <c r="D308" s="188" t="e">
        <f>IF('Formulario PPGR3'!$G308="","",'Formulario PPGR1'!#REF!)</f>
        <v>#REF!</v>
      </c>
      <c r="E308" s="188" t="e">
        <f>IF('Formulario PPGR3'!$G308="","",'Formulario PPGR1'!#REF!)</f>
        <v>#REF!</v>
      </c>
      <c r="F308" s="188" t="e">
        <f>IF('Formulario PPGR3'!$G308="","",'Formulario PPGR1'!#REF!)</f>
        <v>#REF!</v>
      </c>
      <c r="G308" s="234" t="s">
        <v>439</v>
      </c>
      <c r="H308" s="188" t="str" cm="1">
        <f t="array" ref="H308">IF(Tabla1[[#This Row],[Código_Actividad]]="","",_xlfn.XLOOKUP(Tabla1[[#This Row],[Código_Actividad]],CodigoActividad,Tabla2[Actividades Programables Presupuestables],"",0))</f>
        <v>Taller de capacitación en la Gestión de Suministro de los Programas de Salud Colectiva (VIH, TB, PF) a los EES.</v>
      </c>
      <c r="I308" s="520">
        <f>IFERROR(VLOOKUP('Formulario PPGR3'!$G308,'Formulario PPGR2'!$C$9:$Q$270,15,FALSE),"")</f>
        <v>2</v>
      </c>
      <c r="J308" s="525" t="s">
        <v>892</v>
      </c>
      <c r="K308" s="524" t="s">
        <v>908</v>
      </c>
      <c r="L308" s="521" t="str">
        <f>IF(Tabla1[[#This Row],[Descripción]]="","",_xlfn.XLOOKUP(Tabla1[[#This Row],[Descripción]],Tabla10[Descripción],Tabla10[Unidad de Medida],"",0))</f>
        <v>unidad</v>
      </c>
      <c r="M308" s="312">
        <v>2</v>
      </c>
      <c r="N308" s="537">
        <f>IF(Tabla1[[#This Row],[Descripción]]="","",_xlfn.XLOOKUP(Tabla1[[#This Row],[Descripción]],Tabla10[Descripción],Tabla10[Precio Unitario],0))</f>
        <v>25488</v>
      </c>
      <c r="O308" s="537">
        <f>IF(Tabla1[[#This Row],[Cantidad de Insumos]]="","",Tabla1[[#This Row],[Precio Unitario]]*Tabla1[[#This Row],[Cantidad de Insumos]])</f>
        <v>50976</v>
      </c>
      <c r="P308" s="522" t="str">
        <f>IF(Tabla1[[#This Row],[Descripción]]="","",_xlfn.XLOOKUP(Tabla1[[#This Row],[Descripción]],Tabla10[Descripción],Tabla10[CODIGO PRESUPUESTARIO],0))</f>
        <v>2.3.1.1.01</v>
      </c>
      <c r="Q308" s="523" t="s">
        <v>900</v>
      </c>
      <c r="R308" s="523" t="str">
        <f>IF(Tabla1[[#This Row],[Insumos]]="","",_xlfn.XLOOKUP(Tabla1[[#This Row],[Insumos]],Tabla10[Insumo],Tabla10[InsumoAbrev],"",0))</f>
        <v>lsAlimentosyBebidas</v>
      </c>
    </row>
    <row r="309" spans="2:18" ht="38.25">
      <c r="B309" s="188" t="e">
        <f>IF('Formulario PPGR3'!$G309="","",CONCATENATE('Formulario PPGR3'!$C309,".",'Formulario PPGR3'!$D309,".",'Formulario PPGR3'!$E309,".",'Formulario PPGR3'!$F309))</f>
        <v>#REF!</v>
      </c>
      <c r="C309" s="188" t="e">
        <f>IF('Formulario PPGR3'!$G309="","",'Formulario PPGR1'!#REF!)</f>
        <v>#REF!</v>
      </c>
      <c r="D309" s="188" t="e">
        <f>IF('Formulario PPGR3'!$G309="","",'Formulario PPGR1'!#REF!)</f>
        <v>#REF!</v>
      </c>
      <c r="E309" s="188" t="e">
        <f>IF('Formulario PPGR3'!$G309="","",'Formulario PPGR1'!#REF!)</f>
        <v>#REF!</v>
      </c>
      <c r="F309" s="188" t="e">
        <f>IF('Formulario PPGR3'!$G309="","",'Formulario PPGR1'!#REF!)</f>
        <v>#REF!</v>
      </c>
      <c r="G309" s="234" t="s">
        <v>439</v>
      </c>
      <c r="H309" s="519" t="str" cm="1">
        <f t="array" ref="H309">IF(Tabla1[[#This Row],[Código_Actividad]]="","",_xlfn.XLOOKUP(Tabla1[[#This Row],[Código_Actividad]],CodigoActividad,Tabla2[Actividades Programables Presupuestables],"",0))</f>
        <v>Taller de capacitación en la Gestión de Suministro de los Programas de Salud Colectiva (VIH, TB, PF) a los EES.</v>
      </c>
      <c r="I309" s="520">
        <f>IFERROR(VLOOKUP('Formulario PPGR3'!$G309,'Formulario PPGR2'!$C$9:$Q$270,15,FALSE),"")</f>
        <v>2</v>
      </c>
      <c r="J309" s="528" t="s">
        <v>901</v>
      </c>
      <c r="K309" s="524" t="s">
        <v>942</v>
      </c>
      <c r="L309" s="521" t="str">
        <f>IF(Tabla1[[#This Row],[Descripción]]="","",_xlfn.XLOOKUP(Tabla1[[#This Row],[Descripción]],Tabla10[Descripción],Tabla10[Unidad de Medida],"",0))</f>
        <v>Caja</v>
      </c>
      <c r="M309" s="312">
        <v>1</v>
      </c>
      <c r="N309" s="537">
        <f>IF(Tabla1[[#This Row],[Descripción]]="","",_xlfn.XLOOKUP(Tabla1[[#This Row],[Descripción]],Tabla10[Descripción],Tabla10[Precio Unitario],0))</f>
        <v>531</v>
      </c>
      <c r="O309" s="537">
        <f>IF(Tabla1[[#This Row],[Cantidad de Insumos]]="","",Tabla1[[#This Row],[Precio Unitario]]*Tabla1[[#This Row],[Cantidad de Insumos]])</f>
        <v>531</v>
      </c>
      <c r="P309" s="522" t="str">
        <f>IF(Tabla1[[#This Row],[Descripción]]="","",_xlfn.XLOOKUP(Tabla1[[#This Row],[Descripción]],Tabla10[Descripción],Tabla10[CODIGO PRESUPUESTARIO],0))</f>
        <v>2.3.3.2.01</v>
      </c>
      <c r="Q309" s="523" t="s">
        <v>900</v>
      </c>
      <c r="R309" s="523" t="str">
        <f>IF(Tabla1[[#This Row],[Insumos]]="","",_xlfn.XLOOKUP(Tabla1[[#This Row],[Insumos]],Tabla10[Insumo],Tabla10[InsumoAbrev],"",0))</f>
        <v>lsProductosdePapel</v>
      </c>
    </row>
    <row r="310" spans="2:18" ht="38.25">
      <c r="B310" s="188" t="e">
        <f>IF('Formulario PPGR3'!$G310="","",CONCATENATE('Formulario PPGR3'!$C310,".",'Formulario PPGR3'!$D310,".",'Formulario PPGR3'!$E310,".",'Formulario PPGR3'!$F310))</f>
        <v>#REF!</v>
      </c>
      <c r="C310" s="188" t="e">
        <f>IF('Formulario PPGR3'!$G310="","",'Formulario PPGR1'!#REF!)</f>
        <v>#REF!</v>
      </c>
      <c r="D310" s="188" t="e">
        <f>IF('Formulario PPGR3'!$G310="","",'Formulario PPGR1'!#REF!)</f>
        <v>#REF!</v>
      </c>
      <c r="E310" s="188" t="e">
        <f>IF('Formulario PPGR3'!$G310="","",'Formulario PPGR1'!#REF!)</f>
        <v>#REF!</v>
      </c>
      <c r="F310" s="188" t="e">
        <f>IF('Formulario PPGR3'!$G310="","",'Formulario PPGR1'!#REF!)</f>
        <v>#REF!</v>
      </c>
      <c r="G310" s="234" t="s">
        <v>442</v>
      </c>
      <c r="H310" s="519" t="str" cm="1">
        <f t="array" ref="H310">IF(Tabla1[[#This Row],[Código_Actividad]]="","",_xlfn.XLOOKUP(Tabla1[[#This Row],[Código_Actividad]],CodigoActividad,Tabla2[Actividades Programables Presupuestables],"",0))</f>
        <v>Visita de supervisión capacitante para validar el uso y funcionamiento del SALMI en los establecimientos de su red seleccionados.</v>
      </c>
      <c r="I310" s="520">
        <f>IFERROR(VLOOKUP('Formulario PPGR3'!$G310,'Formulario PPGR2'!$C$9:$Q$270,15,FALSE),"")</f>
        <v>2</v>
      </c>
      <c r="J310" s="525" t="s">
        <v>897</v>
      </c>
      <c r="K310" s="524" t="s">
        <v>898</v>
      </c>
      <c r="L310" s="521" t="str">
        <f>IF(Tabla1[[#This Row],[Descripción]]="","",_xlfn.XLOOKUP(Tabla1[[#This Row],[Descripción]],Tabla10[Descripción],Tabla10[Unidad de Medida],"",0))</f>
        <v>Depósito</v>
      </c>
      <c r="M310" s="312">
        <v>2</v>
      </c>
      <c r="N310" s="537">
        <f>IF(Tabla1[[#This Row],[Descripción]]="","",_xlfn.XLOOKUP(Tabla1[[#This Row],[Descripción]],Tabla10[Descripción],Tabla10[Precio Unitario],0))</f>
        <v>1700</v>
      </c>
      <c r="O310" s="537">
        <f>IF(Tabla1[[#This Row],[Cantidad de Insumos]]="","",Tabla1[[#This Row],[Precio Unitario]]*Tabla1[[#This Row],[Cantidad de Insumos]])</f>
        <v>3400</v>
      </c>
      <c r="P310" s="522" t="str">
        <f>IF(Tabla1[[#This Row],[Descripción]]="","",_xlfn.XLOOKUP(Tabla1[[#This Row],[Descripción]],Tabla10[Descripción],Tabla10[CODIGO PRESUPUESTARIO],0))</f>
        <v>2.2.3.1.01</v>
      </c>
      <c r="Q310" s="523" t="s">
        <v>894</v>
      </c>
      <c r="R310" s="523" t="str">
        <f>IF(Tabla1[[#This Row],[Insumos]]="","",_xlfn.XLOOKUP(Tabla1[[#This Row],[Insumos]],Tabla10[Insumo],Tabla10[InsumoAbrev],"",0))</f>
        <v>lsViaticosDP</v>
      </c>
    </row>
    <row r="311" spans="2:18" ht="38.25">
      <c r="B311" s="188" t="e">
        <f>IF('Formulario PPGR3'!$G311="","",CONCATENATE('Formulario PPGR3'!$C311,".",'Formulario PPGR3'!$D311,".",'Formulario PPGR3'!$E311,".",'Formulario PPGR3'!$F311))</f>
        <v>#REF!</v>
      </c>
      <c r="C311" s="188" t="e">
        <f>IF('Formulario PPGR3'!$G311="","",'Formulario PPGR1'!#REF!)</f>
        <v>#REF!</v>
      </c>
      <c r="D311" s="188" t="e">
        <f>IF('Formulario PPGR3'!$G311="","",'Formulario PPGR1'!#REF!)</f>
        <v>#REF!</v>
      </c>
      <c r="E311" s="188" t="e">
        <f>IF('Formulario PPGR3'!$G311="","",'Formulario PPGR1'!#REF!)</f>
        <v>#REF!</v>
      </c>
      <c r="F311" s="188" t="e">
        <f>IF('Formulario PPGR3'!$G311="","",'Formulario PPGR1'!#REF!)</f>
        <v>#REF!</v>
      </c>
      <c r="G311" s="234" t="s">
        <v>442</v>
      </c>
      <c r="H311" s="519" t="str" cm="1">
        <f t="array" ref="H311">IF(Tabla1[[#This Row],[Código_Actividad]]="","",_xlfn.XLOOKUP(Tabla1[[#This Row],[Código_Actividad]],CodigoActividad,Tabla2[Actividades Programables Presupuestables],"",0))</f>
        <v>Visita de supervisión capacitante para validar el uso y funcionamiento del SALMI en los establecimientos de su red seleccionados.</v>
      </c>
      <c r="I311" s="520">
        <f>IFERROR(VLOOKUP('Formulario PPGR3'!$G311,'Formulario PPGR2'!$C$9:$Q$270,15,FALSE),"")</f>
        <v>2</v>
      </c>
      <c r="J311" s="525" t="s">
        <v>897</v>
      </c>
      <c r="K311" s="524" t="s">
        <v>920</v>
      </c>
      <c r="L311" s="521" t="str">
        <f>IF(Tabla1[[#This Row],[Descripción]]="","",_xlfn.XLOOKUP(Tabla1[[#This Row],[Descripción]],Tabla10[Descripción],Tabla10[Unidad de Medida],"",0))</f>
        <v>Depósito</v>
      </c>
      <c r="M311" s="312">
        <v>2</v>
      </c>
      <c r="N311" s="537">
        <f>IF(Tabla1[[#This Row],[Descripción]]="","",_xlfn.XLOOKUP(Tabla1[[#This Row],[Descripción]],Tabla10[Descripción],Tabla10[Precio Unitario],0))</f>
        <v>1900</v>
      </c>
      <c r="O311" s="537">
        <f>IF(Tabla1[[#This Row],[Cantidad de Insumos]]="","",Tabla1[[#This Row],[Precio Unitario]]*Tabla1[[#This Row],[Cantidad de Insumos]])</f>
        <v>3800</v>
      </c>
      <c r="P311" s="522" t="str">
        <f>IF(Tabla1[[#This Row],[Descripción]]="","",_xlfn.XLOOKUP(Tabla1[[#This Row],[Descripción]],Tabla10[Descripción],Tabla10[CODIGO PRESUPUESTARIO],0))</f>
        <v>2.2.3.1.01</v>
      </c>
      <c r="Q311" s="523" t="s">
        <v>894</v>
      </c>
      <c r="R311" s="523" t="str">
        <f>IF(Tabla1[[#This Row],[Insumos]]="","",_xlfn.XLOOKUP(Tabla1[[#This Row],[Insumos]],Tabla10[Insumo],Tabla10[InsumoAbrev],"",0))</f>
        <v>lsViaticosDP</v>
      </c>
    </row>
    <row r="312" spans="2:18" ht="38.25">
      <c r="B312" s="188" t="e">
        <f>IF('Formulario PPGR3'!$G312="","",CONCATENATE('Formulario PPGR3'!$C312,".",'Formulario PPGR3'!$D312,".",'Formulario PPGR3'!$E312,".",'Formulario PPGR3'!$F312))</f>
        <v>#REF!</v>
      </c>
      <c r="C312" s="188" t="e">
        <f>IF('Formulario PPGR3'!$G312="","",'Formulario PPGR1'!#REF!)</f>
        <v>#REF!</v>
      </c>
      <c r="D312" s="188" t="e">
        <f>IF('Formulario PPGR3'!$G312="","",'Formulario PPGR1'!#REF!)</f>
        <v>#REF!</v>
      </c>
      <c r="E312" s="188" t="e">
        <f>IF('Formulario PPGR3'!$G312="","",'Formulario PPGR1'!#REF!)</f>
        <v>#REF!</v>
      </c>
      <c r="F312" s="188" t="e">
        <f>IF('Formulario PPGR3'!$G312="","",'Formulario PPGR1'!#REF!)</f>
        <v>#REF!</v>
      </c>
      <c r="G312" s="234" t="s">
        <v>442</v>
      </c>
      <c r="H312" s="519" t="str" cm="1">
        <f t="array" ref="H312">IF(Tabla1[[#This Row],[Código_Actividad]]="","",_xlfn.XLOOKUP(Tabla1[[#This Row],[Código_Actividad]],CodigoActividad,Tabla2[Actividades Programables Presupuestables],"",0))</f>
        <v>Visita de supervisión capacitante para validar el uso y funcionamiento del SALMI en los establecimientos de su red seleccionados.</v>
      </c>
      <c r="I312" s="520">
        <f>IFERROR(VLOOKUP('Formulario PPGR3'!$G312,'Formulario PPGR2'!$C$9:$Q$270,15,FALSE),"")</f>
        <v>2</v>
      </c>
      <c r="J312" s="528" t="s">
        <v>901</v>
      </c>
      <c r="K312" s="524" t="s">
        <v>902</v>
      </c>
      <c r="L312" s="521" t="str">
        <f>IF(Tabla1[[#This Row],[Descripción]]="","",_xlfn.XLOOKUP(Tabla1[[#This Row],[Descripción]],Tabla10[Descripción],Tabla10[Unidad de Medida],"",0))</f>
        <v>resma</v>
      </c>
      <c r="M312" s="312">
        <v>1</v>
      </c>
      <c r="N312" s="537">
        <f>IF(Tabla1[[#This Row],[Descripción]]="","",_xlfn.XLOOKUP(Tabla1[[#This Row],[Descripción]],Tabla10[Descripción],Tabla10[Precio Unitario],0))</f>
        <v>288</v>
      </c>
      <c r="O312" s="537">
        <f>IF(Tabla1[[#This Row],[Cantidad de Insumos]]="","",Tabla1[[#This Row],[Precio Unitario]]*Tabla1[[#This Row],[Cantidad de Insumos]])</f>
        <v>288</v>
      </c>
      <c r="P312" s="522" t="str">
        <f>IF(Tabla1[[#This Row],[Descripción]]="","",_xlfn.XLOOKUP(Tabla1[[#This Row],[Descripción]],Tabla10[Descripción],Tabla10[CODIGO PRESUPUESTARIO],0))</f>
        <v>2.3.3.1.01</v>
      </c>
      <c r="Q312" s="523" t="s">
        <v>900</v>
      </c>
      <c r="R312" s="523" t="str">
        <f>IF(Tabla1[[#This Row],[Insumos]]="","",_xlfn.XLOOKUP(Tabla1[[#This Row],[Insumos]],Tabla10[Insumo],Tabla10[InsumoAbrev],"",0))</f>
        <v>lsProductosdePapel</v>
      </c>
    </row>
    <row r="313" spans="2:18" ht="38.25">
      <c r="B313" s="188" t="e">
        <f>IF('Formulario PPGR3'!$G313="","",CONCATENATE('Formulario PPGR3'!$C313,".",'Formulario PPGR3'!$D313,".",'Formulario PPGR3'!$E313,".",'Formulario PPGR3'!$F313))</f>
        <v>#REF!</v>
      </c>
      <c r="C313" s="188" t="e">
        <f>IF('Formulario PPGR3'!$G313="","",'Formulario PPGR1'!#REF!)</f>
        <v>#REF!</v>
      </c>
      <c r="D313" s="188" t="e">
        <f>IF('Formulario PPGR3'!$G313="","",'Formulario PPGR1'!#REF!)</f>
        <v>#REF!</v>
      </c>
      <c r="E313" s="188" t="e">
        <f>IF('Formulario PPGR3'!$G313="","",'Formulario PPGR1'!#REF!)</f>
        <v>#REF!</v>
      </c>
      <c r="F313" s="188" t="e">
        <f>IF('Formulario PPGR3'!$G313="","",'Formulario PPGR1'!#REF!)</f>
        <v>#REF!</v>
      </c>
      <c r="G313" s="234" t="s">
        <v>442</v>
      </c>
      <c r="H313" s="519" t="str" cm="1">
        <f t="array" ref="H313">IF(Tabla1[[#This Row],[Código_Actividad]]="","",_xlfn.XLOOKUP(Tabla1[[#This Row],[Código_Actividad]],CodigoActividad,Tabla2[Actividades Programables Presupuestables],"",0))</f>
        <v>Visita de supervisión capacitante para validar el uso y funcionamiento del SALMI en los establecimientos de su red seleccionados.</v>
      </c>
      <c r="I313" s="520">
        <f>IFERROR(VLOOKUP('Formulario PPGR3'!$G313,'Formulario PPGR2'!$C$9:$Q$270,15,FALSE),"")</f>
        <v>2</v>
      </c>
      <c r="J313" s="525" t="s">
        <v>895</v>
      </c>
      <c r="K313" s="524" t="s">
        <v>896</v>
      </c>
      <c r="L313" s="521" t="str">
        <f>IF(Tabla1[[#This Row],[Descripción]]="","",_xlfn.XLOOKUP(Tabla1[[#This Row],[Descripción]],Tabla10[Descripción],Tabla10[Unidad de Medida],"",0))</f>
        <v>galon</v>
      </c>
      <c r="M313" s="312">
        <v>20</v>
      </c>
      <c r="N313" s="537">
        <f>IF(Tabla1[[#This Row],[Descripción]]="","",_xlfn.XLOOKUP(Tabla1[[#This Row],[Descripción]],Tabla10[Descripción],Tabla10[Precio Unitario],0))</f>
        <v>250</v>
      </c>
      <c r="O313" s="537">
        <f>IF(Tabla1[[#This Row],[Cantidad de Insumos]]="","",Tabla1[[#This Row],[Precio Unitario]]*Tabla1[[#This Row],[Cantidad de Insumos]])</f>
        <v>5000</v>
      </c>
      <c r="P313" s="522" t="str">
        <f>IF(Tabla1[[#This Row],[Descripción]]="","",_xlfn.XLOOKUP(Tabla1[[#This Row],[Descripción]],Tabla10[Descripción],Tabla10[CODIGO PRESUPUESTARIO],0))</f>
        <v>2.3.7.1.02</v>
      </c>
      <c r="Q313" s="523" t="s">
        <v>894</v>
      </c>
      <c r="R313" s="523" t="str">
        <f>IF(Tabla1[[#This Row],[Insumos]]="","",_xlfn.XLOOKUP(Tabla1[[#This Row],[Insumos]],Tabla10[Insumo],Tabla10[InsumoAbrev],"",0))</f>
        <v>lsGasoil</v>
      </c>
    </row>
    <row r="314" spans="2:18" ht="25.5">
      <c r="B314" s="188" t="e">
        <f>IF('Formulario PPGR3'!$G314="","",CONCATENATE('Formulario PPGR3'!$C314,".",'Formulario PPGR3'!$D314,".",'Formulario PPGR3'!$E314,".",'Formulario PPGR3'!$F314))</f>
        <v>#REF!</v>
      </c>
      <c r="C314" s="188" t="e">
        <f>IF('Formulario PPGR3'!$G314="","",'Formulario PPGR1'!#REF!)</f>
        <v>#REF!</v>
      </c>
      <c r="D314" s="188" t="e">
        <f>IF('Formulario PPGR3'!$G314="","",'Formulario PPGR1'!#REF!)</f>
        <v>#REF!</v>
      </c>
      <c r="E314" s="188" t="e">
        <f>IF('Formulario PPGR3'!$G314="","",'Formulario PPGR1'!#REF!)</f>
        <v>#REF!</v>
      </c>
      <c r="F314" s="188" t="e">
        <f>IF('Formulario PPGR3'!$G314="","",'Formulario PPGR1'!#REF!)</f>
        <v>#REF!</v>
      </c>
      <c r="G314" s="234" t="s">
        <v>244</v>
      </c>
      <c r="H314" s="519" t="str" cm="1">
        <f t="array" ref="H314">IF(Tabla1[[#This Row],[Código_Actividad]]="","",_xlfn.XLOOKUP(Tabla1[[#This Row],[Código_Actividad]],CodigoActividad,Tabla2[Actividades Programables Presupuestables],"",0))</f>
        <v>Seguimiento para el fortalecimiento de la Estrategia Canguro .</v>
      </c>
      <c r="I314" s="520">
        <f>IFERROR(VLOOKUP('Formulario PPGR3'!$G314,'Formulario PPGR2'!$C$9:$Q$270,15,FALSE),"")</f>
        <v>14</v>
      </c>
      <c r="J314" s="525" t="s">
        <v>895</v>
      </c>
      <c r="K314" s="524" t="s">
        <v>896</v>
      </c>
      <c r="L314" s="521" t="str">
        <f>IF(Tabla1[[#This Row],[Descripción]]="","",_xlfn.XLOOKUP(Tabla1[[#This Row],[Descripción]],Tabla10[Descripción],Tabla10[Unidad de Medida],"",0))</f>
        <v>galon</v>
      </c>
      <c r="M314" s="312">
        <v>90</v>
      </c>
      <c r="N314" s="537">
        <f>IF(Tabla1[[#This Row],[Descripción]]="","",_xlfn.XLOOKUP(Tabla1[[#This Row],[Descripción]],Tabla10[Descripción],Tabla10[Precio Unitario],0))</f>
        <v>250</v>
      </c>
      <c r="O314" s="537">
        <f>IF(Tabla1[[#This Row],[Cantidad de Insumos]]="","",Tabla1[[#This Row],[Precio Unitario]]*Tabla1[[#This Row],[Cantidad de Insumos]])</f>
        <v>22500</v>
      </c>
      <c r="P314" s="522" t="str">
        <f>IF(Tabla1[[#This Row],[Descripción]]="","",_xlfn.XLOOKUP(Tabla1[[#This Row],[Descripción]],Tabla10[Descripción],Tabla10[CODIGO PRESUPUESTARIO],0))</f>
        <v>2.3.7.1.02</v>
      </c>
      <c r="Q314" s="523" t="s">
        <v>900</v>
      </c>
      <c r="R314" s="523" t="str">
        <f>IF(Tabla1[[#This Row],[Insumos]]="","",_xlfn.XLOOKUP(Tabla1[[#This Row],[Insumos]],Tabla10[Insumo],Tabla10[InsumoAbrev],"",0))</f>
        <v>lsGasoil</v>
      </c>
    </row>
    <row r="315" spans="2:18" ht="25.5">
      <c r="B315" s="188" t="e">
        <f>IF('Formulario PPGR3'!$G315="","",CONCATENATE('Formulario PPGR3'!$C315,".",'Formulario PPGR3'!$D315,".",'Formulario PPGR3'!$E315,".",'Formulario PPGR3'!$F315))</f>
        <v>#REF!</v>
      </c>
      <c r="C315" s="188" t="e">
        <f>IF('Formulario PPGR3'!$G315="","",'Formulario PPGR1'!#REF!)</f>
        <v>#REF!</v>
      </c>
      <c r="D315" s="188" t="e">
        <f>IF('Formulario PPGR3'!$G315="","",'Formulario PPGR1'!#REF!)</f>
        <v>#REF!</v>
      </c>
      <c r="E315" s="188" t="e">
        <f>IF('Formulario PPGR3'!$G315="","",'Formulario PPGR1'!#REF!)</f>
        <v>#REF!</v>
      </c>
      <c r="F315" s="188" t="e">
        <f>IF('Formulario PPGR3'!$G315="","",'Formulario PPGR1'!#REF!)</f>
        <v>#REF!</v>
      </c>
      <c r="G315" s="234" t="s">
        <v>244</v>
      </c>
      <c r="H315" s="519" t="str" cm="1">
        <f t="array" ref="H315">IF(Tabla1[[#This Row],[Código_Actividad]]="","",_xlfn.XLOOKUP(Tabla1[[#This Row],[Código_Actividad]],CodigoActividad,Tabla2[Actividades Programables Presupuestables],"",0))</f>
        <v>Seguimiento para el fortalecimiento de la Estrategia Canguro .</v>
      </c>
      <c r="I315" s="520">
        <f>IFERROR(VLOOKUP('Formulario PPGR3'!$G315,'Formulario PPGR2'!$C$9:$Q$270,15,FALSE),"")</f>
        <v>14</v>
      </c>
      <c r="J315" s="525" t="s">
        <v>897</v>
      </c>
      <c r="K315" s="524" t="s">
        <v>898</v>
      </c>
      <c r="L315" s="521" t="str">
        <f>IF(Tabla1[[#This Row],[Descripción]]="","",_xlfn.XLOOKUP(Tabla1[[#This Row],[Descripción]],Tabla10[Descripción],Tabla10[Unidad de Medida],"",0))</f>
        <v>Depósito</v>
      </c>
      <c r="M315" s="312">
        <v>8</v>
      </c>
      <c r="N315" s="537">
        <f>IF(Tabla1[[#This Row],[Descripción]]="","",_xlfn.XLOOKUP(Tabla1[[#This Row],[Descripción]],Tabla10[Descripción],Tabla10[Precio Unitario],0))</f>
        <v>1700</v>
      </c>
      <c r="O315" s="537">
        <f>IF(Tabla1[[#This Row],[Cantidad de Insumos]]="","",Tabla1[[#This Row],[Precio Unitario]]*Tabla1[[#This Row],[Cantidad de Insumos]])</f>
        <v>13600</v>
      </c>
      <c r="P315" s="522" t="str">
        <f>IF(Tabla1[[#This Row],[Descripción]]="","",_xlfn.XLOOKUP(Tabla1[[#This Row],[Descripción]],Tabla10[Descripción],Tabla10[CODIGO PRESUPUESTARIO],0))</f>
        <v>2.2.3.1.01</v>
      </c>
      <c r="Q315" s="523" t="s">
        <v>894</v>
      </c>
      <c r="R315" s="523" t="str">
        <f>IF(Tabla1[[#This Row],[Insumos]]="","",_xlfn.XLOOKUP(Tabla1[[#This Row],[Insumos]],Tabla10[Insumo],Tabla10[InsumoAbrev],"",0))</f>
        <v>lsViaticosDP</v>
      </c>
    </row>
    <row r="316" spans="2:18" ht="25.5">
      <c r="B316" s="188" t="e">
        <f>IF('Formulario PPGR3'!$G316="","",CONCATENATE('Formulario PPGR3'!$C316,".",'Formulario PPGR3'!$D316,".",'Formulario PPGR3'!$E316,".",'Formulario PPGR3'!$F316))</f>
        <v>#REF!</v>
      </c>
      <c r="C316" s="188" t="e">
        <f>IF('Formulario PPGR3'!$G316="","",'Formulario PPGR1'!#REF!)</f>
        <v>#REF!</v>
      </c>
      <c r="D316" s="188" t="e">
        <f>IF('Formulario PPGR3'!$G316="","",'Formulario PPGR1'!#REF!)</f>
        <v>#REF!</v>
      </c>
      <c r="E316" s="188" t="e">
        <f>IF('Formulario PPGR3'!$G316="","",'Formulario PPGR1'!#REF!)</f>
        <v>#REF!</v>
      </c>
      <c r="F316" s="188" t="e">
        <f>IF('Formulario PPGR3'!$G316="","",'Formulario PPGR1'!#REF!)</f>
        <v>#REF!</v>
      </c>
      <c r="G316" s="234" t="s">
        <v>244</v>
      </c>
      <c r="H316" s="519" t="str" cm="1">
        <f t="array" ref="H316">IF(Tabla1[[#This Row],[Código_Actividad]]="","",_xlfn.XLOOKUP(Tabla1[[#This Row],[Código_Actividad]],CodigoActividad,Tabla2[Actividades Programables Presupuestables],"",0))</f>
        <v>Seguimiento para el fortalecimiento de la Estrategia Canguro .</v>
      </c>
      <c r="I316" s="520">
        <f>IFERROR(VLOOKUP('Formulario PPGR3'!$G316,'Formulario PPGR2'!$C$9:$Q$270,15,FALSE),"")</f>
        <v>14</v>
      </c>
      <c r="J316" s="525" t="s">
        <v>897</v>
      </c>
      <c r="K316" s="524" t="s">
        <v>920</v>
      </c>
      <c r="L316" s="521" t="str">
        <f>IF(Tabla1[[#This Row],[Descripción]]="","",_xlfn.XLOOKUP(Tabla1[[#This Row],[Descripción]],Tabla10[Descripción],Tabla10[Unidad de Medida],"",0))</f>
        <v>Depósito</v>
      </c>
      <c r="M316" s="312">
        <v>8</v>
      </c>
      <c r="N316" s="537">
        <f>IF(Tabla1[[#This Row],[Descripción]]="","",_xlfn.XLOOKUP(Tabla1[[#This Row],[Descripción]],Tabla10[Descripción],Tabla10[Precio Unitario],0))</f>
        <v>1900</v>
      </c>
      <c r="O316" s="537">
        <f>IF(Tabla1[[#This Row],[Cantidad de Insumos]]="","",Tabla1[[#This Row],[Precio Unitario]]*Tabla1[[#This Row],[Cantidad de Insumos]])</f>
        <v>15200</v>
      </c>
      <c r="P316" s="522" t="str">
        <f>IF(Tabla1[[#This Row],[Descripción]]="","",_xlfn.XLOOKUP(Tabla1[[#This Row],[Descripción]],Tabla10[Descripción],Tabla10[CODIGO PRESUPUESTARIO],0))</f>
        <v>2.2.3.1.01</v>
      </c>
      <c r="Q316" s="523" t="s">
        <v>894</v>
      </c>
      <c r="R316" s="523" t="str">
        <f>IF(Tabla1[[#This Row],[Insumos]]="","",_xlfn.XLOOKUP(Tabla1[[#This Row],[Insumos]],Tabla10[Insumo],Tabla10[InsumoAbrev],"",0))</f>
        <v>lsViaticosDP</v>
      </c>
    </row>
    <row r="317" spans="2:18" ht="25.5">
      <c r="B317" s="188" t="e">
        <f>IF('Formulario PPGR3'!$G317="","",CONCATENATE('Formulario PPGR3'!$C317,".",'Formulario PPGR3'!$D317,".",'Formulario PPGR3'!$E317,".",'Formulario PPGR3'!$F317))</f>
        <v>#REF!</v>
      </c>
      <c r="C317" s="188" t="e">
        <f>IF('Formulario PPGR3'!$G317="","",'Formulario PPGR1'!#REF!)</f>
        <v>#REF!</v>
      </c>
      <c r="D317" s="188" t="e">
        <f>IF('Formulario PPGR3'!$G317="","",'Formulario PPGR1'!#REF!)</f>
        <v>#REF!</v>
      </c>
      <c r="E317" s="188" t="e">
        <f>IF('Formulario PPGR3'!$G317="","",'Formulario PPGR1'!#REF!)</f>
        <v>#REF!</v>
      </c>
      <c r="F317" s="188" t="e">
        <f>IF('Formulario PPGR3'!$G317="","",'Formulario PPGR1'!#REF!)</f>
        <v>#REF!</v>
      </c>
      <c r="G317" s="234" t="s">
        <v>244</v>
      </c>
      <c r="H317" s="519" t="str" cm="1">
        <f t="array" ref="H317">IF(Tabla1[[#This Row],[Código_Actividad]]="","",_xlfn.XLOOKUP(Tabla1[[#This Row],[Código_Actividad]],CodigoActividad,Tabla2[Actividades Programables Presupuestables],"",0))</f>
        <v>Seguimiento para el fortalecimiento de la Estrategia Canguro .</v>
      </c>
      <c r="I317" s="520">
        <f>IFERROR(VLOOKUP('Formulario PPGR3'!$G317,'Formulario PPGR2'!$C$9:$Q$270,15,FALSE),"")</f>
        <v>14</v>
      </c>
      <c r="J317" s="528" t="s">
        <v>901</v>
      </c>
      <c r="K317" s="524" t="s">
        <v>902</v>
      </c>
      <c r="L317" s="521" t="str">
        <f>IF(Tabla1[[#This Row],[Descripción]]="","",_xlfn.XLOOKUP(Tabla1[[#This Row],[Descripción]],Tabla10[Descripción],Tabla10[Unidad de Medida],"",0))</f>
        <v>resma</v>
      </c>
      <c r="M317" s="312">
        <v>2</v>
      </c>
      <c r="N317" s="537">
        <f>IF(Tabla1[[#This Row],[Descripción]]="","",_xlfn.XLOOKUP(Tabla1[[#This Row],[Descripción]],Tabla10[Descripción],Tabla10[Precio Unitario],0))</f>
        <v>288</v>
      </c>
      <c r="O317" s="537">
        <f>IF(Tabla1[[#This Row],[Cantidad de Insumos]]="","",Tabla1[[#This Row],[Precio Unitario]]*Tabla1[[#This Row],[Cantidad de Insumos]])</f>
        <v>576</v>
      </c>
      <c r="P317" s="522" t="str">
        <f>IF(Tabla1[[#This Row],[Descripción]]="","",_xlfn.XLOOKUP(Tabla1[[#This Row],[Descripción]],Tabla10[Descripción],Tabla10[CODIGO PRESUPUESTARIO],0))</f>
        <v>2.3.3.1.01</v>
      </c>
      <c r="Q317" s="523" t="s">
        <v>900</v>
      </c>
      <c r="R317" s="523" t="str">
        <f>IF(Tabla1[[#This Row],[Insumos]]="","",_xlfn.XLOOKUP(Tabla1[[#This Row],[Insumos]],Tabla10[Insumo],Tabla10[InsumoAbrev],"",0))</f>
        <v>lsProductosdePapel</v>
      </c>
    </row>
    <row r="318" spans="2:18" ht="25.5">
      <c r="B318" s="188" t="e">
        <f>IF('Formulario PPGR3'!$G318="","",CONCATENATE('Formulario PPGR3'!$C318,".",'Formulario PPGR3'!$D318,".",'Formulario PPGR3'!$E318,".",'Formulario PPGR3'!$F318))</f>
        <v>#REF!</v>
      </c>
      <c r="C318" s="188" t="e">
        <f>IF('Formulario PPGR3'!$G318="","",'Formulario PPGR1'!#REF!)</f>
        <v>#REF!</v>
      </c>
      <c r="D318" s="188" t="e">
        <f>IF('Formulario PPGR3'!$G318="","",'Formulario PPGR1'!#REF!)</f>
        <v>#REF!</v>
      </c>
      <c r="E318" s="188" t="e">
        <f>IF('Formulario PPGR3'!$G318="","",'Formulario PPGR1'!#REF!)</f>
        <v>#REF!</v>
      </c>
      <c r="F318" s="188" t="e">
        <f>IF('Formulario PPGR3'!$G318="","",'Formulario PPGR1'!#REF!)</f>
        <v>#REF!</v>
      </c>
      <c r="G318" s="234" t="s">
        <v>244</v>
      </c>
      <c r="H318" s="519" t="str" cm="1">
        <f t="array" ref="H318">IF(Tabla1[[#This Row],[Código_Actividad]]="","",_xlfn.XLOOKUP(Tabla1[[#This Row],[Código_Actividad]],CodigoActividad,Tabla2[Actividades Programables Presupuestables],"",0))</f>
        <v>Seguimiento para el fortalecimiento de la Estrategia Canguro .</v>
      </c>
      <c r="I318" s="520">
        <f>IFERROR(VLOOKUP('Formulario PPGR3'!$G318,'Formulario PPGR2'!$C$9:$Q$270,15,FALSE),"")</f>
        <v>14</v>
      </c>
      <c r="J318" s="525" t="s">
        <v>903</v>
      </c>
      <c r="K318" s="524" t="s">
        <v>904</v>
      </c>
      <c r="L318" s="521" t="str">
        <f>IF(Tabla1[[#This Row],[Descripción]]="","",_xlfn.XLOOKUP(Tabla1[[#This Row],[Descripción]],Tabla10[Descripción],Tabla10[Unidad de Medida],"",0))</f>
        <v>unidad</v>
      </c>
      <c r="M318" s="312">
        <v>3</v>
      </c>
      <c r="N318" s="537">
        <f>IF(Tabla1[[#This Row],[Descripción]]="","",_xlfn.XLOOKUP(Tabla1[[#This Row],[Descripción]],Tabla10[Descripción],Tabla10[Precio Unitario],0))</f>
        <v>55</v>
      </c>
      <c r="O318" s="537">
        <f>IF(Tabla1[[#This Row],[Cantidad de Insumos]]="","",Tabla1[[#This Row],[Precio Unitario]]*Tabla1[[#This Row],[Cantidad de Insumos]])</f>
        <v>165</v>
      </c>
      <c r="P318" s="522" t="str">
        <f>IF(Tabla1[[#This Row],[Descripción]]="","",_xlfn.XLOOKUP(Tabla1[[#This Row],[Descripción]],Tabla10[Descripción],Tabla10[CODIGO PRESUPUESTARIO],0))</f>
        <v xml:space="preserve">2.3.9.2.01 </v>
      </c>
      <c r="Q318" s="523" t="s">
        <v>894</v>
      </c>
      <c r="R318" s="523" t="str">
        <f>IF(Tabla1[[#This Row],[Insumos]]="","",_xlfn.XLOOKUP(Tabla1[[#This Row],[Insumos]],Tabla10[Insumo],Tabla10[InsumoAbrev],"",0))</f>
        <v>lsUtilesdeOficina</v>
      </c>
    </row>
    <row r="319" spans="2:18" ht="25.5">
      <c r="B319" s="188" t="e">
        <f>IF('Formulario PPGR3'!$G319="","",CONCATENATE('Formulario PPGR3'!$C319,".",'Formulario PPGR3'!$D319,".",'Formulario PPGR3'!$E319,".",'Formulario PPGR3'!$F319))</f>
        <v>#REF!</v>
      </c>
      <c r="C319" s="188" t="e">
        <f>IF('Formulario PPGR3'!$G319="","",'Formulario PPGR1'!#REF!)</f>
        <v>#REF!</v>
      </c>
      <c r="D319" s="188" t="e">
        <f>IF('Formulario PPGR3'!$G319="","",'Formulario PPGR1'!#REF!)</f>
        <v>#REF!</v>
      </c>
      <c r="E319" s="188" t="e">
        <f>IF('Formulario PPGR3'!$G319="","",'Formulario PPGR1'!#REF!)</f>
        <v>#REF!</v>
      </c>
      <c r="F319" s="188" t="e">
        <f>IF('Formulario PPGR3'!$G319="","",'Formulario PPGR1'!#REF!)</f>
        <v>#REF!</v>
      </c>
      <c r="G319" s="234" t="s">
        <v>249</v>
      </c>
      <c r="H319" s="519" t="str" cm="1">
        <f t="array" ref="H319">IF(Tabla1[[#This Row],[Código_Actividad]]="","",_xlfn.XLOOKUP(Tabla1[[#This Row],[Código_Actividad]],CodigoActividad,Tabla2[Actividades Programables Presupuestables],"",0))</f>
        <v>Análisis de la mortalidad postneonatal, infantil y en la primera infancia por SRS</v>
      </c>
      <c r="I319" s="520">
        <f>IFERROR(VLOOKUP('Formulario PPGR3'!$G319,'Formulario PPGR2'!$C$9:$Q$270,15,FALSE),"")</f>
        <v>3</v>
      </c>
      <c r="J319" s="528" t="s">
        <v>901</v>
      </c>
      <c r="K319" s="524" t="s">
        <v>902</v>
      </c>
      <c r="L319" s="521" t="str">
        <f>IF(Tabla1[[#This Row],[Descripción]]="","",_xlfn.XLOOKUP(Tabla1[[#This Row],[Descripción]],Tabla10[Descripción],Tabla10[Unidad de Medida],"",0))</f>
        <v>resma</v>
      </c>
      <c r="M319" s="312">
        <v>1</v>
      </c>
      <c r="N319" s="537">
        <f>IF(Tabla1[[#This Row],[Descripción]]="","",_xlfn.XLOOKUP(Tabla1[[#This Row],[Descripción]],Tabla10[Descripción],Tabla10[Precio Unitario],0))</f>
        <v>288</v>
      </c>
      <c r="O319" s="537">
        <f>IF(Tabla1[[#This Row],[Cantidad de Insumos]]="","",Tabla1[[#This Row],[Precio Unitario]]*Tabla1[[#This Row],[Cantidad de Insumos]])</f>
        <v>288</v>
      </c>
      <c r="P319" s="522" t="str">
        <f>IF(Tabla1[[#This Row],[Descripción]]="","",_xlfn.XLOOKUP(Tabla1[[#This Row],[Descripción]],Tabla10[Descripción],Tabla10[CODIGO PRESUPUESTARIO],0))</f>
        <v>2.3.3.1.01</v>
      </c>
      <c r="Q319" s="523" t="s">
        <v>900</v>
      </c>
      <c r="R319" s="523" t="str">
        <f>IF(Tabla1[[#This Row],[Insumos]]="","",_xlfn.XLOOKUP(Tabla1[[#This Row],[Insumos]],Tabla10[Insumo],Tabla10[InsumoAbrev],"",0))</f>
        <v>lsProductosdePapel</v>
      </c>
    </row>
    <row r="320" spans="2:18" ht="25.5">
      <c r="B320" s="188" t="e">
        <f>IF('Formulario PPGR3'!$G320="","",CONCATENATE('Formulario PPGR3'!$C320,".",'Formulario PPGR3'!$D320,".",'Formulario PPGR3'!$E320,".",'Formulario PPGR3'!$F320))</f>
        <v>#REF!</v>
      </c>
      <c r="C320" s="188" t="e">
        <f>IF('Formulario PPGR3'!$G320="","",'Formulario PPGR1'!#REF!)</f>
        <v>#REF!</v>
      </c>
      <c r="D320" s="188" t="e">
        <f>IF('Formulario PPGR3'!$G320="","",'Formulario PPGR1'!#REF!)</f>
        <v>#REF!</v>
      </c>
      <c r="E320" s="188" t="e">
        <f>IF('Formulario PPGR3'!$G320="","",'Formulario PPGR1'!#REF!)</f>
        <v>#REF!</v>
      </c>
      <c r="F320" s="188" t="e">
        <f>IF('Formulario PPGR3'!$G320="","",'Formulario PPGR1'!#REF!)</f>
        <v>#REF!</v>
      </c>
      <c r="G320" s="234" t="s">
        <v>249</v>
      </c>
      <c r="H320" s="519" t="str" cm="1">
        <f t="array" ref="H320">IF(Tabla1[[#This Row],[Código_Actividad]]="","",_xlfn.XLOOKUP(Tabla1[[#This Row],[Código_Actividad]],CodigoActividad,Tabla2[Actividades Programables Presupuestables],"",0))</f>
        <v>Análisis de la mortalidad postneonatal, infantil y en la primera infancia por SRS</v>
      </c>
      <c r="I320" s="520">
        <f>IFERROR(VLOOKUP('Formulario PPGR3'!$G320,'Formulario PPGR2'!$C$9:$Q$270,15,FALSE),"")</f>
        <v>3</v>
      </c>
      <c r="J320" s="525" t="s">
        <v>903</v>
      </c>
      <c r="K320" s="524" t="s">
        <v>904</v>
      </c>
      <c r="L320" s="521" t="str">
        <f>IF(Tabla1[[#This Row],[Descripción]]="","",_xlfn.XLOOKUP(Tabla1[[#This Row],[Descripción]],Tabla10[Descripción],Tabla10[Unidad de Medida],"",0))</f>
        <v>unidad</v>
      </c>
      <c r="M320" s="312">
        <v>1</v>
      </c>
      <c r="N320" s="537">
        <f>IF(Tabla1[[#This Row],[Descripción]]="","",_xlfn.XLOOKUP(Tabla1[[#This Row],[Descripción]],Tabla10[Descripción],Tabla10[Precio Unitario],0))</f>
        <v>55</v>
      </c>
      <c r="O320" s="537">
        <f>IF(Tabla1[[#This Row],[Cantidad de Insumos]]="","",Tabla1[[#This Row],[Precio Unitario]]*Tabla1[[#This Row],[Cantidad de Insumos]])</f>
        <v>55</v>
      </c>
      <c r="P320" s="522" t="str">
        <f>IF(Tabla1[[#This Row],[Descripción]]="","",_xlfn.XLOOKUP(Tabla1[[#This Row],[Descripción]],Tabla10[Descripción],Tabla10[CODIGO PRESUPUESTARIO],0))</f>
        <v xml:space="preserve">2.3.9.2.01 </v>
      </c>
      <c r="Q320" s="523" t="s">
        <v>894</v>
      </c>
      <c r="R320" s="523" t="str">
        <f>IF(Tabla1[[#This Row],[Insumos]]="","",_xlfn.XLOOKUP(Tabla1[[#This Row],[Insumos]],Tabla10[Insumo],Tabla10[InsumoAbrev],"",0))</f>
        <v>lsUtilesdeOficina</v>
      </c>
    </row>
    <row r="321" spans="2:18">
      <c r="B321" s="188" t="e">
        <f>IF('Formulario PPGR3'!$G321="","",CONCATENATE('Formulario PPGR3'!$C321,".",'Formulario PPGR3'!$D321,".",'Formulario PPGR3'!$E321,".",'Formulario PPGR3'!$F321))</f>
        <v>#REF!</v>
      </c>
      <c r="C321" s="188" t="e">
        <f>IF('Formulario PPGR3'!$G321="","",'Formulario PPGR1'!#REF!)</f>
        <v>#REF!</v>
      </c>
      <c r="D321" s="188" t="e">
        <f>IF('Formulario PPGR3'!$G321="","",'Formulario PPGR1'!#REF!)</f>
        <v>#REF!</v>
      </c>
      <c r="E321" s="188" t="e">
        <f>IF('Formulario PPGR3'!$G321="","",'Formulario PPGR1'!#REF!)</f>
        <v>#REF!</v>
      </c>
      <c r="F321" s="188" t="e">
        <f>IF('Formulario PPGR3'!$G321="","",'Formulario PPGR1'!#REF!)</f>
        <v>#REF!</v>
      </c>
      <c r="G321" s="234" t="s">
        <v>251</v>
      </c>
      <c r="H321" s="519" t="str" cm="1">
        <f t="array" ref="H321">IF(Tabla1[[#This Row],[Código_Actividad]]="","",_xlfn.XLOOKUP(Tabla1[[#This Row],[Código_Actividad]],CodigoActividad,Tabla2[Actividades Programables Presupuestables],"",0))</f>
        <v>Seguimiento a la Sala Situacional IA</v>
      </c>
      <c r="I321" s="520">
        <f>IFERROR(VLOOKUP('Formulario PPGR3'!$G321,'Formulario PPGR2'!$C$9:$Q$270,15,FALSE),"")</f>
        <v>4</v>
      </c>
      <c r="J321" s="525" t="s">
        <v>895</v>
      </c>
      <c r="K321" s="524" t="s">
        <v>896</v>
      </c>
      <c r="L321" s="521" t="str">
        <f>IF(Tabla1[[#This Row],[Descripción]]="","",_xlfn.XLOOKUP(Tabla1[[#This Row],[Descripción]],Tabla10[Descripción],Tabla10[Unidad de Medida],"",0))</f>
        <v>galon</v>
      </c>
      <c r="M321" s="312">
        <v>40</v>
      </c>
      <c r="N321" s="537">
        <f>IF(Tabla1[[#This Row],[Descripción]]="","",_xlfn.XLOOKUP(Tabla1[[#This Row],[Descripción]],Tabla10[Descripción],Tabla10[Precio Unitario],0))</f>
        <v>250</v>
      </c>
      <c r="O321" s="537">
        <f>IF(Tabla1[[#This Row],[Cantidad de Insumos]]="","",Tabla1[[#This Row],[Precio Unitario]]*Tabla1[[#This Row],[Cantidad de Insumos]])</f>
        <v>10000</v>
      </c>
      <c r="P321" s="522" t="str">
        <f>IF(Tabla1[[#This Row],[Descripción]]="","",_xlfn.XLOOKUP(Tabla1[[#This Row],[Descripción]],Tabla10[Descripción],Tabla10[CODIGO PRESUPUESTARIO],0))</f>
        <v>2.3.7.1.02</v>
      </c>
      <c r="Q321" s="523" t="s">
        <v>900</v>
      </c>
      <c r="R321" s="523" t="str">
        <f>IF(Tabla1[[#This Row],[Insumos]]="","",_xlfn.XLOOKUP(Tabla1[[#This Row],[Insumos]],Tabla10[Insumo],Tabla10[InsumoAbrev],"",0))</f>
        <v>lsGasoil</v>
      </c>
    </row>
    <row r="322" spans="2:18">
      <c r="B322" s="188" t="e">
        <f>IF('Formulario PPGR3'!$G322="","",CONCATENATE('Formulario PPGR3'!$C322,".",'Formulario PPGR3'!$D322,".",'Formulario PPGR3'!$E322,".",'Formulario PPGR3'!$F322))</f>
        <v>#REF!</v>
      </c>
      <c r="C322" s="188" t="e">
        <f>IF('Formulario PPGR3'!$G322="","",'Formulario PPGR1'!#REF!)</f>
        <v>#REF!</v>
      </c>
      <c r="D322" s="188" t="e">
        <f>IF('Formulario PPGR3'!$G322="","",'Formulario PPGR1'!#REF!)</f>
        <v>#REF!</v>
      </c>
      <c r="E322" s="188" t="e">
        <f>IF('Formulario PPGR3'!$G322="","",'Formulario PPGR1'!#REF!)</f>
        <v>#REF!</v>
      </c>
      <c r="F322" s="188" t="e">
        <f>IF('Formulario PPGR3'!$G322="","",'Formulario PPGR1'!#REF!)</f>
        <v>#REF!</v>
      </c>
      <c r="G322" s="234" t="s">
        <v>251</v>
      </c>
      <c r="H322" s="519" t="str" cm="1">
        <f t="array" ref="H322">IF(Tabla1[[#This Row],[Código_Actividad]]="","",_xlfn.XLOOKUP(Tabla1[[#This Row],[Código_Actividad]],CodigoActividad,Tabla2[Actividades Programables Presupuestables],"",0))</f>
        <v>Seguimiento a la Sala Situacional IA</v>
      </c>
      <c r="I322" s="520">
        <f>IFERROR(VLOOKUP('Formulario PPGR3'!$G322,'Formulario PPGR2'!$C$9:$Q$270,15,FALSE),"")</f>
        <v>4</v>
      </c>
      <c r="J322" s="525" t="s">
        <v>897</v>
      </c>
      <c r="K322" s="524" t="s">
        <v>898</v>
      </c>
      <c r="L322" s="521" t="str">
        <f>IF(Tabla1[[#This Row],[Descripción]]="","",_xlfn.XLOOKUP(Tabla1[[#This Row],[Descripción]],Tabla10[Descripción],Tabla10[Unidad de Medida],"",0))</f>
        <v>Depósito</v>
      </c>
      <c r="M322" s="312">
        <v>4</v>
      </c>
      <c r="N322" s="537">
        <f>IF(Tabla1[[#This Row],[Descripción]]="","",_xlfn.XLOOKUP(Tabla1[[#This Row],[Descripción]],Tabla10[Descripción],Tabla10[Precio Unitario],0))</f>
        <v>1700</v>
      </c>
      <c r="O322" s="537">
        <f>IF(Tabla1[[#This Row],[Cantidad de Insumos]]="","",Tabla1[[#This Row],[Precio Unitario]]*Tabla1[[#This Row],[Cantidad de Insumos]])</f>
        <v>6800</v>
      </c>
      <c r="P322" s="522" t="str">
        <f>IF(Tabla1[[#This Row],[Descripción]]="","",_xlfn.XLOOKUP(Tabla1[[#This Row],[Descripción]],Tabla10[Descripción],Tabla10[CODIGO PRESUPUESTARIO],0))</f>
        <v>2.2.3.1.01</v>
      </c>
      <c r="Q322" s="523" t="s">
        <v>894</v>
      </c>
      <c r="R322" s="523" t="str">
        <f>IF(Tabla1[[#This Row],[Insumos]]="","",_xlfn.XLOOKUP(Tabla1[[#This Row],[Insumos]],Tabla10[Insumo],Tabla10[InsumoAbrev],"",0))</f>
        <v>lsViaticosDP</v>
      </c>
    </row>
    <row r="323" spans="2:18">
      <c r="B323" s="188" t="e">
        <f>IF('Formulario PPGR3'!$G323="","",CONCATENATE('Formulario PPGR3'!$C323,".",'Formulario PPGR3'!$D323,".",'Formulario PPGR3'!$E323,".",'Formulario PPGR3'!$F323))</f>
        <v>#REF!</v>
      </c>
      <c r="C323" s="188" t="e">
        <f>IF('Formulario PPGR3'!$G323="","",'Formulario PPGR1'!#REF!)</f>
        <v>#REF!</v>
      </c>
      <c r="D323" s="188" t="e">
        <f>IF('Formulario PPGR3'!$G323="","",'Formulario PPGR1'!#REF!)</f>
        <v>#REF!</v>
      </c>
      <c r="E323" s="188" t="e">
        <f>IF('Formulario PPGR3'!$G323="","",'Formulario PPGR1'!#REF!)</f>
        <v>#REF!</v>
      </c>
      <c r="F323" s="188" t="e">
        <f>IF('Formulario PPGR3'!$G323="","",'Formulario PPGR1'!#REF!)</f>
        <v>#REF!</v>
      </c>
      <c r="G323" s="234" t="s">
        <v>251</v>
      </c>
      <c r="H323" s="519" t="str" cm="1">
        <f t="array" ref="H323">IF(Tabla1[[#This Row],[Código_Actividad]]="","",_xlfn.XLOOKUP(Tabla1[[#This Row],[Código_Actividad]],CodigoActividad,Tabla2[Actividades Programables Presupuestables],"",0))</f>
        <v>Seguimiento a la Sala Situacional IA</v>
      </c>
      <c r="I323" s="520">
        <f>IFERROR(VLOOKUP('Formulario PPGR3'!$G323,'Formulario PPGR2'!$C$9:$Q$270,15,FALSE),"")</f>
        <v>4</v>
      </c>
      <c r="J323" s="525" t="s">
        <v>897</v>
      </c>
      <c r="K323" s="524" t="s">
        <v>920</v>
      </c>
      <c r="L323" s="521" t="str">
        <f>IF(Tabla1[[#This Row],[Descripción]]="","",_xlfn.XLOOKUP(Tabla1[[#This Row],[Descripción]],Tabla10[Descripción],Tabla10[Unidad de Medida],"",0))</f>
        <v>Depósito</v>
      </c>
      <c r="M323" s="312">
        <v>4</v>
      </c>
      <c r="N323" s="537">
        <f>IF(Tabla1[[#This Row],[Descripción]]="","",_xlfn.XLOOKUP(Tabla1[[#This Row],[Descripción]],Tabla10[Descripción],Tabla10[Precio Unitario],0))</f>
        <v>1900</v>
      </c>
      <c r="O323" s="537">
        <f>IF(Tabla1[[#This Row],[Cantidad de Insumos]]="","",Tabla1[[#This Row],[Precio Unitario]]*Tabla1[[#This Row],[Cantidad de Insumos]])</f>
        <v>7600</v>
      </c>
      <c r="P323" s="522" t="str">
        <f>IF(Tabla1[[#This Row],[Descripción]]="","",_xlfn.XLOOKUP(Tabla1[[#This Row],[Descripción]],Tabla10[Descripción],Tabla10[CODIGO PRESUPUESTARIO],0))</f>
        <v>2.2.3.1.01</v>
      </c>
      <c r="Q323" s="523" t="s">
        <v>894</v>
      </c>
      <c r="R323" s="523" t="str">
        <f>IF(Tabla1[[#This Row],[Insumos]]="","",_xlfn.XLOOKUP(Tabla1[[#This Row],[Insumos]],Tabla10[Insumo],Tabla10[InsumoAbrev],"",0))</f>
        <v>lsViaticosDP</v>
      </c>
    </row>
    <row r="324" spans="2:18" ht="25.5">
      <c r="B324" s="188" t="e">
        <f>IF('Formulario PPGR3'!$G324="","",CONCATENATE('Formulario PPGR3'!$C324,".",'Formulario PPGR3'!$D324,".",'Formulario PPGR3'!$E324,".",'Formulario PPGR3'!$F324))</f>
        <v>#REF!</v>
      </c>
      <c r="C324" s="188" t="e">
        <f>IF('Formulario PPGR3'!$G324="","",'Formulario PPGR1'!#REF!)</f>
        <v>#REF!</v>
      </c>
      <c r="D324" s="188" t="e">
        <f>IF('Formulario PPGR3'!$G324="","",'Formulario PPGR1'!#REF!)</f>
        <v>#REF!</v>
      </c>
      <c r="E324" s="188" t="e">
        <f>IF('Formulario PPGR3'!$G324="","",'Formulario PPGR1'!#REF!)</f>
        <v>#REF!</v>
      </c>
      <c r="F324" s="188" t="e">
        <f>IF('Formulario PPGR3'!$G324="","",'Formulario PPGR1'!#REF!)</f>
        <v>#REF!</v>
      </c>
      <c r="G324" s="234" t="s">
        <v>254</v>
      </c>
      <c r="H324" s="519" t="str" cm="1">
        <f t="array" ref="H324">IF(Tabla1[[#This Row],[Código_Actividad]]="","",_xlfn.XLOOKUP(Tabla1[[#This Row],[Código_Actividad]],CodigoActividad,Tabla2[Actividades Programables Presupuestables],"",0))</f>
        <v xml:space="preserve">Elaboración e implementación del plan para el fortalecimiento de los servicios pediatricos.  </v>
      </c>
      <c r="I324" s="520">
        <f>IFERROR(VLOOKUP('Formulario PPGR3'!$G324,'Formulario PPGR2'!$C$9:$Q$270,15,FALSE),"")</f>
        <v>4</v>
      </c>
      <c r="J324" s="528" t="s">
        <v>901</v>
      </c>
      <c r="K324" s="524" t="s">
        <v>902</v>
      </c>
      <c r="L324" s="521" t="str">
        <f>IF(Tabla1[[#This Row],[Descripción]]="","",_xlfn.XLOOKUP(Tabla1[[#This Row],[Descripción]],Tabla10[Descripción],Tabla10[Unidad de Medida],"",0))</f>
        <v>resma</v>
      </c>
      <c r="M324" s="312">
        <v>1</v>
      </c>
      <c r="N324" s="537">
        <f>IF(Tabla1[[#This Row],[Descripción]]="","",_xlfn.XLOOKUP(Tabla1[[#This Row],[Descripción]],Tabla10[Descripción],Tabla10[Precio Unitario],0))</f>
        <v>288</v>
      </c>
      <c r="O324" s="537">
        <f>IF(Tabla1[[#This Row],[Cantidad de Insumos]]="","",Tabla1[[#This Row],[Precio Unitario]]*Tabla1[[#This Row],[Cantidad de Insumos]])</f>
        <v>288</v>
      </c>
      <c r="P324" s="522" t="str">
        <f>IF(Tabla1[[#This Row],[Descripción]]="","",_xlfn.XLOOKUP(Tabla1[[#This Row],[Descripción]],Tabla10[Descripción],Tabla10[CODIGO PRESUPUESTARIO],0))</f>
        <v>2.3.3.1.01</v>
      </c>
      <c r="Q324" s="523" t="s">
        <v>900</v>
      </c>
      <c r="R324" s="523" t="str">
        <f>IF(Tabla1[[#This Row],[Insumos]]="","",_xlfn.XLOOKUP(Tabla1[[#This Row],[Insumos]],Tabla10[Insumo],Tabla10[InsumoAbrev],"",0))</f>
        <v>lsProductosdePapel</v>
      </c>
    </row>
    <row r="325" spans="2:18" ht="25.5">
      <c r="B325" s="188" t="e">
        <f>IF('Formulario PPGR3'!$G325="","",CONCATENATE('Formulario PPGR3'!$C325,".",'Formulario PPGR3'!$D325,".",'Formulario PPGR3'!$E325,".",'Formulario PPGR3'!$F325))</f>
        <v>#REF!</v>
      </c>
      <c r="C325" s="188" t="e">
        <f>IF('Formulario PPGR3'!$G325="","",'Formulario PPGR1'!#REF!)</f>
        <v>#REF!</v>
      </c>
      <c r="D325" s="188" t="e">
        <f>IF('Formulario PPGR3'!$G325="","",'Formulario PPGR1'!#REF!)</f>
        <v>#REF!</v>
      </c>
      <c r="E325" s="188" t="e">
        <f>IF('Formulario PPGR3'!$G325="","",'Formulario PPGR1'!#REF!)</f>
        <v>#REF!</v>
      </c>
      <c r="F325" s="188" t="e">
        <f>IF('Formulario PPGR3'!$G325="","",'Formulario PPGR1'!#REF!)</f>
        <v>#REF!</v>
      </c>
      <c r="G325" s="234" t="s">
        <v>254</v>
      </c>
      <c r="H325" s="519" t="str" cm="1">
        <f t="array" ref="H325">IF(Tabla1[[#This Row],[Código_Actividad]]="","",_xlfn.XLOOKUP(Tabla1[[#This Row],[Código_Actividad]],CodigoActividad,Tabla2[Actividades Programables Presupuestables],"",0))</f>
        <v xml:space="preserve">Elaboración e implementación del plan para el fortalecimiento de los servicios pediatricos.  </v>
      </c>
      <c r="I325" s="520">
        <f>IFERROR(VLOOKUP('Formulario PPGR3'!$G325,'Formulario PPGR2'!$C$9:$Q$270,15,FALSE),"")</f>
        <v>4</v>
      </c>
      <c r="J325" s="525" t="s">
        <v>903</v>
      </c>
      <c r="K325" s="524" t="s">
        <v>904</v>
      </c>
      <c r="L325" s="521" t="str">
        <f>IF(Tabla1[[#This Row],[Descripción]]="","",_xlfn.XLOOKUP(Tabla1[[#This Row],[Descripción]],Tabla10[Descripción],Tabla10[Unidad de Medida],"",0))</f>
        <v>unidad</v>
      </c>
      <c r="M325" s="312">
        <v>1</v>
      </c>
      <c r="N325" s="537">
        <f>IF(Tabla1[[#This Row],[Descripción]]="","",_xlfn.XLOOKUP(Tabla1[[#This Row],[Descripción]],Tabla10[Descripción],Tabla10[Precio Unitario],0))</f>
        <v>55</v>
      </c>
      <c r="O325" s="537">
        <f>IF(Tabla1[[#This Row],[Cantidad de Insumos]]="","",Tabla1[[#This Row],[Precio Unitario]]*Tabla1[[#This Row],[Cantidad de Insumos]])</f>
        <v>55</v>
      </c>
      <c r="P325" s="522" t="str">
        <f>IF(Tabla1[[#This Row],[Descripción]]="","",_xlfn.XLOOKUP(Tabla1[[#This Row],[Descripción]],Tabla10[Descripción],Tabla10[CODIGO PRESUPUESTARIO],0))</f>
        <v xml:space="preserve">2.3.9.2.01 </v>
      </c>
      <c r="Q325" s="523" t="s">
        <v>894</v>
      </c>
      <c r="R325" s="523" t="str">
        <f>IF(Tabla1[[#This Row],[Insumos]]="","",_xlfn.XLOOKUP(Tabla1[[#This Row],[Insumos]],Tabla10[Insumo],Tabla10[InsumoAbrev],"",0))</f>
        <v>lsUtilesdeOficina</v>
      </c>
    </row>
    <row r="326" spans="2:18" ht="51">
      <c r="B326" s="188" t="e">
        <f>IF('Formulario PPGR3'!$G326="","",CONCATENATE('Formulario PPGR3'!$C326,".",'Formulario PPGR3'!$D326,".",'Formulario PPGR3'!$E326,".",'Formulario PPGR3'!$F326))</f>
        <v>#REF!</v>
      </c>
      <c r="C326" s="188" t="e">
        <f>IF('Formulario PPGR3'!$G326="","",'Formulario PPGR1'!#REF!)</f>
        <v>#REF!</v>
      </c>
      <c r="D326" s="188" t="e">
        <f>IF('Formulario PPGR3'!$G326="","",'Formulario PPGR1'!#REF!)</f>
        <v>#REF!</v>
      </c>
      <c r="E326" s="188" t="e">
        <f>IF('Formulario PPGR3'!$G326="","",'Formulario PPGR1'!#REF!)</f>
        <v>#REF!</v>
      </c>
      <c r="F326" s="188" t="e">
        <f>IF('Formulario PPGR3'!$G326="","",'Formulario PPGR1'!#REF!)</f>
        <v>#REF!</v>
      </c>
      <c r="G326" s="234" t="s">
        <v>258</v>
      </c>
      <c r="H326" s="519" t="str" cm="1">
        <f t="array" ref="H326">IF(Tabla1[[#This Row],[Código_Actividad]]="","",_xlfn.XLOOKUP(Tabla1[[#This Row],[Código_Actividad]],CodigoActividad,Tabla2[Actividades Programables Presupuestables],"",0))</f>
        <v>Seguimiento a la intervención para el fortalecimiento en la atención niños asistidos por violencia en CEAS y CPN (Socialización guias y protocolos, reporte de casos)</v>
      </c>
      <c r="I326" s="520">
        <f>IFERROR(VLOOKUP('Formulario PPGR3'!$G326,'Formulario PPGR2'!$C$9:$Q$270,15,FALSE),"")</f>
        <v>4</v>
      </c>
      <c r="J326" s="525" t="s">
        <v>895</v>
      </c>
      <c r="K326" s="524" t="s">
        <v>896</v>
      </c>
      <c r="L326" s="521" t="str">
        <f>IF(Tabla1[[#This Row],[Descripción]]="","",_xlfn.XLOOKUP(Tabla1[[#This Row],[Descripción]],Tabla10[Descripción],Tabla10[Unidad de Medida],"",0))</f>
        <v>galon</v>
      </c>
      <c r="M326" s="312">
        <v>40</v>
      </c>
      <c r="N326" s="537">
        <f>IF(Tabla1[[#This Row],[Descripción]]="","",_xlfn.XLOOKUP(Tabla1[[#This Row],[Descripción]],Tabla10[Descripción],Tabla10[Precio Unitario],0))</f>
        <v>250</v>
      </c>
      <c r="O326" s="537">
        <f>IF(Tabla1[[#This Row],[Cantidad de Insumos]]="","",Tabla1[[#This Row],[Precio Unitario]]*Tabla1[[#This Row],[Cantidad de Insumos]])</f>
        <v>10000</v>
      </c>
      <c r="P326" s="522" t="str">
        <f>IF(Tabla1[[#This Row],[Descripción]]="","",_xlfn.XLOOKUP(Tabla1[[#This Row],[Descripción]],Tabla10[Descripción],Tabla10[CODIGO PRESUPUESTARIO],0))</f>
        <v>2.3.7.1.02</v>
      </c>
      <c r="Q326" s="523" t="s">
        <v>900</v>
      </c>
      <c r="R326" s="523" t="str">
        <f>IF(Tabla1[[#This Row],[Insumos]]="","",_xlfn.XLOOKUP(Tabla1[[#This Row],[Insumos]],Tabla10[Insumo],Tabla10[InsumoAbrev],"",0))</f>
        <v>lsGasoil</v>
      </c>
    </row>
    <row r="327" spans="2:18" ht="51">
      <c r="B327" s="188" t="e">
        <f>IF('Formulario PPGR3'!$G327="","",CONCATENATE('Formulario PPGR3'!$C327,".",'Formulario PPGR3'!$D327,".",'Formulario PPGR3'!$E327,".",'Formulario PPGR3'!$F327))</f>
        <v>#REF!</v>
      </c>
      <c r="C327" s="188" t="e">
        <f>IF('Formulario PPGR3'!$G327="","",'Formulario PPGR1'!#REF!)</f>
        <v>#REF!</v>
      </c>
      <c r="D327" s="188" t="e">
        <f>IF('Formulario PPGR3'!$G327="","",'Formulario PPGR1'!#REF!)</f>
        <v>#REF!</v>
      </c>
      <c r="E327" s="188" t="e">
        <f>IF('Formulario PPGR3'!$G327="","",'Formulario PPGR1'!#REF!)</f>
        <v>#REF!</v>
      </c>
      <c r="F327" s="188" t="e">
        <f>IF('Formulario PPGR3'!$G327="","",'Formulario PPGR1'!#REF!)</f>
        <v>#REF!</v>
      </c>
      <c r="G327" s="234" t="s">
        <v>258</v>
      </c>
      <c r="H327" s="519" t="str" cm="1">
        <f t="array" ref="H327">IF(Tabla1[[#This Row],[Código_Actividad]]="","",_xlfn.XLOOKUP(Tabla1[[#This Row],[Código_Actividad]],CodigoActividad,Tabla2[Actividades Programables Presupuestables],"",0))</f>
        <v>Seguimiento a la intervención para el fortalecimiento en la atención niños asistidos por violencia en CEAS y CPN (Socialización guias y protocolos, reporte de casos)</v>
      </c>
      <c r="I327" s="520">
        <f>IFERROR(VLOOKUP('Formulario PPGR3'!$G327,'Formulario PPGR2'!$C$9:$Q$270,15,FALSE),"")</f>
        <v>4</v>
      </c>
      <c r="J327" s="525" t="s">
        <v>897</v>
      </c>
      <c r="K327" s="524" t="s">
        <v>898</v>
      </c>
      <c r="L327" s="521" t="str">
        <f>IF(Tabla1[[#This Row],[Descripción]]="","",_xlfn.XLOOKUP(Tabla1[[#This Row],[Descripción]],Tabla10[Descripción],Tabla10[Unidad de Medida],"",0))</f>
        <v>Depósito</v>
      </c>
      <c r="M327" s="312">
        <v>4</v>
      </c>
      <c r="N327" s="537">
        <f>IF(Tabla1[[#This Row],[Descripción]]="","",_xlfn.XLOOKUP(Tabla1[[#This Row],[Descripción]],Tabla10[Descripción],Tabla10[Precio Unitario],0))</f>
        <v>1700</v>
      </c>
      <c r="O327" s="537">
        <f>IF(Tabla1[[#This Row],[Cantidad de Insumos]]="","",Tabla1[[#This Row],[Precio Unitario]]*Tabla1[[#This Row],[Cantidad de Insumos]])</f>
        <v>6800</v>
      </c>
      <c r="P327" s="522" t="str">
        <f>IF(Tabla1[[#This Row],[Descripción]]="","",_xlfn.XLOOKUP(Tabla1[[#This Row],[Descripción]],Tabla10[Descripción],Tabla10[CODIGO PRESUPUESTARIO],0))</f>
        <v>2.2.3.1.01</v>
      </c>
      <c r="Q327" s="523" t="s">
        <v>894</v>
      </c>
      <c r="R327" s="523" t="str">
        <f>IF(Tabla1[[#This Row],[Insumos]]="","",_xlfn.XLOOKUP(Tabla1[[#This Row],[Insumos]],Tabla10[Insumo],Tabla10[InsumoAbrev],"",0))</f>
        <v>lsViaticosDP</v>
      </c>
    </row>
    <row r="328" spans="2:18" ht="51">
      <c r="B328" s="188" t="e">
        <f>IF('Formulario PPGR3'!$G328="","",CONCATENATE('Formulario PPGR3'!$C328,".",'Formulario PPGR3'!$D328,".",'Formulario PPGR3'!$E328,".",'Formulario PPGR3'!$F328))</f>
        <v>#REF!</v>
      </c>
      <c r="C328" s="188" t="e">
        <f>IF('Formulario PPGR3'!$G328="","",'Formulario PPGR1'!#REF!)</f>
        <v>#REF!</v>
      </c>
      <c r="D328" s="188" t="e">
        <f>IF('Formulario PPGR3'!$G328="","",'Formulario PPGR1'!#REF!)</f>
        <v>#REF!</v>
      </c>
      <c r="E328" s="188" t="e">
        <f>IF('Formulario PPGR3'!$G328="","",'Formulario PPGR1'!#REF!)</f>
        <v>#REF!</v>
      </c>
      <c r="F328" s="188" t="e">
        <f>IF('Formulario PPGR3'!$G328="","",'Formulario PPGR1'!#REF!)</f>
        <v>#REF!</v>
      </c>
      <c r="G328" s="234" t="s">
        <v>258</v>
      </c>
      <c r="H328" s="519" t="str" cm="1">
        <f t="array" ref="H328">IF(Tabla1[[#This Row],[Código_Actividad]]="","",_xlfn.XLOOKUP(Tabla1[[#This Row],[Código_Actividad]],CodigoActividad,Tabla2[Actividades Programables Presupuestables],"",0))</f>
        <v>Seguimiento a la intervención para el fortalecimiento en la atención niños asistidos por violencia en CEAS y CPN (Socialización guias y protocolos, reporte de casos)</v>
      </c>
      <c r="I328" s="520">
        <f>IFERROR(VLOOKUP('Formulario PPGR3'!$G328,'Formulario PPGR2'!$C$9:$Q$270,15,FALSE),"")</f>
        <v>4</v>
      </c>
      <c r="J328" s="525" t="s">
        <v>897</v>
      </c>
      <c r="K328" s="524" t="s">
        <v>920</v>
      </c>
      <c r="L328" s="521" t="str">
        <f>IF(Tabla1[[#This Row],[Descripción]]="","",_xlfn.XLOOKUP(Tabla1[[#This Row],[Descripción]],Tabla10[Descripción],Tabla10[Unidad de Medida],"",0))</f>
        <v>Depósito</v>
      </c>
      <c r="M328" s="312">
        <v>4</v>
      </c>
      <c r="N328" s="537">
        <f>IF(Tabla1[[#This Row],[Descripción]]="","",_xlfn.XLOOKUP(Tabla1[[#This Row],[Descripción]],Tabla10[Descripción],Tabla10[Precio Unitario],0))</f>
        <v>1900</v>
      </c>
      <c r="O328" s="537">
        <f>IF(Tabla1[[#This Row],[Cantidad de Insumos]]="","",Tabla1[[#This Row],[Precio Unitario]]*Tabla1[[#This Row],[Cantidad de Insumos]])</f>
        <v>7600</v>
      </c>
      <c r="P328" s="522" t="str">
        <f>IF(Tabla1[[#This Row],[Descripción]]="","",_xlfn.XLOOKUP(Tabla1[[#This Row],[Descripción]],Tabla10[Descripción],Tabla10[CODIGO PRESUPUESTARIO],0))</f>
        <v>2.2.3.1.01</v>
      </c>
      <c r="Q328" s="523" t="s">
        <v>894</v>
      </c>
      <c r="R328" s="523" t="str">
        <f>IF(Tabla1[[#This Row],[Insumos]]="","",_xlfn.XLOOKUP(Tabla1[[#This Row],[Insumos]],Tabla10[Insumo],Tabla10[InsumoAbrev],"",0))</f>
        <v>lsViaticosDP</v>
      </c>
    </row>
    <row r="329" spans="2:18" ht="51">
      <c r="B329" s="188" t="e">
        <f>IF('Formulario PPGR3'!$G329="","",CONCATENATE('Formulario PPGR3'!$C329,".",'Formulario PPGR3'!$D329,".",'Formulario PPGR3'!$E329,".",'Formulario PPGR3'!$F329))</f>
        <v>#REF!</v>
      </c>
      <c r="C329" s="188" t="e">
        <f>IF('Formulario PPGR3'!$G329="","",'Formulario PPGR1'!#REF!)</f>
        <v>#REF!</v>
      </c>
      <c r="D329" s="188" t="e">
        <f>IF('Formulario PPGR3'!$G329="","",'Formulario PPGR1'!#REF!)</f>
        <v>#REF!</v>
      </c>
      <c r="E329" s="188" t="e">
        <f>IF('Formulario PPGR3'!$G329="","",'Formulario PPGR1'!#REF!)</f>
        <v>#REF!</v>
      </c>
      <c r="F329" s="188" t="e">
        <f>IF('Formulario PPGR3'!$G329="","",'Formulario PPGR1'!#REF!)</f>
        <v>#REF!</v>
      </c>
      <c r="G329" s="234" t="s">
        <v>258</v>
      </c>
      <c r="H329" s="519" t="str" cm="1">
        <f t="array" ref="H329">IF(Tabla1[[#This Row],[Código_Actividad]]="","",_xlfn.XLOOKUP(Tabla1[[#This Row],[Código_Actividad]],CodigoActividad,Tabla2[Actividades Programables Presupuestables],"",0))</f>
        <v>Seguimiento a la intervención para el fortalecimiento en la atención niños asistidos por violencia en CEAS y CPN (Socialización guias y protocolos, reporte de casos)</v>
      </c>
      <c r="I329" s="520">
        <f>IFERROR(VLOOKUP('Formulario PPGR3'!$G329,'Formulario PPGR2'!$C$9:$Q$270,15,FALSE),"")</f>
        <v>4</v>
      </c>
      <c r="J329" s="528" t="s">
        <v>901</v>
      </c>
      <c r="K329" s="524" t="s">
        <v>902</v>
      </c>
      <c r="L329" s="521" t="str">
        <f>IF(Tabla1[[#This Row],[Descripción]]="","",_xlfn.XLOOKUP(Tabla1[[#This Row],[Descripción]],Tabla10[Descripción],Tabla10[Unidad de Medida],"",0))</f>
        <v>resma</v>
      </c>
      <c r="M329" s="312">
        <v>1</v>
      </c>
      <c r="N329" s="537">
        <f>IF(Tabla1[[#This Row],[Descripción]]="","",_xlfn.XLOOKUP(Tabla1[[#This Row],[Descripción]],Tabla10[Descripción],Tabla10[Precio Unitario],0))</f>
        <v>288</v>
      </c>
      <c r="O329" s="537">
        <f>IF(Tabla1[[#This Row],[Cantidad de Insumos]]="","",Tabla1[[#This Row],[Precio Unitario]]*Tabla1[[#This Row],[Cantidad de Insumos]])</f>
        <v>288</v>
      </c>
      <c r="P329" s="522" t="str">
        <f>IF(Tabla1[[#This Row],[Descripción]]="","",_xlfn.XLOOKUP(Tabla1[[#This Row],[Descripción]],Tabla10[Descripción],Tabla10[CODIGO PRESUPUESTARIO],0))</f>
        <v>2.3.3.1.01</v>
      </c>
      <c r="Q329" s="523" t="s">
        <v>900</v>
      </c>
      <c r="R329" s="523" t="str">
        <f>IF(Tabla1[[#This Row],[Insumos]]="","",_xlfn.XLOOKUP(Tabla1[[#This Row],[Insumos]],Tabla10[Insumo],Tabla10[InsumoAbrev],"",0))</f>
        <v>lsProductosdePapel</v>
      </c>
    </row>
    <row r="330" spans="2:18" ht="51">
      <c r="B330" s="188" t="e">
        <f>IF('Formulario PPGR3'!$G330="","",CONCATENATE('Formulario PPGR3'!$C330,".",'Formulario PPGR3'!$D330,".",'Formulario PPGR3'!$E330,".",'Formulario PPGR3'!$F330))</f>
        <v>#REF!</v>
      </c>
      <c r="C330" s="188" t="e">
        <f>IF('Formulario PPGR3'!$G330="","",'Formulario PPGR1'!#REF!)</f>
        <v>#REF!</v>
      </c>
      <c r="D330" s="188" t="e">
        <f>IF('Formulario PPGR3'!$G330="","",'Formulario PPGR1'!#REF!)</f>
        <v>#REF!</v>
      </c>
      <c r="E330" s="188" t="e">
        <f>IF('Formulario PPGR3'!$G330="","",'Formulario PPGR1'!#REF!)</f>
        <v>#REF!</v>
      </c>
      <c r="F330" s="188" t="e">
        <f>IF('Formulario PPGR3'!$G330="","",'Formulario PPGR1'!#REF!)</f>
        <v>#REF!</v>
      </c>
      <c r="G330" s="234" t="s">
        <v>258</v>
      </c>
      <c r="H330" s="519" t="str" cm="1">
        <f t="array" ref="H330">IF(Tabla1[[#This Row],[Código_Actividad]]="","",_xlfn.XLOOKUP(Tabla1[[#This Row],[Código_Actividad]],CodigoActividad,Tabla2[Actividades Programables Presupuestables],"",0))</f>
        <v>Seguimiento a la intervención para el fortalecimiento en la atención niños asistidos por violencia en CEAS y CPN (Socialización guias y protocolos, reporte de casos)</v>
      </c>
      <c r="I330" s="520">
        <f>IFERROR(VLOOKUP('Formulario PPGR3'!$G330,'Formulario PPGR2'!$C$9:$Q$270,15,FALSE),"")</f>
        <v>4</v>
      </c>
      <c r="J330" s="525" t="s">
        <v>903</v>
      </c>
      <c r="K330" s="524" t="s">
        <v>904</v>
      </c>
      <c r="L330" s="521" t="str">
        <f>IF(Tabla1[[#This Row],[Descripción]]="","",_xlfn.XLOOKUP(Tabla1[[#This Row],[Descripción]],Tabla10[Descripción],Tabla10[Unidad de Medida],"",0))</f>
        <v>unidad</v>
      </c>
      <c r="M330" s="312">
        <v>1</v>
      </c>
      <c r="N330" s="537">
        <f>IF(Tabla1[[#This Row],[Descripción]]="","",_xlfn.XLOOKUP(Tabla1[[#This Row],[Descripción]],Tabla10[Descripción],Tabla10[Precio Unitario],0))</f>
        <v>55</v>
      </c>
      <c r="O330" s="537">
        <f>IF(Tabla1[[#This Row],[Cantidad de Insumos]]="","",Tabla1[[#This Row],[Precio Unitario]]*Tabla1[[#This Row],[Cantidad de Insumos]])</f>
        <v>55</v>
      </c>
      <c r="P330" s="522" t="str">
        <f>IF(Tabla1[[#This Row],[Descripción]]="","",_xlfn.XLOOKUP(Tabla1[[#This Row],[Descripción]],Tabla10[Descripción],Tabla10[CODIGO PRESUPUESTARIO],0))</f>
        <v xml:space="preserve">2.3.9.2.01 </v>
      </c>
      <c r="Q330" s="523" t="s">
        <v>894</v>
      </c>
      <c r="R330" s="523" t="str">
        <f>IF(Tabla1[[#This Row],[Insumos]]="","",_xlfn.XLOOKUP(Tabla1[[#This Row],[Insumos]],Tabla10[Insumo],Tabla10[InsumoAbrev],"",0))</f>
        <v>lsUtilesdeOficina</v>
      </c>
    </row>
    <row r="331" spans="2:18" ht="25.5">
      <c r="B331" s="188" t="e">
        <f>IF('Formulario PPGR3'!$G331="","",CONCATENATE('Formulario PPGR3'!$C331,".",'Formulario PPGR3'!$D331,".",'Formulario PPGR3'!$E331,".",'Formulario PPGR3'!$F331))</f>
        <v>#REF!</v>
      </c>
      <c r="C331" s="188" t="e">
        <f>IF('Formulario PPGR3'!$G331="","",'Formulario PPGR1'!#REF!)</f>
        <v>#REF!</v>
      </c>
      <c r="D331" s="188" t="e">
        <f>IF('Formulario PPGR3'!$G331="","",'Formulario PPGR1'!#REF!)</f>
        <v>#REF!</v>
      </c>
      <c r="E331" s="188" t="e">
        <f>IF('Formulario PPGR3'!$G331="","",'Formulario PPGR1'!#REF!)</f>
        <v>#REF!</v>
      </c>
      <c r="F331" s="188" t="e">
        <f>IF('Formulario PPGR3'!$G331="","",'Formulario PPGR1'!#REF!)</f>
        <v>#REF!</v>
      </c>
      <c r="G331" s="234" t="s">
        <v>262</v>
      </c>
      <c r="H331" s="519" t="str" cm="1">
        <f t="array" ref="H331">IF(Tabla1[[#This Row],[Código_Actividad]]="","",_xlfn.XLOOKUP(Tabla1[[#This Row],[Código_Actividad]],CodigoActividad,Tabla2[Actividades Programables Presupuestables],"",0))</f>
        <v>Seguimiento a la atención en salud en menores de 5 años en CPNA seleccionados</v>
      </c>
      <c r="I331" s="520">
        <f>IFERROR(VLOOKUP('Formulario PPGR3'!$G331,'Formulario PPGR2'!$C$9:$Q$270,15,FALSE),"")</f>
        <v>4</v>
      </c>
      <c r="J331" s="525" t="s">
        <v>897</v>
      </c>
      <c r="K331" s="524" t="s">
        <v>898</v>
      </c>
      <c r="L331" s="521" t="str">
        <f>IF(Tabla1[[#This Row],[Descripción]]="","",_xlfn.XLOOKUP(Tabla1[[#This Row],[Descripción]],Tabla10[Descripción],Tabla10[Unidad de Medida],"",0))</f>
        <v>Depósito</v>
      </c>
      <c r="M331" s="312">
        <v>4</v>
      </c>
      <c r="N331" s="537">
        <f>IF(Tabla1[[#This Row],[Descripción]]="","",_xlfn.XLOOKUP(Tabla1[[#This Row],[Descripción]],Tabla10[Descripción],Tabla10[Precio Unitario],0))</f>
        <v>1700</v>
      </c>
      <c r="O331" s="537">
        <f>IF(Tabla1[[#This Row],[Cantidad de Insumos]]="","",Tabla1[[#This Row],[Precio Unitario]]*Tabla1[[#This Row],[Cantidad de Insumos]])</f>
        <v>6800</v>
      </c>
      <c r="P331" s="522" t="str">
        <f>IF(Tabla1[[#This Row],[Descripción]]="","",_xlfn.XLOOKUP(Tabla1[[#This Row],[Descripción]],Tabla10[Descripción],Tabla10[CODIGO PRESUPUESTARIO],0))</f>
        <v>2.2.3.1.01</v>
      </c>
      <c r="Q331" s="523" t="s">
        <v>894</v>
      </c>
      <c r="R331" s="523" t="str">
        <f>IF(Tabla1[[#This Row],[Insumos]]="","",_xlfn.XLOOKUP(Tabla1[[#This Row],[Insumos]],Tabla10[Insumo],Tabla10[InsumoAbrev],"",0))</f>
        <v>lsViaticosDP</v>
      </c>
    </row>
    <row r="332" spans="2:18" ht="25.5">
      <c r="B332" s="188" t="e">
        <f>IF('Formulario PPGR3'!$G332="","",CONCATENATE('Formulario PPGR3'!$C332,".",'Formulario PPGR3'!$D332,".",'Formulario PPGR3'!$E332,".",'Formulario PPGR3'!$F332))</f>
        <v>#REF!</v>
      </c>
      <c r="C332" s="188" t="e">
        <f>IF('Formulario PPGR3'!$G332="","",'Formulario PPGR1'!#REF!)</f>
        <v>#REF!</v>
      </c>
      <c r="D332" s="188" t="e">
        <f>IF('Formulario PPGR3'!$G332="","",'Formulario PPGR1'!#REF!)</f>
        <v>#REF!</v>
      </c>
      <c r="E332" s="188" t="e">
        <f>IF('Formulario PPGR3'!$G332="","",'Formulario PPGR1'!#REF!)</f>
        <v>#REF!</v>
      </c>
      <c r="F332" s="188" t="e">
        <f>IF('Formulario PPGR3'!$G332="","",'Formulario PPGR1'!#REF!)</f>
        <v>#REF!</v>
      </c>
      <c r="G332" s="234" t="s">
        <v>262</v>
      </c>
      <c r="H332" s="519" t="str" cm="1">
        <f t="array" ref="H332">IF(Tabla1[[#This Row],[Código_Actividad]]="","",_xlfn.XLOOKUP(Tabla1[[#This Row],[Código_Actividad]],CodigoActividad,Tabla2[Actividades Programables Presupuestables],"",0))</f>
        <v>Seguimiento a la atención en salud en menores de 5 años en CPNA seleccionados</v>
      </c>
      <c r="I332" s="520">
        <f>IFERROR(VLOOKUP('Formulario PPGR3'!$G332,'Formulario PPGR2'!$C$9:$Q$270,15,FALSE),"")</f>
        <v>4</v>
      </c>
      <c r="J332" s="525" t="s">
        <v>897</v>
      </c>
      <c r="K332" s="524" t="s">
        <v>920</v>
      </c>
      <c r="L332" s="521" t="str">
        <f>IF(Tabla1[[#This Row],[Descripción]]="","",_xlfn.XLOOKUP(Tabla1[[#This Row],[Descripción]],Tabla10[Descripción],Tabla10[Unidad de Medida],"",0))</f>
        <v>Depósito</v>
      </c>
      <c r="M332" s="312">
        <v>4</v>
      </c>
      <c r="N332" s="537">
        <f>IF(Tabla1[[#This Row],[Descripción]]="","",_xlfn.XLOOKUP(Tabla1[[#This Row],[Descripción]],Tabla10[Descripción],Tabla10[Precio Unitario],0))</f>
        <v>1900</v>
      </c>
      <c r="O332" s="537">
        <f>IF(Tabla1[[#This Row],[Cantidad de Insumos]]="","",Tabla1[[#This Row],[Precio Unitario]]*Tabla1[[#This Row],[Cantidad de Insumos]])</f>
        <v>7600</v>
      </c>
      <c r="P332" s="522" t="str">
        <f>IF(Tabla1[[#This Row],[Descripción]]="","",_xlfn.XLOOKUP(Tabla1[[#This Row],[Descripción]],Tabla10[Descripción],Tabla10[CODIGO PRESUPUESTARIO],0))</f>
        <v>2.2.3.1.01</v>
      </c>
      <c r="Q332" s="523" t="s">
        <v>894</v>
      </c>
      <c r="R332" s="523" t="str">
        <f>IF(Tabla1[[#This Row],[Insumos]]="","",_xlfn.XLOOKUP(Tabla1[[#This Row],[Insumos]],Tabla10[Insumo],Tabla10[InsumoAbrev],"",0))</f>
        <v>lsViaticosDP</v>
      </c>
    </row>
    <row r="333" spans="2:18" ht="25.5">
      <c r="B333" s="188" t="e">
        <f>IF('Formulario PPGR3'!$G333="","",CONCATENATE('Formulario PPGR3'!$C333,".",'Formulario PPGR3'!$D333,".",'Formulario PPGR3'!$E333,".",'Formulario PPGR3'!$F333))</f>
        <v>#REF!</v>
      </c>
      <c r="C333" s="188" t="e">
        <f>IF('Formulario PPGR3'!$G333="","",'Formulario PPGR1'!#REF!)</f>
        <v>#REF!</v>
      </c>
      <c r="D333" s="188" t="e">
        <f>IF('Formulario PPGR3'!$G333="","",'Formulario PPGR1'!#REF!)</f>
        <v>#REF!</v>
      </c>
      <c r="E333" s="188" t="e">
        <f>IF('Formulario PPGR3'!$G333="","",'Formulario PPGR1'!#REF!)</f>
        <v>#REF!</v>
      </c>
      <c r="F333" s="188" t="e">
        <f>IF('Formulario PPGR3'!$G333="","",'Formulario PPGR1'!#REF!)</f>
        <v>#REF!</v>
      </c>
      <c r="G333" s="234" t="s">
        <v>262</v>
      </c>
      <c r="H333" s="519" t="str" cm="1">
        <f t="array" ref="H333">IF(Tabla1[[#This Row],[Código_Actividad]]="","",_xlfn.XLOOKUP(Tabla1[[#This Row],[Código_Actividad]],CodigoActividad,Tabla2[Actividades Programables Presupuestables],"",0))</f>
        <v>Seguimiento a la atención en salud en menores de 5 años en CPNA seleccionados</v>
      </c>
      <c r="I333" s="520">
        <f>IFERROR(VLOOKUP('Formulario PPGR3'!$G333,'Formulario PPGR2'!$C$9:$Q$270,15,FALSE),"")</f>
        <v>4</v>
      </c>
      <c r="J333" s="528" t="s">
        <v>901</v>
      </c>
      <c r="K333" s="524" t="s">
        <v>902</v>
      </c>
      <c r="L333" s="521" t="str">
        <f>IF(Tabla1[[#This Row],[Descripción]]="","",_xlfn.XLOOKUP(Tabla1[[#This Row],[Descripción]],Tabla10[Descripción],Tabla10[Unidad de Medida],"",0))</f>
        <v>resma</v>
      </c>
      <c r="M333" s="312">
        <v>1</v>
      </c>
      <c r="N333" s="537">
        <f>IF(Tabla1[[#This Row],[Descripción]]="","",_xlfn.XLOOKUP(Tabla1[[#This Row],[Descripción]],Tabla10[Descripción],Tabla10[Precio Unitario],0))</f>
        <v>288</v>
      </c>
      <c r="O333" s="537">
        <f>IF(Tabla1[[#This Row],[Cantidad de Insumos]]="","",Tabla1[[#This Row],[Precio Unitario]]*Tabla1[[#This Row],[Cantidad de Insumos]])</f>
        <v>288</v>
      </c>
      <c r="P333" s="522" t="str">
        <f>IF(Tabla1[[#This Row],[Descripción]]="","",_xlfn.XLOOKUP(Tabla1[[#This Row],[Descripción]],Tabla10[Descripción],Tabla10[CODIGO PRESUPUESTARIO],0))</f>
        <v>2.3.3.1.01</v>
      </c>
      <c r="Q333" s="523" t="s">
        <v>900</v>
      </c>
      <c r="R333" s="523" t="str">
        <f>IF(Tabla1[[#This Row],[Insumos]]="","",_xlfn.XLOOKUP(Tabla1[[#This Row],[Insumos]],Tabla10[Insumo],Tabla10[InsumoAbrev],"",0))</f>
        <v>lsProductosdePapel</v>
      </c>
    </row>
    <row r="334" spans="2:18" ht="25.5">
      <c r="B334" s="188" t="e">
        <f>IF('Formulario PPGR3'!$G334="","",CONCATENATE('Formulario PPGR3'!$C334,".",'Formulario PPGR3'!$D334,".",'Formulario PPGR3'!$E334,".",'Formulario PPGR3'!$F334))</f>
        <v>#REF!</v>
      </c>
      <c r="C334" s="188" t="e">
        <f>IF('Formulario PPGR3'!$G334="","",'Formulario PPGR1'!#REF!)</f>
        <v>#REF!</v>
      </c>
      <c r="D334" s="188" t="e">
        <f>IF('Formulario PPGR3'!$G334="","",'Formulario PPGR1'!#REF!)</f>
        <v>#REF!</v>
      </c>
      <c r="E334" s="188" t="e">
        <f>IF('Formulario PPGR3'!$G334="","",'Formulario PPGR1'!#REF!)</f>
        <v>#REF!</v>
      </c>
      <c r="F334" s="188" t="e">
        <f>IF('Formulario PPGR3'!$G334="","",'Formulario PPGR1'!#REF!)</f>
        <v>#REF!</v>
      </c>
      <c r="G334" s="234" t="s">
        <v>262</v>
      </c>
      <c r="H334" s="519" t="str" cm="1">
        <f t="array" ref="H334">IF(Tabla1[[#This Row],[Código_Actividad]]="","",_xlfn.XLOOKUP(Tabla1[[#This Row],[Código_Actividad]],CodigoActividad,Tabla2[Actividades Programables Presupuestables],"",0))</f>
        <v>Seguimiento a la atención en salud en menores de 5 años en CPNA seleccionados</v>
      </c>
      <c r="I334" s="520">
        <f>IFERROR(VLOOKUP('Formulario PPGR3'!$G334,'Formulario PPGR2'!$C$9:$Q$270,15,FALSE),"")</f>
        <v>4</v>
      </c>
      <c r="J334" s="525" t="s">
        <v>903</v>
      </c>
      <c r="K334" s="524" t="s">
        <v>904</v>
      </c>
      <c r="L334" s="521" t="str">
        <f>IF(Tabla1[[#This Row],[Descripción]]="","",_xlfn.XLOOKUP(Tabla1[[#This Row],[Descripción]],Tabla10[Descripción],Tabla10[Unidad de Medida],"",0))</f>
        <v>unidad</v>
      </c>
      <c r="M334" s="312">
        <v>1</v>
      </c>
      <c r="N334" s="537">
        <f>IF(Tabla1[[#This Row],[Descripción]]="","",_xlfn.XLOOKUP(Tabla1[[#This Row],[Descripción]],Tabla10[Descripción],Tabla10[Precio Unitario],0))</f>
        <v>55</v>
      </c>
      <c r="O334" s="537">
        <f>IF(Tabla1[[#This Row],[Cantidad de Insumos]]="","",Tabla1[[#This Row],[Precio Unitario]]*Tabla1[[#This Row],[Cantidad de Insumos]])</f>
        <v>55</v>
      </c>
      <c r="P334" s="522" t="str">
        <f>IF(Tabla1[[#This Row],[Descripción]]="","",_xlfn.XLOOKUP(Tabla1[[#This Row],[Descripción]],Tabla10[Descripción],Tabla10[CODIGO PRESUPUESTARIO],0))</f>
        <v xml:space="preserve">2.3.9.2.01 </v>
      </c>
      <c r="Q334" s="523" t="s">
        <v>894</v>
      </c>
      <c r="R334" s="523" t="str">
        <f>IF(Tabla1[[#This Row],[Insumos]]="","",_xlfn.XLOOKUP(Tabla1[[#This Row],[Insumos]],Tabla10[Insumo],Tabla10[InsumoAbrev],"",0))</f>
        <v>lsUtilesdeOficina</v>
      </c>
    </row>
    <row r="335" spans="2:18" ht="25.5">
      <c r="B335" s="188" t="e">
        <f>IF('Formulario PPGR3'!$G335="","",CONCATENATE('Formulario PPGR3'!$C335,".",'Formulario PPGR3'!$D335,".",'Formulario PPGR3'!$E335,".",'Formulario PPGR3'!$F335))</f>
        <v>#REF!</v>
      </c>
      <c r="C335" s="188" t="e">
        <f>IF('Formulario PPGR3'!$G335="","",'Formulario PPGR1'!#REF!)</f>
        <v>#REF!</v>
      </c>
      <c r="D335" s="188" t="e">
        <f>IF('Formulario PPGR3'!$G335="","",'Formulario PPGR1'!#REF!)</f>
        <v>#REF!</v>
      </c>
      <c r="E335" s="188" t="e">
        <f>IF('Formulario PPGR3'!$G335="","",'Formulario PPGR1'!#REF!)</f>
        <v>#REF!</v>
      </c>
      <c r="F335" s="188" t="e">
        <f>IF('Formulario PPGR3'!$G335="","",'Formulario PPGR1'!#REF!)</f>
        <v>#REF!</v>
      </c>
      <c r="G335" s="234" t="s">
        <v>264</v>
      </c>
      <c r="H335" s="188" t="str" cm="1">
        <f t="array" ref="H335">IF(Tabla1[[#This Row],[Código_Actividad]]="","",_xlfn.XLOOKUP(Tabla1[[#This Row],[Código_Actividad]],CodigoActividad,Tabla2[Actividades Programables Presupuestables],"",0))</f>
        <v>Capitaciones de  anticonceptivos al personal de la Unidades de Atención Integral y las Consultas Diferenciadas para adolescentes</v>
      </c>
      <c r="I335" s="520">
        <f>IFERROR(VLOOKUP('Formulario PPGR3'!$G335,'Formulario PPGR2'!$C$9:$Q$270,15,FALSE),"")</f>
        <v>4</v>
      </c>
      <c r="J335" s="525" t="s">
        <v>892</v>
      </c>
      <c r="K335" s="524" t="s">
        <v>943</v>
      </c>
      <c r="L335" s="521" t="str">
        <f>IF(Tabla1[[#This Row],[Descripción]]="","",_xlfn.XLOOKUP(Tabla1[[#This Row],[Descripción]],Tabla10[Descripción],Tabla10[Unidad de Medida],"",0))</f>
        <v>unidad</v>
      </c>
      <c r="M335" s="312">
        <v>4</v>
      </c>
      <c r="N335" s="537">
        <f>IF(Tabla1[[#This Row],[Descripción]]="","",_xlfn.XLOOKUP(Tabla1[[#This Row],[Descripción]],Tabla10[Descripción],Tabla10[Precio Unitario],0))</f>
        <v>24225.4</v>
      </c>
      <c r="O335" s="537">
        <f>IF(Tabla1[[#This Row],[Cantidad de Insumos]]="","",Tabla1[[#This Row],[Precio Unitario]]*Tabla1[[#This Row],[Cantidad de Insumos]])</f>
        <v>96901.6</v>
      </c>
      <c r="P335" s="522" t="str">
        <f>IF(Tabla1[[#This Row],[Descripción]]="","",_xlfn.XLOOKUP(Tabla1[[#This Row],[Descripción]],Tabla10[Descripción],Tabla10[CODIGO PRESUPUESTARIO],0))</f>
        <v>2.3.1.1.01</v>
      </c>
      <c r="Q335" s="523" t="s">
        <v>900</v>
      </c>
      <c r="R335" s="523" t="str">
        <f>IF(Tabla1[[#This Row],[Insumos]]="","",_xlfn.XLOOKUP(Tabla1[[#This Row],[Insumos]],Tabla10[Insumo],Tabla10[InsumoAbrev],"",0))</f>
        <v>lsAlimentosyBebidas</v>
      </c>
    </row>
    <row r="336" spans="2:18" ht="38.25">
      <c r="B336" s="188" t="e">
        <f>IF('Formulario PPGR3'!$G336="","",CONCATENATE('Formulario PPGR3'!$C336,".",'Formulario PPGR3'!$D336,".",'Formulario PPGR3'!$E336,".",'Formulario PPGR3'!$F336))</f>
        <v>#REF!</v>
      </c>
      <c r="C336" s="188" t="e">
        <f>IF('Formulario PPGR3'!$G336="","",'Formulario PPGR1'!#REF!)</f>
        <v>#REF!</v>
      </c>
      <c r="D336" s="188" t="e">
        <f>IF('Formulario PPGR3'!$G336="","",'Formulario PPGR1'!#REF!)</f>
        <v>#REF!</v>
      </c>
      <c r="E336" s="188" t="e">
        <f>IF('Formulario PPGR3'!$G336="","",'Formulario PPGR1'!#REF!)</f>
        <v>#REF!</v>
      </c>
      <c r="F336" s="188" t="e">
        <f>IF('Formulario PPGR3'!$G336="","",'Formulario PPGR1'!#REF!)</f>
        <v>#REF!</v>
      </c>
      <c r="G336" s="234" t="s">
        <v>264</v>
      </c>
      <c r="H336" s="519" t="str" cm="1">
        <f t="array" ref="H336">IF(Tabla1[[#This Row],[Código_Actividad]]="","",_xlfn.XLOOKUP(Tabla1[[#This Row],[Código_Actividad]],CodigoActividad,Tabla2[Actividades Programables Presupuestables],"",0))</f>
        <v>Capitaciones de  anticonceptivos al personal de la Unidades de Atención Integral y las Consultas Diferenciadas para adolescentes</v>
      </c>
      <c r="I336" s="520">
        <f>IFERROR(VLOOKUP('Formulario PPGR3'!$G336,'Formulario PPGR2'!$C$9:$Q$270,15,FALSE),"")</f>
        <v>4</v>
      </c>
      <c r="J336" s="528" t="s">
        <v>901</v>
      </c>
      <c r="K336" s="524" t="s">
        <v>902</v>
      </c>
      <c r="L336" s="521" t="str">
        <f>IF(Tabla1[[#This Row],[Descripción]]="","",_xlfn.XLOOKUP(Tabla1[[#This Row],[Descripción]],Tabla10[Descripción],Tabla10[Unidad de Medida],"",0))</f>
        <v>resma</v>
      </c>
      <c r="M336" s="312">
        <v>2</v>
      </c>
      <c r="N336" s="537">
        <f>IF(Tabla1[[#This Row],[Descripción]]="","",_xlfn.XLOOKUP(Tabla1[[#This Row],[Descripción]],Tabla10[Descripción],Tabla10[Precio Unitario],0))</f>
        <v>288</v>
      </c>
      <c r="O336" s="537">
        <f>IF(Tabla1[[#This Row],[Cantidad de Insumos]]="","",Tabla1[[#This Row],[Precio Unitario]]*Tabla1[[#This Row],[Cantidad de Insumos]])</f>
        <v>576</v>
      </c>
      <c r="P336" s="522" t="str">
        <f>IF(Tabla1[[#This Row],[Descripción]]="","",_xlfn.XLOOKUP(Tabla1[[#This Row],[Descripción]],Tabla10[Descripción],Tabla10[CODIGO PRESUPUESTARIO],0))</f>
        <v>2.3.3.1.01</v>
      </c>
      <c r="Q336" s="523" t="s">
        <v>900</v>
      </c>
      <c r="R336" s="523" t="str">
        <f>IF(Tabla1[[#This Row],[Insumos]]="","",_xlfn.XLOOKUP(Tabla1[[#This Row],[Insumos]],Tabla10[Insumo],Tabla10[InsumoAbrev],"",0))</f>
        <v>lsProductosdePapel</v>
      </c>
    </row>
    <row r="337" spans="2:18" ht="38.25">
      <c r="B337" s="188" t="e">
        <f>IF('Formulario PPGR3'!$G337="","",CONCATENATE('Formulario PPGR3'!$C337,".",'Formulario PPGR3'!$D337,".",'Formulario PPGR3'!$E337,".",'Formulario PPGR3'!$F337))</f>
        <v>#REF!</v>
      </c>
      <c r="C337" s="188" t="e">
        <f>IF('Formulario PPGR3'!$G337="","",'Formulario PPGR1'!#REF!)</f>
        <v>#REF!</v>
      </c>
      <c r="D337" s="188" t="e">
        <f>IF('Formulario PPGR3'!$G337="","",'Formulario PPGR1'!#REF!)</f>
        <v>#REF!</v>
      </c>
      <c r="E337" s="188" t="e">
        <f>IF('Formulario PPGR3'!$G337="","",'Formulario PPGR1'!#REF!)</f>
        <v>#REF!</v>
      </c>
      <c r="F337" s="188" t="e">
        <f>IF('Formulario PPGR3'!$G337="","",'Formulario PPGR1'!#REF!)</f>
        <v>#REF!</v>
      </c>
      <c r="G337" s="234" t="s">
        <v>264</v>
      </c>
      <c r="H337" s="519" t="str" cm="1">
        <f t="array" ref="H337">IF(Tabla1[[#This Row],[Código_Actividad]]="","",_xlfn.XLOOKUP(Tabla1[[#This Row],[Código_Actividad]],CodigoActividad,Tabla2[Actividades Programables Presupuestables],"",0))</f>
        <v>Capitaciones de  anticonceptivos al personal de la Unidades de Atención Integral y las Consultas Diferenciadas para adolescentes</v>
      </c>
      <c r="I337" s="520">
        <f>IFERROR(VLOOKUP('Formulario PPGR3'!$G337,'Formulario PPGR2'!$C$9:$Q$270,15,FALSE),"")</f>
        <v>4</v>
      </c>
      <c r="J337" s="525" t="s">
        <v>903</v>
      </c>
      <c r="K337" s="524" t="s">
        <v>904</v>
      </c>
      <c r="L337" s="521" t="str">
        <f>IF(Tabla1[[#This Row],[Descripción]]="","",_xlfn.XLOOKUP(Tabla1[[#This Row],[Descripción]],Tabla10[Descripción],Tabla10[Unidad de Medida],"",0))</f>
        <v>unidad</v>
      </c>
      <c r="M337" s="312">
        <v>8</v>
      </c>
      <c r="N337" s="537">
        <f>IF(Tabla1[[#This Row],[Descripción]]="","",_xlfn.XLOOKUP(Tabla1[[#This Row],[Descripción]],Tabla10[Descripción],Tabla10[Precio Unitario],0))</f>
        <v>55</v>
      </c>
      <c r="O337" s="537">
        <f>IF(Tabla1[[#This Row],[Cantidad de Insumos]]="","",Tabla1[[#This Row],[Precio Unitario]]*Tabla1[[#This Row],[Cantidad de Insumos]])</f>
        <v>440</v>
      </c>
      <c r="P337" s="522" t="str">
        <f>IF(Tabla1[[#This Row],[Descripción]]="","",_xlfn.XLOOKUP(Tabla1[[#This Row],[Descripción]],Tabla10[Descripción],Tabla10[CODIGO PRESUPUESTARIO],0))</f>
        <v xml:space="preserve">2.3.9.2.01 </v>
      </c>
      <c r="Q337" s="523" t="s">
        <v>894</v>
      </c>
      <c r="R337" s="523" t="str">
        <f>IF(Tabla1[[#This Row],[Insumos]]="","",_xlfn.XLOOKUP(Tabla1[[#This Row],[Insumos]],Tabla10[Insumo],Tabla10[InsumoAbrev],"",0))</f>
        <v>lsUtilesdeOficina</v>
      </c>
    </row>
    <row r="338" spans="2:18" ht="38.25">
      <c r="B338" s="188" t="e">
        <f>IF('Formulario PPGR3'!$G338="","",CONCATENATE('Formulario PPGR3'!$C338,".",'Formulario PPGR3'!$D338,".",'Formulario PPGR3'!$E338,".",'Formulario PPGR3'!$F338))</f>
        <v>#REF!</v>
      </c>
      <c r="C338" s="188" t="e">
        <f>IF('Formulario PPGR3'!$G338="","",'Formulario PPGR1'!#REF!)</f>
        <v>#REF!</v>
      </c>
      <c r="D338" s="188" t="e">
        <f>IF('Formulario PPGR3'!$G338="","",'Formulario PPGR1'!#REF!)</f>
        <v>#REF!</v>
      </c>
      <c r="E338" s="188" t="e">
        <f>IF('Formulario PPGR3'!$G338="","",'Formulario PPGR1'!#REF!)</f>
        <v>#REF!</v>
      </c>
      <c r="F338" s="188" t="e">
        <f>IF('Formulario PPGR3'!$G338="","",'Formulario PPGR1'!#REF!)</f>
        <v>#REF!</v>
      </c>
      <c r="G338" s="234" t="s">
        <v>264</v>
      </c>
      <c r="H338" s="519" t="str" cm="1">
        <f t="array" ref="H338">IF(Tabla1[[#This Row],[Código_Actividad]]="","",_xlfn.XLOOKUP(Tabla1[[#This Row],[Código_Actividad]],CodigoActividad,Tabla2[Actividades Programables Presupuestables],"",0))</f>
        <v>Capitaciones de  anticonceptivos al personal de la Unidades de Atención Integral y las Consultas Diferenciadas para adolescentes</v>
      </c>
      <c r="I338" s="520">
        <f>IFERROR(VLOOKUP('Formulario PPGR3'!$G338,'Formulario PPGR2'!$C$9:$Q$270,15,FALSE),"")</f>
        <v>4</v>
      </c>
      <c r="J338" s="528" t="s">
        <v>901</v>
      </c>
      <c r="K338" s="524" t="s">
        <v>918</v>
      </c>
      <c r="L338" s="521" t="str">
        <f>IF(Tabla1[[#This Row],[Descripción]]="","",_xlfn.XLOOKUP(Tabla1[[#This Row],[Descripción]],Tabla10[Descripción],Tabla10[Unidad de Medida],"",0))</f>
        <v>Caja</v>
      </c>
      <c r="M338" s="312">
        <v>1</v>
      </c>
      <c r="N338" s="537">
        <f>IF(Tabla1[[#This Row],[Descripción]]="","",_xlfn.XLOOKUP(Tabla1[[#This Row],[Descripción]],Tabla10[Descripción],Tabla10[Precio Unitario],0))</f>
        <v>175.82</v>
      </c>
      <c r="O338" s="537">
        <f>IF(Tabla1[[#This Row],[Cantidad de Insumos]]="","",Tabla1[[#This Row],[Precio Unitario]]*Tabla1[[#This Row],[Cantidad de Insumos]])</f>
        <v>175.82</v>
      </c>
      <c r="P338" s="522" t="str">
        <f>IF(Tabla1[[#This Row],[Descripción]]="","",_xlfn.XLOOKUP(Tabla1[[#This Row],[Descripción]],Tabla10[Descripción],Tabla10[CODIGO PRESUPUESTARIO],0))</f>
        <v>2.3.3.2.01</v>
      </c>
      <c r="Q338" s="523" t="s">
        <v>900</v>
      </c>
      <c r="R338" s="523" t="str">
        <f>IF(Tabla1[[#This Row],[Insumos]]="","",_xlfn.XLOOKUP(Tabla1[[#This Row],[Insumos]],Tabla10[Insumo],Tabla10[InsumoAbrev],"",0))</f>
        <v>lsProductosdePapel</v>
      </c>
    </row>
    <row r="339" spans="2:18" ht="38.25">
      <c r="B339" s="188" t="e">
        <f>IF('Formulario PPGR3'!$G339="","",CONCATENATE('Formulario PPGR3'!$C339,".",'Formulario PPGR3'!$D339,".",'Formulario PPGR3'!$E339,".",'Formulario PPGR3'!$F339))</f>
        <v>#REF!</v>
      </c>
      <c r="C339" s="188" t="e">
        <f>IF('Formulario PPGR3'!$G339="","",'Formulario PPGR1'!#REF!)</f>
        <v>#REF!</v>
      </c>
      <c r="D339" s="188" t="e">
        <f>IF('Formulario PPGR3'!$G339="","",'Formulario PPGR1'!#REF!)</f>
        <v>#REF!</v>
      </c>
      <c r="E339" s="188" t="e">
        <f>IF('Formulario PPGR3'!$G339="","",'Formulario PPGR1'!#REF!)</f>
        <v>#REF!</v>
      </c>
      <c r="F339" s="188" t="e">
        <f>IF('Formulario PPGR3'!$G339="","",'Formulario PPGR1'!#REF!)</f>
        <v>#REF!</v>
      </c>
      <c r="G339" s="234" t="s">
        <v>267</v>
      </c>
      <c r="H339" s="188" t="str" cm="1">
        <f t="array" ref="H339">IF(Tabla1[[#This Row],[Código_Actividad]]="","",_xlfn.XLOOKUP(Tabla1[[#This Row],[Código_Actividad]],CodigoActividad,Tabla2[Actividades Programables Presupuestables],"",0))</f>
        <v xml:space="preserve">Reunión con CEAS priorizados para  revisión de Indicadores </v>
      </c>
      <c r="I339" s="520">
        <f>IFERROR(VLOOKUP('Formulario PPGR3'!$G339,'Formulario PPGR2'!$C$9:$Q$270,15,FALSE),"")</f>
        <v>4</v>
      </c>
      <c r="J339" s="525" t="s">
        <v>892</v>
      </c>
      <c r="K339" s="524" t="s">
        <v>907</v>
      </c>
      <c r="L339" s="521" t="str">
        <f>IF(Tabla1[[#This Row],[Descripción]]="","",_xlfn.XLOOKUP(Tabla1[[#This Row],[Descripción]],Tabla10[Descripción],Tabla10[Unidad de Medida],"",0))</f>
        <v>unidad</v>
      </c>
      <c r="M339" s="312">
        <v>4</v>
      </c>
      <c r="N339" s="537">
        <f>IF(Tabla1[[#This Row],[Descripción]]="","",_xlfn.XLOOKUP(Tabla1[[#This Row],[Descripción]],Tabla10[Descripción],Tabla10[Precio Unitario],0))</f>
        <v>12626</v>
      </c>
      <c r="O339" s="537">
        <f>IF(Tabla1[[#This Row],[Cantidad de Insumos]]="","",Tabla1[[#This Row],[Precio Unitario]]*Tabla1[[#This Row],[Cantidad de Insumos]])</f>
        <v>50504</v>
      </c>
      <c r="P339" s="522" t="str">
        <f>IF(Tabla1[[#This Row],[Descripción]]="","",_xlfn.XLOOKUP(Tabla1[[#This Row],[Descripción]],Tabla10[Descripción],Tabla10[CODIGO PRESUPUESTARIO],0))</f>
        <v>2.3.1.1.01</v>
      </c>
      <c r="Q339" s="523" t="s">
        <v>900</v>
      </c>
      <c r="R339" s="523" t="str">
        <f>IF(Tabla1[[#This Row],[Insumos]]="","",_xlfn.XLOOKUP(Tabla1[[#This Row],[Insumos]],Tabla10[Insumo],Tabla10[InsumoAbrev],"",0))</f>
        <v>lsAlimentosyBebidas</v>
      </c>
    </row>
    <row r="340" spans="2:18" ht="25.5">
      <c r="B340" s="188" t="e">
        <f>IF('Formulario PPGR3'!$G340="","",CONCATENATE('Formulario PPGR3'!$C340,".",'Formulario PPGR3'!$D340,".",'Formulario PPGR3'!$E340,".",'Formulario PPGR3'!$F340))</f>
        <v>#REF!</v>
      </c>
      <c r="C340" s="188" t="e">
        <f>IF('Formulario PPGR3'!$G340="","",'Formulario PPGR1'!#REF!)</f>
        <v>#REF!</v>
      </c>
      <c r="D340" s="188" t="e">
        <f>IF('Formulario PPGR3'!$G340="","",'Formulario PPGR1'!#REF!)</f>
        <v>#REF!</v>
      </c>
      <c r="E340" s="188" t="e">
        <f>IF('Formulario PPGR3'!$G340="","",'Formulario PPGR1'!#REF!)</f>
        <v>#REF!</v>
      </c>
      <c r="F340" s="188" t="e">
        <f>IF('Formulario PPGR3'!$G340="","",'Formulario PPGR1'!#REF!)</f>
        <v>#REF!</v>
      </c>
      <c r="G340" s="234" t="s">
        <v>267</v>
      </c>
      <c r="H340" s="519" t="str" cm="1">
        <f t="array" ref="H340">IF(Tabla1[[#This Row],[Código_Actividad]]="","",_xlfn.XLOOKUP(Tabla1[[#This Row],[Código_Actividad]],CodigoActividad,Tabla2[Actividades Programables Presupuestables],"",0))</f>
        <v xml:space="preserve">Reunión con CEAS priorizados para  revisión de Indicadores </v>
      </c>
      <c r="I340" s="520">
        <f>IFERROR(VLOOKUP('Formulario PPGR3'!$G340,'Formulario PPGR2'!$C$9:$Q$270,15,FALSE),"")</f>
        <v>4</v>
      </c>
      <c r="J340" s="528" t="s">
        <v>901</v>
      </c>
      <c r="K340" s="524" t="s">
        <v>902</v>
      </c>
      <c r="L340" s="521" t="str">
        <f>IF(Tabla1[[#This Row],[Descripción]]="","",_xlfn.XLOOKUP(Tabla1[[#This Row],[Descripción]],Tabla10[Descripción],Tabla10[Unidad de Medida],"",0))</f>
        <v>resma</v>
      </c>
      <c r="M340" s="312">
        <v>1</v>
      </c>
      <c r="N340" s="537">
        <f>IF(Tabla1[[#This Row],[Descripción]]="","",_xlfn.XLOOKUP(Tabla1[[#This Row],[Descripción]],Tabla10[Descripción],Tabla10[Precio Unitario],0))</f>
        <v>288</v>
      </c>
      <c r="O340" s="537">
        <f>IF(Tabla1[[#This Row],[Cantidad de Insumos]]="","",Tabla1[[#This Row],[Precio Unitario]]*Tabla1[[#This Row],[Cantidad de Insumos]])</f>
        <v>288</v>
      </c>
      <c r="P340" s="522" t="str">
        <f>IF(Tabla1[[#This Row],[Descripción]]="","",_xlfn.XLOOKUP(Tabla1[[#This Row],[Descripción]],Tabla10[Descripción],Tabla10[CODIGO PRESUPUESTARIO],0))</f>
        <v>2.3.3.1.01</v>
      </c>
      <c r="Q340" s="523" t="s">
        <v>894</v>
      </c>
      <c r="R340" s="523" t="str">
        <f>IF(Tabla1[[#This Row],[Insumos]]="","",_xlfn.XLOOKUP(Tabla1[[#This Row],[Insumos]],Tabla10[Insumo],Tabla10[InsumoAbrev],"",0))</f>
        <v>lsProductosdePapel</v>
      </c>
    </row>
    <row r="341" spans="2:18" ht="25.5">
      <c r="B341" s="188" t="e">
        <f>IF('Formulario PPGR3'!$G341="","",CONCATENATE('Formulario PPGR3'!$C341,".",'Formulario PPGR3'!$D341,".",'Formulario PPGR3'!$E341,".",'Formulario PPGR3'!$F341))</f>
        <v>#REF!</v>
      </c>
      <c r="C341" s="188" t="e">
        <f>IF('Formulario PPGR3'!$G341="","",'Formulario PPGR1'!#REF!)</f>
        <v>#REF!</v>
      </c>
      <c r="D341" s="188" t="e">
        <f>IF('Formulario PPGR3'!$G341="","",'Formulario PPGR1'!#REF!)</f>
        <v>#REF!</v>
      </c>
      <c r="E341" s="188" t="e">
        <f>IF('Formulario PPGR3'!$G341="","",'Formulario PPGR1'!#REF!)</f>
        <v>#REF!</v>
      </c>
      <c r="F341" s="188" t="e">
        <f>IF('Formulario PPGR3'!$G341="","",'Formulario PPGR1'!#REF!)</f>
        <v>#REF!</v>
      </c>
      <c r="G341" s="234" t="s">
        <v>267</v>
      </c>
      <c r="H341" s="519" t="str" cm="1">
        <f t="array" ref="H341">IF(Tabla1[[#This Row],[Código_Actividad]]="","",_xlfn.XLOOKUP(Tabla1[[#This Row],[Código_Actividad]],CodigoActividad,Tabla2[Actividades Programables Presupuestables],"",0))</f>
        <v xml:space="preserve">Reunión con CEAS priorizados para  revisión de Indicadores </v>
      </c>
      <c r="I341" s="520">
        <f>IFERROR(VLOOKUP('Formulario PPGR3'!$G341,'Formulario PPGR2'!$C$9:$Q$270,15,FALSE),"")</f>
        <v>4</v>
      </c>
      <c r="J341" s="525" t="s">
        <v>903</v>
      </c>
      <c r="K341" s="524" t="s">
        <v>904</v>
      </c>
      <c r="L341" s="521" t="str">
        <f>IF(Tabla1[[#This Row],[Descripción]]="","",_xlfn.XLOOKUP(Tabla1[[#This Row],[Descripción]],Tabla10[Descripción],Tabla10[Unidad de Medida],"",0))</f>
        <v>unidad</v>
      </c>
      <c r="M341" s="312">
        <v>8</v>
      </c>
      <c r="N341" s="537">
        <f>IF(Tabla1[[#This Row],[Descripción]]="","",_xlfn.XLOOKUP(Tabla1[[#This Row],[Descripción]],Tabla10[Descripción],Tabla10[Precio Unitario],0))</f>
        <v>55</v>
      </c>
      <c r="O341" s="537">
        <f>IF(Tabla1[[#This Row],[Cantidad de Insumos]]="","",Tabla1[[#This Row],[Precio Unitario]]*Tabla1[[#This Row],[Cantidad de Insumos]])</f>
        <v>440</v>
      </c>
      <c r="P341" s="522" t="str">
        <f>IF(Tabla1[[#This Row],[Descripción]]="","",_xlfn.XLOOKUP(Tabla1[[#This Row],[Descripción]],Tabla10[Descripción],Tabla10[CODIGO PRESUPUESTARIO],0))</f>
        <v xml:space="preserve">2.3.9.2.01 </v>
      </c>
      <c r="Q341" s="523" t="s">
        <v>894</v>
      </c>
      <c r="R341" s="523" t="str">
        <f>IF(Tabla1[[#This Row],[Insumos]]="","",_xlfn.XLOOKUP(Tabla1[[#This Row],[Insumos]],Tabla10[Insumo],Tabla10[InsumoAbrev],"",0))</f>
        <v>lsUtilesdeOficina</v>
      </c>
    </row>
    <row r="342" spans="2:18" ht="25.5">
      <c r="B342" s="188" t="e">
        <f>IF('Formulario PPGR3'!$G342="","",CONCATENATE('Formulario PPGR3'!$C342,".",'Formulario PPGR3'!$D342,".",'Formulario PPGR3'!$E342,".",'Formulario PPGR3'!$F342))</f>
        <v>#REF!</v>
      </c>
      <c r="C342" s="188" t="e">
        <f>IF('Formulario PPGR3'!$G342="","",'Formulario PPGR1'!#REF!)</f>
        <v>#REF!</v>
      </c>
      <c r="D342" s="188" t="e">
        <f>IF('Formulario PPGR3'!$G342="","",'Formulario PPGR1'!#REF!)</f>
        <v>#REF!</v>
      </c>
      <c r="E342" s="188" t="e">
        <f>IF('Formulario PPGR3'!$G342="","",'Formulario PPGR1'!#REF!)</f>
        <v>#REF!</v>
      </c>
      <c r="F342" s="188" t="e">
        <f>IF('Formulario PPGR3'!$G342="","",'Formulario PPGR1'!#REF!)</f>
        <v>#REF!</v>
      </c>
      <c r="G342" s="234" t="s">
        <v>267</v>
      </c>
      <c r="H342" s="519" t="str" cm="1">
        <f t="array" ref="H342">IF(Tabla1[[#This Row],[Código_Actividad]]="","",_xlfn.XLOOKUP(Tabla1[[#This Row],[Código_Actividad]],CodigoActividad,Tabla2[Actividades Programables Presupuestables],"",0))</f>
        <v xml:space="preserve">Reunión con CEAS priorizados para  revisión de Indicadores </v>
      </c>
      <c r="I342" s="520">
        <f>IFERROR(VLOOKUP('Formulario PPGR3'!$G342,'Formulario PPGR2'!$C$9:$Q$270,15,FALSE),"")</f>
        <v>4</v>
      </c>
      <c r="J342" s="528" t="s">
        <v>901</v>
      </c>
      <c r="K342" s="524" t="s">
        <v>918</v>
      </c>
      <c r="L342" s="521" t="str">
        <f>IF(Tabla1[[#This Row],[Descripción]]="","",_xlfn.XLOOKUP(Tabla1[[#This Row],[Descripción]],Tabla10[Descripción],Tabla10[Unidad de Medida],"",0))</f>
        <v>Caja</v>
      </c>
      <c r="M342" s="312">
        <v>1</v>
      </c>
      <c r="N342" s="537">
        <f>IF(Tabla1[[#This Row],[Descripción]]="","",_xlfn.XLOOKUP(Tabla1[[#This Row],[Descripción]],Tabla10[Descripción],Tabla10[Precio Unitario],0))</f>
        <v>175.82</v>
      </c>
      <c r="O342" s="537">
        <f>IF(Tabla1[[#This Row],[Cantidad de Insumos]]="","",Tabla1[[#This Row],[Precio Unitario]]*Tabla1[[#This Row],[Cantidad de Insumos]])</f>
        <v>175.82</v>
      </c>
      <c r="P342" s="522" t="str">
        <f>IF(Tabla1[[#This Row],[Descripción]]="","",_xlfn.XLOOKUP(Tabla1[[#This Row],[Descripción]],Tabla10[Descripción],Tabla10[CODIGO PRESUPUESTARIO],0))</f>
        <v>2.3.3.2.01</v>
      </c>
      <c r="Q342" s="523" t="s">
        <v>894</v>
      </c>
      <c r="R342" s="523" t="str">
        <f>IF(Tabla1[[#This Row],[Insumos]]="","",_xlfn.XLOOKUP(Tabla1[[#This Row],[Insumos]],Tabla10[Insumo],Tabla10[InsumoAbrev],"",0))</f>
        <v>lsProductosdePapel</v>
      </c>
    </row>
    <row r="343" spans="2:18" ht="38.25">
      <c r="B343" s="188" t="e">
        <f>IF('Formulario PPGR3'!$G343="","",CONCATENATE('Formulario PPGR3'!$C343,".",'Formulario PPGR3'!$D343,".",'Formulario PPGR3'!$E343,".",'Formulario PPGR3'!$F343))</f>
        <v>#REF!</v>
      </c>
      <c r="C343" s="188" t="e">
        <f>IF('Formulario PPGR3'!$G343="","",'Formulario PPGR1'!#REF!)</f>
        <v>#REF!</v>
      </c>
      <c r="D343" s="188" t="e">
        <f>IF('Formulario PPGR3'!$G343="","",'Formulario PPGR1'!#REF!)</f>
        <v>#REF!</v>
      </c>
      <c r="E343" s="188" t="e">
        <f>IF('Formulario PPGR3'!$G343="","",'Formulario PPGR1'!#REF!)</f>
        <v>#REF!</v>
      </c>
      <c r="F343" s="188" t="e">
        <f>IF('Formulario PPGR3'!$G343="","",'Formulario PPGR1'!#REF!)</f>
        <v>#REF!</v>
      </c>
      <c r="G343" s="234" t="s">
        <v>269</v>
      </c>
      <c r="H343" s="519" t="str" cm="1">
        <f t="array" ref="H343">IF(Tabla1[[#This Row],[Código_Actividad]]="","",_xlfn.XLOOKUP(Tabla1[[#This Row],[Código_Actividad]],CodigoActividad,Tabla2[Actividades Programables Presupuestables],"",0))</f>
        <v>Seguimiento al fortalecimiento de las Unidades de Atención Integrales en Salud para personas Adolescentes</v>
      </c>
      <c r="I343" s="520">
        <f>IFERROR(VLOOKUP('Formulario PPGR3'!$G343,'Formulario PPGR2'!$C$9:$Q$270,15,FALSE),"")</f>
        <v>12</v>
      </c>
      <c r="J343" s="525" t="s">
        <v>895</v>
      </c>
      <c r="K343" s="524" t="s">
        <v>896</v>
      </c>
      <c r="L343" s="521" t="str">
        <f>IF(Tabla1[[#This Row],[Descripción]]="","",_xlfn.XLOOKUP(Tabla1[[#This Row],[Descripción]],Tabla10[Descripción],Tabla10[Unidad de Medida],"",0))</f>
        <v>galon</v>
      </c>
      <c r="M343" s="312">
        <v>100</v>
      </c>
      <c r="N343" s="537">
        <f>IF(Tabla1[[#This Row],[Descripción]]="","",_xlfn.XLOOKUP(Tabla1[[#This Row],[Descripción]],Tabla10[Descripción],Tabla10[Precio Unitario],0))</f>
        <v>250</v>
      </c>
      <c r="O343" s="537">
        <f>IF(Tabla1[[#This Row],[Cantidad de Insumos]]="","",Tabla1[[#This Row],[Precio Unitario]]*Tabla1[[#This Row],[Cantidad de Insumos]])</f>
        <v>25000</v>
      </c>
      <c r="P343" s="522" t="str">
        <f>IF(Tabla1[[#This Row],[Descripción]]="","",_xlfn.XLOOKUP(Tabla1[[#This Row],[Descripción]],Tabla10[Descripción],Tabla10[CODIGO PRESUPUESTARIO],0))</f>
        <v>2.3.7.1.02</v>
      </c>
      <c r="Q343" s="523" t="s">
        <v>900</v>
      </c>
      <c r="R343" s="523" t="str">
        <f>IF(Tabla1[[#This Row],[Insumos]]="","",_xlfn.XLOOKUP(Tabla1[[#This Row],[Insumos]],Tabla10[Insumo],Tabla10[InsumoAbrev],"",0))</f>
        <v>lsGasoil</v>
      </c>
    </row>
    <row r="344" spans="2:18" ht="38.25">
      <c r="B344" s="188" t="e">
        <f>IF('Formulario PPGR3'!$G344="","",CONCATENATE('Formulario PPGR3'!$C344,".",'Formulario PPGR3'!$D344,".",'Formulario PPGR3'!$E344,".",'Formulario PPGR3'!$F344))</f>
        <v>#REF!</v>
      </c>
      <c r="C344" s="188" t="e">
        <f>IF('Formulario PPGR3'!$G344="","",'Formulario PPGR1'!#REF!)</f>
        <v>#REF!</v>
      </c>
      <c r="D344" s="188" t="e">
        <f>IF('Formulario PPGR3'!$G344="","",'Formulario PPGR1'!#REF!)</f>
        <v>#REF!</v>
      </c>
      <c r="E344" s="188" t="e">
        <f>IF('Formulario PPGR3'!$G344="","",'Formulario PPGR1'!#REF!)</f>
        <v>#REF!</v>
      </c>
      <c r="F344" s="188" t="e">
        <f>IF('Formulario PPGR3'!$G344="","",'Formulario PPGR1'!#REF!)</f>
        <v>#REF!</v>
      </c>
      <c r="G344" s="234" t="s">
        <v>269</v>
      </c>
      <c r="H344" s="519" t="str" cm="1">
        <f t="array" ref="H344">IF(Tabla1[[#This Row],[Código_Actividad]]="","",_xlfn.XLOOKUP(Tabla1[[#This Row],[Código_Actividad]],CodigoActividad,Tabla2[Actividades Programables Presupuestables],"",0))</f>
        <v>Seguimiento al fortalecimiento de las Unidades de Atención Integrales en Salud para personas Adolescentes</v>
      </c>
      <c r="I344" s="520">
        <f>IFERROR(VLOOKUP('Formulario PPGR3'!$G344,'Formulario PPGR2'!$C$9:$Q$270,15,FALSE),"")</f>
        <v>12</v>
      </c>
      <c r="J344" s="525" t="s">
        <v>897</v>
      </c>
      <c r="K344" s="524" t="s">
        <v>898</v>
      </c>
      <c r="L344" s="521" t="str">
        <f>IF(Tabla1[[#This Row],[Descripción]]="","",_xlfn.XLOOKUP(Tabla1[[#This Row],[Descripción]],Tabla10[Descripción],Tabla10[Unidad de Medida],"",0))</f>
        <v>Depósito</v>
      </c>
      <c r="M344" s="312">
        <v>10</v>
      </c>
      <c r="N344" s="537">
        <f>IF(Tabla1[[#This Row],[Descripción]]="","",_xlfn.XLOOKUP(Tabla1[[#This Row],[Descripción]],Tabla10[Descripción],Tabla10[Precio Unitario],0))</f>
        <v>1700</v>
      </c>
      <c r="O344" s="537">
        <f>IF(Tabla1[[#This Row],[Cantidad de Insumos]]="","",Tabla1[[#This Row],[Precio Unitario]]*Tabla1[[#This Row],[Cantidad de Insumos]])</f>
        <v>17000</v>
      </c>
      <c r="P344" s="522" t="str">
        <f>IF(Tabla1[[#This Row],[Descripción]]="","",_xlfn.XLOOKUP(Tabla1[[#This Row],[Descripción]],Tabla10[Descripción],Tabla10[CODIGO PRESUPUESTARIO],0))</f>
        <v>2.2.3.1.01</v>
      </c>
      <c r="Q344" s="523" t="s">
        <v>894</v>
      </c>
      <c r="R344" s="523" t="str">
        <f>IF(Tabla1[[#This Row],[Insumos]]="","",_xlfn.XLOOKUP(Tabla1[[#This Row],[Insumos]],Tabla10[Insumo],Tabla10[InsumoAbrev],"",0))</f>
        <v>lsViaticosDP</v>
      </c>
    </row>
    <row r="345" spans="2:18" ht="38.25">
      <c r="B345" s="188" t="e">
        <f>IF('Formulario PPGR3'!$G345="","",CONCATENATE('Formulario PPGR3'!$C345,".",'Formulario PPGR3'!$D345,".",'Formulario PPGR3'!$E345,".",'Formulario PPGR3'!$F345))</f>
        <v>#REF!</v>
      </c>
      <c r="C345" s="188" t="e">
        <f>IF('Formulario PPGR3'!$G345="","",'Formulario PPGR1'!#REF!)</f>
        <v>#REF!</v>
      </c>
      <c r="D345" s="188" t="e">
        <f>IF('Formulario PPGR3'!$G345="","",'Formulario PPGR1'!#REF!)</f>
        <v>#REF!</v>
      </c>
      <c r="E345" s="188" t="e">
        <f>IF('Formulario PPGR3'!$G345="","",'Formulario PPGR1'!#REF!)</f>
        <v>#REF!</v>
      </c>
      <c r="F345" s="188" t="e">
        <f>IF('Formulario PPGR3'!$G345="","",'Formulario PPGR1'!#REF!)</f>
        <v>#REF!</v>
      </c>
      <c r="G345" s="234" t="s">
        <v>269</v>
      </c>
      <c r="H345" s="519" t="str" cm="1">
        <f t="array" ref="H345">IF(Tabla1[[#This Row],[Código_Actividad]]="","",_xlfn.XLOOKUP(Tabla1[[#This Row],[Código_Actividad]],CodigoActividad,Tabla2[Actividades Programables Presupuestables],"",0))</f>
        <v>Seguimiento al fortalecimiento de las Unidades de Atención Integrales en Salud para personas Adolescentes</v>
      </c>
      <c r="I345" s="520">
        <f>IFERROR(VLOOKUP('Formulario PPGR3'!$G345,'Formulario PPGR2'!$C$9:$Q$270,15,FALSE),"")</f>
        <v>12</v>
      </c>
      <c r="J345" s="525" t="s">
        <v>897</v>
      </c>
      <c r="K345" s="524" t="s">
        <v>920</v>
      </c>
      <c r="L345" s="521" t="str">
        <f>IF(Tabla1[[#This Row],[Descripción]]="","",_xlfn.XLOOKUP(Tabla1[[#This Row],[Descripción]],Tabla10[Descripción],Tabla10[Unidad de Medida],"",0))</f>
        <v>Depósito</v>
      </c>
      <c r="M345" s="312">
        <v>10</v>
      </c>
      <c r="N345" s="537">
        <f>IF(Tabla1[[#This Row],[Descripción]]="","",_xlfn.XLOOKUP(Tabla1[[#This Row],[Descripción]],Tabla10[Descripción],Tabla10[Precio Unitario],0))</f>
        <v>1900</v>
      </c>
      <c r="O345" s="537">
        <f>IF(Tabla1[[#This Row],[Cantidad de Insumos]]="","",Tabla1[[#This Row],[Precio Unitario]]*Tabla1[[#This Row],[Cantidad de Insumos]])</f>
        <v>19000</v>
      </c>
      <c r="P345" s="522" t="str">
        <f>IF(Tabla1[[#This Row],[Descripción]]="","",_xlfn.XLOOKUP(Tabla1[[#This Row],[Descripción]],Tabla10[Descripción],Tabla10[CODIGO PRESUPUESTARIO],0))</f>
        <v>2.2.3.1.01</v>
      </c>
      <c r="Q345" s="523" t="s">
        <v>894</v>
      </c>
      <c r="R345" s="523" t="str">
        <f>IF(Tabla1[[#This Row],[Insumos]]="","",_xlfn.XLOOKUP(Tabla1[[#This Row],[Insumos]],Tabla10[Insumo],Tabla10[InsumoAbrev],"",0))</f>
        <v>lsViaticosDP</v>
      </c>
    </row>
    <row r="346" spans="2:18" ht="25.5">
      <c r="B346" s="188" t="e">
        <f>IF('Formulario PPGR3'!$G346="","",CONCATENATE('Formulario PPGR3'!$C346,".",'Formulario PPGR3'!$D346,".",'Formulario PPGR3'!$E346,".",'Formulario PPGR3'!$F346))</f>
        <v>#REF!</v>
      </c>
      <c r="C346" s="188" t="e">
        <f>IF('Formulario PPGR3'!$G346="","",'Formulario PPGR1'!#REF!)</f>
        <v>#REF!</v>
      </c>
      <c r="D346" s="188" t="e">
        <f>IF('Formulario PPGR3'!$G346="","",'Formulario PPGR1'!#REF!)</f>
        <v>#REF!</v>
      </c>
      <c r="E346" s="188" t="e">
        <f>IF('Formulario PPGR3'!$G346="","",'Formulario PPGR1'!#REF!)</f>
        <v>#REF!</v>
      </c>
      <c r="F346" s="188" t="e">
        <f>IF('Formulario PPGR3'!$G346="","",'Formulario PPGR1'!#REF!)</f>
        <v>#REF!</v>
      </c>
      <c r="G346" s="234" t="s">
        <v>273</v>
      </c>
      <c r="H346" s="519" t="str" cm="1">
        <f t="array" ref="H346">IF(Tabla1[[#This Row],[Código_Actividad]]="","",_xlfn.XLOOKUP(Tabla1[[#This Row],[Código_Actividad]],CodigoActividad,Tabla2[Actividades Programables Presupuestables],"",0))</f>
        <v>Seguimiento al fortalecimiento de las Consultas Diferenciadas en los CEAS</v>
      </c>
      <c r="I346" s="520">
        <f>IFERROR(VLOOKUP('Formulario PPGR3'!$G346,'Formulario PPGR2'!$C$9:$Q$270,15,FALSE),"")</f>
        <v>4</v>
      </c>
      <c r="J346" s="525" t="s">
        <v>895</v>
      </c>
      <c r="K346" s="524" t="s">
        <v>896</v>
      </c>
      <c r="L346" s="521" t="str">
        <f>IF(Tabla1[[#This Row],[Descripción]]="","",_xlfn.XLOOKUP(Tabla1[[#This Row],[Descripción]],Tabla10[Descripción],Tabla10[Unidad de Medida],"",0))</f>
        <v>galon</v>
      </c>
      <c r="M346" s="312">
        <v>40</v>
      </c>
      <c r="N346" s="537">
        <f>IF(Tabla1[[#This Row],[Descripción]]="","",_xlfn.XLOOKUP(Tabla1[[#This Row],[Descripción]],Tabla10[Descripción],Tabla10[Precio Unitario],0))</f>
        <v>250</v>
      </c>
      <c r="O346" s="537">
        <f>IF(Tabla1[[#This Row],[Cantidad de Insumos]]="","",Tabla1[[#This Row],[Precio Unitario]]*Tabla1[[#This Row],[Cantidad de Insumos]])</f>
        <v>10000</v>
      </c>
      <c r="P346" s="522" t="str">
        <f>IF(Tabla1[[#This Row],[Descripción]]="","",_xlfn.XLOOKUP(Tabla1[[#This Row],[Descripción]],Tabla10[Descripción],Tabla10[CODIGO PRESUPUESTARIO],0))</f>
        <v>2.3.7.1.02</v>
      </c>
      <c r="Q346" s="523" t="s">
        <v>900</v>
      </c>
      <c r="R346" s="523" t="str">
        <f>IF(Tabla1[[#This Row],[Insumos]]="","",_xlfn.XLOOKUP(Tabla1[[#This Row],[Insumos]],Tabla10[Insumo],Tabla10[InsumoAbrev],"",0))</f>
        <v>lsGasoil</v>
      </c>
    </row>
    <row r="347" spans="2:18" ht="25.5">
      <c r="B347" s="188" t="e">
        <f>IF('Formulario PPGR3'!$G347="","",CONCATENATE('Formulario PPGR3'!$C347,".",'Formulario PPGR3'!$D347,".",'Formulario PPGR3'!$E347,".",'Formulario PPGR3'!$F347))</f>
        <v>#REF!</v>
      </c>
      <c r="C347" s="188" t="e">
        <f>IF('Formulario PPGR3'!$G347="","",'Formulario PPGR1'!#REF!)</f>
        <v>#REF!</v>
      </c>
      <c r="D347" s="188" t="e">
        <f>IF('Formulario PPGR3'!$G347="","",'Formulario PPGR1'!#REF!)</f>
        <v>#REF!</v>
      </c>
      <c r="E347" s="188" t="e">
        <f>IF('Formulario PPGR3'!$G347="","",'Formulario PPGR1'!#REF!)</f>
        <v>#REF!</v>
      </c>
      <c r="F347" s="188" t="e">
        <f>IF('Formulario PPGR3'!$G347="","",'Formulario PPGR1'!#REF!)</f>
        <v>#REF!</v>
      </c>
      <c r="G347" s="234" t="s">
        <v>273</v>
      </c>
      <c r="H347" s="519" t="str" cm="1">
        <f t="array" ref="H347">IF(Tabla1[[#This Row],[Código_Actividad]]="","",_xlfn.XLOOKUP(Tabla1[[#This Row],[Código_Actividad]],CodigoActividad,Tabla2[Actividades Programables Presupuestables],"",0))</f>
        <v>Seguimiento al fortalecimiento de las Consultas Diferenciadas en los CEAS</v>
      </c>
      <c r="I347" s="520">
        <f>IFERROR(VLOOKUP('Formulario PPGR3'!$G347,'Formulario PPGR2'!$C$9:$Q$270,15,FALSE),"")</f>
        <v>4</v>
      </c>
      <c r="J347" s="525" t="s">
        <v>897</v>
      </c>
      <c r="K347" s="524" t="s">
        <v>898</v>
      </c>
      <c r="L347" s="521" t="str">
        <f>IF(Tabla1[[#This Row],[Descripción]]="","",_xlfn.XLOOKUP(Tabla1[[#This Row],[Descripción]],Tabla10[Descripción],Tabla10[Unidad de Medida],"",0))</f>
        <v>Depósito</v>
      </c>
      <c r="M347" s="312">
        <v>4</v>
      </c>
      <c r="N347" s="537">
        <f>IF(Tabla1[[#This Row],[Descripción]]="","",_xlfn.XLOOKUP(Tabla1[[#This Row],[Descripción]],Tabla10[Descripción],Tabla10[Precio Unitario],0))</f>
        <v>1700</v>
      </c>
      <c r="O347" s="537">
        <f>IF(Tabla1[[#This Row],[Cantidad de Insumos]]="","",Tabla1[[#This Row],[Precio Unitario]]*Tabla1[[#This Row],[Cantidad de Insumos]])</f>
        <v>6800</v>
      </c>
      <c r="P347" s="522" t="str">
        <f>IF(Tabla1[[#This Row],[Descripción]]="","",_xlfn.XLOOKUP(Tabla1[[#This Row],[Descripción]],Tabla10[Descripción],Tabla10[CODIGO PRESUPUESTARIO],0))</f>
        <v>2.2.3.1.01</v>
      </c>
      <c r="Q347" s="523" t="s">
        <v>894</v>
      </c>
      <c r="R347" s="523" t="str">
        <f>IF(Tabla1[[#This Row],[Insumos]]="","",_xlfn.XLOOKUP(Tabla1[[#This Row],[Insumos]],Tabla10[Insumo],Tabla10[InsumoAbrev],"",0))</f>
        <v>lsViaticosDP</v>
      </c>
    </row>
    <row r="348" spans="2:18" ht="25.5">
      <c r="B348" s="188" t="e">
        <f>IF('Formulario PPGR3'!$G348="","",CONCATENATE('Formulario PPGR3'!$C348,".",'Formulario PPGR3'!$D348,".",'Formulario PPGR3'!$E348,".",'Formulario PPGR3'!$F348))</f>
        <v>#REF!</v>
      </c>
      <c r="C348" s="188" t="e">
        <f>IF('Formulario PPGR3'!$G348="","",'Formulario PPGR1'!#REF!)</f>
        <v>#REF!</v>
      </c>
      <c r="D348" s="188" t="e">
        <f>IF('Formulario PPGR3'!$G348="","",'Formulario PPGR1'!#REF!)</f>
        <v>#REF!</v>
      </c>
      <c r="E348" s="188" t="e">
        <f>IF('Formulario PPGR3'!$G348="","",'Formulario PPGR1'!#REF!)</f>
        <v>#REF!</v>
      </c>
      <c r="F348" s="188" t="e">
        <f>IF('Formulario PPGR3'!$G348="","",'Formulario PPGR1'!#REF!)</f>
        <v>#REF!</v>
      </c>
      <c r="G348" s="234" t="s">
        <v>273</v>
      </c>
      <c r="H348" s="519" t="str" cm="1">
        <f t="array" ref="H348">IF(Tabla1[[#This Row],[Código_Actividad]]="","",_xlfn.XLOOKUP(Tabla1[[#This Row],[Código_Actividad]],CodigoActividad,Tabla2[Actividades Programables Presupuestables],"",0))</f>
        <v>Seguimiento al fortalecimiento de las Consultas Diferenciadas en los CEAS</v>
      </c>
      <c r="I348" s="520">
        <f>IFERROR(VLOOKUP('Formulario PPGR3'!$G348,'Formulario PPGR2'!$C$9:$Q$270,15,FALSE),"")</f>
        <v>4</v>
      </c>
      <c r="J348" s="525" t="s">
        <v>897</v>
      </c>
      <c r="K348" s="524" t="s">
        <v>920</v>
      </c>
      <c r="L348" s="521" t="str">
        <f>IF(Tabla1[[#This Row],[Descripción]]="","",_xlfn.XLOOKUP(Tabla1[[#This Row],[Descripción]],Tabla10[Descripción],Tabla10[Unidad de Medida],"",0))</f>
        <v>Depósito</v>
      </c>
      <c r="M348" s="312">
        <v>4</v>
      </c>
      <c r="N348" s="537">
        <f>IF(Tabla1[[#This Row],[Descripción]]="","",_xlfn.XLOOKUP(Tabla1[[#This Row],[Descripción]],Tabla10[Descripción],Tabla10[Precio Unitario],0))</f>
        <v>1900</v>
      </c>
      <c r="O348" s="537">
        <f>IF(Tabla1[[#This Row],[Cantidad de Insumos]]="","",Tabla1[[#This Row],[Precio Unitario]]*Tabla1[[#This Row],[Cantidad de Insumos]])</f>
        <v>7600</v>
      </c>
      <c r="P348" s="522" t="str">
        <f>IF(Tabla1[[#This Row],[Descripción]]="","",_xlfn.XLOOKUP(Tabla1[[#This Row],[Descripción]],Tabla10[Descripción],Tabla10[CODIGO PRESUPUESTARIO],0))</f>
        <v>2.2.3.1.01</v>
      </c>
      <c r="Q348" s="523" t="s">
        <v>894</v>
      </c>
      <c r="R348" s="523" t="str">
        <f>IF(Tabla1[[#This Row],[Insumos]]="","",_xlfn.XLOOKUP(Tabla1[[#This Row],[Insumos]],Tabla10[Insumo],Tabla10[InsumoAbrev],"",0))</f>
        <v>lsViaticosDP</v>
      </c>
    </row>
    <row r="349" spans="2:18" ht="25.5">
      <c r="B349" s="188" t="e">
        <f>IF('Formulario PPGR3'!$G349="","",CONCATENATE('Formulario PPGR3'!$C349,".",'Formulario PPGR3'!$D349,".",'Formulario PPGR3'!$E349,".",'Formulario PPGR3'!$F349))</f>
        <v>#REF!</v>
      </c>
      <c r="C349" s="188" t="e">
        <f>IF('Formulario PPGR3'!$G349="","",'Formulario PPGR1'!#REF!)</f>
        <v>#REF!</v>
      </c>
      <c r="D349" s="188" t="e">
        <f>IF('Formulario PPGR3'!$G349="","",'Formulario PPGR1'!#REF!)</f>
        <v>#REF!</v>
      </c>
      <c r="E349" s="188" t="e">
        <f>IF('Formulario PPGR3'!$G349="","",'Formulario PPGR1'!#REF!)</f>
        <v>#REF!</v>
      </c>
      <c r="F349" s="188" t="e">
        <f>IF('Formulario PPGR3'!$G349="","",'Formulario PPGR1'!#REF!)</f>
        <v>#REF!</v>
      </c>
      <c r="G349" s="234" t="s">
        <v>273</v>
      </c>
      <c r="H349" s="519" t="str" cm="1">
        <f t="array" ref="H349">IF(Tabla1[[#This Row],[Código_Actividad]]="","",_xlfn.XLOOKUP(Tabla1[[#This Row],[Código_Actividad]],CodigoActividad,Tabla2[Actividades Programables Presupuestables],"",0))</f>
        <v>Seguimiento al fortalecimiento de las Consultas Diferenciadas en los CEAS</v>
      </c>
      <c r="I349" s="520">
        <f>IFERROR(VLOOKUP('Formulario PPGR3'!$G349,'Formulario PPGR2'!$C$9:$Q$270,15,FALSE),"")</f>
        <v>4</v>
      </c>
      <c r="J349" s="528" t="s">
        <v>901</v>
      </c>
      <c r="K349" s="524" t="s">
        <v>902</v>
      </c>
      <c r="L349" s="521" t="str">
        <f>IF(Tabla1[[#This Row],[Descripción]]="","",_xlfn.XLOOKUP(Tabla1[[#This Row],[Descripción]],Tabla10[Descripción],Tabla10[Unidad de Medida],"",0))</f>
        <v>resma</v>
      </c>
      <c r="M349" s="312">
        <v>1</v>
      </c>
      <c r="N349" s="537">
        <f>IF(Tabla1[[#This Row],[Descripción]]="","",_xlfn.XLOOKUP(Tabla1[[#This Row],[Descripción]],Tabla10[Descripción],Tabla10[Precio Unitario],0))</f>
        <v>288</v>
      </c>
      <c r="O349" s="537">
        <f>IF(Tabla1[[#This Row],[Cantidad de Insumos]]="","",Tabla1[[#This Row],[Precio Unitario]]*Tabla1[[#This Row],[Cantidad de Insumos]])</f>
        <v>288</v>
      </c>
      <c r="P349" s="522" t="str">
        <f>IF(Tabla1[[#This Row],[Descripción]]="","",_xlfn.XLOOKUP(Tabla1[[#This Row],[Descripción]],Tabla10[Descripción],Tabla10[CODIGO PRESUPUESTARIO],0))</f>
        <v>2.3.3.1.01</v>
      </c>
      <c r="Q349" s="523" t="s">
        <v>894</v>
      </c>
      <c r="R349" s="523" t="str">
        <f>IF(Tabla1[[#This Row],[Insumos]]="","",_xlfn.XLOOKUP(Tabla1[[#This Row],[Insumos]],Tabla10[Insumo],Tabla10[InsumoAbrev],"",0))</f>
        <v>lsProductosdePapel</v>
      </c>
    </row>
    <row r="350" spans="2:18" ht="25.5">
      <c r="B350" s="188" t="e">
        <f>IF('Formulario PPGR3'!$G350="","",CONCATENATE('Formulario PPGR3'!$C350,".",'Formulario PPGR3'!$D350,".",'Formulario PPGR3'!$E350,".",'Formulario PPGR3'!$F350))</f>
        <v>#REF!</v>
      </c>
      <c r="C350" s="188" t="e">
        <f>IF('Formulario PPGR3'!$G350="","",'Formulario PPGR1'!#REF!)</f>
        <v>#REF!</v>
      </c>
      <c r="D350" s="188" t="e">
        <f>IF('Formulario PPGR3'!$G350="","",'Formulario PPGR1'!#REF!)</f>
        <v>#REF!</v>
      </c>
      <c r="E350" s="188" t="e">
        <f>IF('Formulario PPGR3'!$G350="","",'Formulario PPGR1'!#REF!)</f>
        <v>#REF!</v>
      </c>
      <c r="F350" s="188" t="e">
        <f>IF('Formulario PPGR3'!$G350="","",'Formulario PPGR1'!#REF!)</f>
        <v>#REF!</v>
      </c>
      <c r="G350" s="234" t="s">
        <v>275</v>
      </c>
      <c r="H350" s="519" t="str" cm="1">
        <f t="array" ref="H350">IF(Tabla1[[#This Row],[Código_Actividad]]="","",_xlfn.XLOOKUP(Tabla1[[#This Row],[Código_Actividad]],CodigoActividad,Tabla2[Actividades Programables Presupuestables],"",0))</f>
        <v>Socialización de las Guías Nacionales de Atención Integral a la Salud de Adolescentes por SRS</v>
      </c>
      <c r="I350" s="520">
        <f>IFERROR(VLOOKUP('Formulario PPGR3'!$G350,'Formulario PPGR2'!$C$9:$Q$270,15,FALSE),"")</f>
        <v>4</v>
      </c>
      <c r="J350" s="525" t="s">
        <v>903</v>
      </c>
      <c r="K350" s="524" t="s">
        <v>904</v>
      </c>
      <c r="L350" s="521" t="str">
        <f>IF(Tabla1[[#This Row],[Descripción]]="","",_xlfn.XLOOKUP(Tabla1[[#This Row],[Descripción]],Tabla10[Descripción],Tabla10[Unidad de Medida],"",0))</f>
        <v>unidad</v>
      </c>
      <c r="M350" s="312">
        <v>2</v>
      </c>
      <c r="N350" s="537">
        <f>IF(Tabla1[[#This Row],[Descripción]]="","",_xlfn.XLOOKUP(Tabla1[[#This Row],[Descripción]],Tabla10[Descripción],Tabla10[Precio Unitario],0))</f>
        <v>55</v>
      </c>
      <c r="O350" s="537">
        <f>IF(Tabla1[[#This Row],[Cantidad de Insumos]]="","",Tabla1[[#This Row],[Precio Unitario]]*Tabla1[[#This Row],[Cantidad de Insumos]])</f>
        <v>110</v>
      </c>
      <c r="P350" s="522" t="str">
        <f>IF(Tabla1[[#This Row],[Descripción]]="","",_xlfn.XLOOKUP(Tabla1[[#This Row],[Descripción]],Tabla10[Descripción],Tabla10[CODIGO PRESUPUESTARIO],0))</f>
        <v xml:space="preserve">2.3.9.2.01 </v>
      </c>
      <c r="Q350" s="523" t="s">
        <v>894</v>
      </c>
      <c r="R350" s="523" t="str">
        <f>IF(Tabla1[[#This Row],[Insumos]]="","",_xlfn.XLOOKUP(Tabla1[[#This Row],[Insumos]],Tabla10[Insumo],Tabla10[InsumoAbrev],"",0))</f>
        <v>lsUtilesdeOficina</v>
      </c>
    </row>
    <row r="351" spans="2:18" ht="25.5">
      <c r="B351" s="188" t="e">
        <f>IF('Formulario PPGR3'!$G351="","",CONCATENATE('Formulario PPGR3'!$C351,".",'Formulario PPGR3'!$D351,".",'Formulario PPGR3'!$E351,".",'Formulario PPGR3'!$F351))</f>
        <v>#REF!</v>
      </c>
      <c r="C351" s="188" t="e">
        <f>IF('Formulario PPGR3'!$G351="","",'Formulario PPGR1'!#REF!)</f>
        <v>#REF!</v>
      </c>
      <c r="D351" s="188" t="e">
        <f>IF('Formulario PPGR3'!$G351="","",'Formulario PPGR1'!#REF!)</f>
        <v>#REF!</v>
      </c>
      <c r="E351" s="188" t="e">
        <f>IF('Formulario PPGR3'!$G351="","",'Formulario PPGR1'!#REF!)</f>
        <v>#REF!</v>
      </c>
      <c r="F351" s="188" t="e">
        <f>IF('Formulario PPGR3'!$G351="","",'Formulario PPGR1'!#REF!)</f>
        <v>#REF!</v>
      </c>
      <c r="G351" s="234" t="s">
        <v>275</v>
      </c>
      <c r="H351" s="519" t="str" cm="1">
        <f t="array" ref="H351">IF(Tabla1[[#This Row],[Código_Actividad]]="","",_xlfn.XLOOKUP(Tabla1[[#This Row],[Código_Actividad]],CodigoActividad,Tabla2[Actividades Programables Presupuestables],"",0))</f>
        <v>Socialización de las Guías Nacionales de Atención Integral a la Salud de Adolescentes por SRS</v>
      </c>
      <c r="I351" s="520">
        <f>IFERROR(VLOOKUP('Formulario PPGR3'!$G351,'Formulario PPGR2'!$C$9:$Q$270,15,FALSE),"")</f>
        <v>4</v>
      </c>
      <c r="J351" s="525" t="s">
        <v>895</v>
      </c>
      <c r="K351" s="524" t="s">
        <v>896</v>
      </c>
      <c r="L351" s="521" t="str">
        <f>IF(Tabla1[[#This Row],[Descripción]]="","",_xlfn.XLOOKUP(Tabla1[[#This Row],[Descripción]],Tabla10[Descripción],Tabla10[Unidad de Medida],"",0))</f>
        <v>galon</v>
      </c>
      <c r="M351" s="312">
        <v>40</v>
      </c>
      <c r="N351" s="537">
        <f>IF(Tabla1[[#This Row],[Descripción]]="","",_xlfn.XLOOKUP(Tabla1[[#This Row],[Descripción]],Tabla10[Descripción],Tabla10[Precio Unitario],0))</f>
        <v>250</v>
      </c>
      <c r="O351" s="537">
        <f>IF(Tabla1[[#This Row],[Cantidad de Insumos]]="","",Tabla1[[#This Row],[Precio Unitario]]*Tabla1[[#This Row],[Cantidad de Insumos]])</f>
        <v>10000</v>
      </c>
      <c r="P351" s="522" t="str">
        <f>IF(Tabla1[[#This Row],[Descripción]]="","",_xlfn.XLOOKUP(Tabla1[[#This Row],[Descripción]],Tabla10[Descripción],Tabla10[CODIGO PRESUPUESTARIO],0))</f>
        <v>2.3.7.1.02</v>
      </c>
      <c r="Q351" s="523" t="s">
        <v>900</v>
      </c>
      <c r="R351" s="523" t="str">
        <f>IF(Tabla1[[#This Row],[Insumos]]="","",_xlfn.XLOOKUP(Tabla1[[#This Row],[Insumos]],Tabla10[Insumo],Tabla10[InsumoAbrev],"",0))</f>
        <v>lsGasoil</v>
      </c>
    </row>
    <row r="352" spans="2:18" ht="25.5">
      <c r="B352" s="188" t="e">
        <f>IF('Formulario PPGR3'!$G352="","",CONCATENATE('Formulario PPGR3'!$C352,".",'Formulario PPGR3'!$D352,".",'Formulario PPGR3'!$E352,".",'Formulario PPGR3'!$F352))</f>
        <v>#REF!</v>
      </c>
      <c r="C352" s="188" t="e">
        <f>IF('Formulario PPGR3'!$G352="","",'Formulario PPGR1'!#REF!)</f>
        <v>#REF!</v>
      </c>
      <c r="D352" s="188" t="e">
        <f>IF('Formulario PPGR3'!$G352="","",'Formulario PPGR1'!#REF!)</f>
        <v>#REF!</v>
      </c>
      <c r="E352" s="188" t="e">
        <f>IF('Formulario PPGR3'!$G352="","",'Formulario PPGR1'!#REF!)</f>
        <v>#REF!</v>
      </c>
      <c r="F352" s="188" t="e">
        <f>IF('Formulario PPGR3'!$G352="","",'Formulario PPGR1'!#REF!)</f>
        <v>#REF!</v>
      </c>
      <c r="G352" s="234" t="s">
        <v>275</v>
      </c>
      <c r="H352" s="519" t="str" cm="1">
        <f t="array" ref="H352">IF(Tabla1[[#This Row],[Código_Actividad]]="","",_xlfn.XLOOKUP(Tabla1[[#This Row],[Código_Actividad]],CodigoActividad,Tabla2[Actividades Programables Presupuestables],"",0))</f>
        <v>Socialización de las Guías Nacionales de Atención Integral a la Salud de Adolescentes por SRS</v>
      </c>
      <c r="I352" s="520">
        <f>IFERROR(VLOOKUP('Formulario PPGR3'!$G352,'Formulario PPGR2'!$C$9:$Q$270,15,FALSE),"")</f>
        <v>4</v>
      </c>
      <c r="J352" s="525" t="s">
        <v>897</v>
      </c>
      <c r="K352" s="524" t="s">
        <v>898</v>
      </c>
      <c r="L352" s="521" t="str">
        <f>IF(Tabla1[[#This Row],[Descripción]]="","",_xlfn.XLOOKUP(Tabla1[[#This Row],[Descripción]],Tabla10[Descripción],Tabla10[Unidad de Medida],"",0))</f>
        <v>Depósito</v>
      </c>
      <c r="M352" s="312">
        <v>4</v>
      </c>
      <c r="N352" s="537">
        <f>IF(Tabla1[[#This Row],[Descripción]]="","",_xlfn.XLOOKUP(Tabla1[[#This Row],[Descripción]],Tabla10[Descripción],Tabla10[Precio Unitario],0))</f>
        <v>1700</v>
      </c>
      <c r="O352" s="537">
        <f>IF(Tabla1[[#This Row],[Cantidad de Insumos]]="","",Tabla1[[#This Row],[Precio Unitario]]*Tabla1[[#This Row],[Cantidad de Insumos]])</f>
        <v>6800</v>
      </c>
      <c r="P352" s="522" t="str">
        <f>IF(Tabla1[[#This Row],[Descripción]]="","",_xlfn.XLOOKUP(Tabla1[[#This Row],[Descripción]],Tabla10[Descripción],Tabla10[CODIGO PRESUPUESTARIO],0))</f>
        <v>2.2.3.1.01</v>
      </c>
      <c r="Q352" s="523" t="s">
        <v>894</v>
      </c>
      <c r="R352" s="523" t="str">
        <f>IF(Tabla1[[#This Row],[Insumos]]="","",_xlfn.XLOOKUP(Tabla1[[#This Row],[Insumos]],Tabla10[Insumo],Tabla10[InsumoAbrev],"",0))</f>
        <v>lsViaticosDP</v>
      </c>
    </row>
    <row r="353" spans="2:18" ht="25.5">
      <c r="B353" s="188" t="e">
        <f>IF('Formulario PPGR3'!$G353="","",CONCATENATE('Formulario PPGR3'!$C353,".",'Formulario PPGR3'!$D353,".",'Formulario PPGR3'!$E353,".",'Formulario PPGR3'!$F353))</f>
        <v>#REF!</v>
      </c>
      <c r="C353" s="188" t="e">
        <f>IF('Formulario PPGR3'!$G353="","",'Formulario PPGR1'!#REF!)</f>
        <v>#REF!</v>
      </c>
      <c r="D353" s="188" t="e">
        <f>IF('Formulario PPGR3'!$G353="","",'Formulario PPGR1'!#REF!)</f>
        <v>#REF!</v>
      </c>
      <c r="E353" s="188" t="e">
        <f>IF('Formulario PPGR3'!$G353="","",'Formulario PPGR1'!#REF!)</f>
        <v>#REF!</v>
      </c>
      <c r="F353" s="188" t="e">
        <f>IF('Formulario PPGR3'!$G353="","",'Formulario PPGR1'!#REF!)</f>
        <v>#REF!</v>
      </c>
      <c r="G353" s="234" t="s">
        <v>275</v>
      </c>
      <c r="H353" s="519" t="str" cm="1">
        <f t="array" ref="H353">IF(Tabla1[[#This Row],[Código_Actividad]]="","",_xlfn.XLOOKUP(Tabla1[[#This Row],[Código_Actividad]],CodigoActividad,Tabla2[Actividades Programables Presupuestables],"",0))</f>
        <v>Socialización de las Guías Nacionales de Atención Integral a la Salud de Adolescentes por SRS</v>
      </c>
      <c r="I353" s="520">
        <f>IFERROR(VLOOKUP('Formulario PPGR3'!$G353,'Formulario PPGR2'!$C$9:$Q$270,15,FALSE),"")</f>
        <v>4</v>
      </c>
      <c r="J353" s="525" t="s">
        <v>897</v>
      </c>
      <c r="K353" s="524" t="s">
        <v>920</v>
      </c>
      <c r="L353" s="521" t="str">
        <f>IF(Tabla1[[#This Row],[Descripción]]="","",_xlfn.XLOOKUP(Tabla1[[#This Row],[Descripción]],Tabla10[Descripción],Tabla10[Unidad de Medida],"",0))</f>
        <v>Depósito</v>
      </c>
      <c r="M353" s="312">
        <v>4</v>
      </c>
      <c r="N353" s="537">
        <f>IF(Tabla1[[#This Row],[Descripción]]="","",_xlfn.XLOOKUP(Tabla1[[#This Row],[Descripción]],Tabla10[Descripción],Tabla10[Precio Unitario],0))</f>
        <v>1900</v>
      </c>
      <c r="O353" s="537">
        <f>IF(Tabla1[[#This Row],[Cantidad de Insumos]]="","",Tabla1[[#This Row],[Precio Unitario]]*Tabla1[[#This Row],[Cantidad de Insumos]])</f>
        <v>7600</v>
      </c>
      <c r="P353" s="522" t="str">
        <f>IF(Tabla1[[#This Row],[Descripción]]="","",_xlfn.XLOOKUP(Tabla1[[#This Row],[Descripción]],Tabla10[Descripción],Tabla10[CODIGO PRESUPUESTARIO],0))</f>
        <v>2.2.3.1.01</v>
      </c>
      <c r="Q353" s="523" t="s">
        <v>894</v>
      </c>
      <c r="R353" s="523" t="str">
        <f>IF(Tabla1[[#This Row],[Insumos]]="","",_xlfn.XLOOKUP(Tabla1[[#This Row],[Insumos]],Tabla10[Insumo],Tabla10[InsumoAbrev],"",0))</f>
        <v>lsViaticosDP</v>
      </c>
    </row>
    <row r="354" spans="2:18" ht="25.5">
      <c r="B354" s="188" t="e">
        <f>IF('Formulario PPGR3'!$G354="","",CONCATENATE('Formulario PPGR3'!$C354,".",'Formulario PPGR3'!$D354,".",'Formulario PPGR3'!$E354,".",'Formulario PPGR3'!$F354))</f>
        <v>#REF!</v>
      </c>
      <c r="C354" s="188" t="e">
        <f>IF('Formulario PPGR3'!$G354="","",'Formulario PPGR1'!#REF!)</f>
        <v>#REF!</v>
      </c>
      <c r="D354" s="188" t="e">
        <f>IF('Formulario PPGR3'!$G354="","",'Formulario PPGR1'!#REF!)</f>
        <v>#REF!</v>
      </c>
      <c r="E354" s="188" t="e">
        <f>IF('Formulario PPGR3'!$G354="","",'Formulario PPGR1'!#REF!)</f>
        <v>#REF!</v>
      </c>
      <c r="F354" s="188" t="e">
        <f>IF('Formulario PPGR3'!$G354="","",'Formulario PPGR1'!#REF!)</f>
        <v>#REF!</v>
      </c>
      <c r="G354" s="234" t="s">
        <v>275</v>
      </c>
      <c r="H354" s="519" t="str" cm="1">
        <f t="array" ref="H354">IF(Tabla1[[#This Row],[Código_Actividad]]="","",_xlfn.XLOOKUP(Tabla1[[#This Row],[Código_Actividad]],CodigoActividad,Tabla2[Actividades Programables Presupuestables],"",0))</f>
        <v>Socialización de las Guías Nacionales de Atención Integral a la Salud de Adolescentes por SRS</v>
      </c>
      <c r="I354" s="520">
        <f>IFERROR(VLOOKUP('Formulario PPGR3'!$G354,'Formulario PPGR2'!$C$9:$Q$270,15,FALSE),"")</f>
        <v>4</v>
      </c>
      <c r="J354" s="528" t="s">
        <v>901</v>
      </c>
      <c r="K354" s="524" t="s">
        <v>902</v>
      </c>
      <c r="L354" s="521" t="str">
        <f>IF(Tabla1[[#This Row],[Descripción]]="","",_xlfn.XLOOKUP(Tabla1[[#This Row],[Descripción]],Tabla10[Descripción],Tabla10[Unidad de Medida],"",0))</f>
        <v>resma</v>
      </c>
      <c r="M354" s="312">
        <v>1</v>
      </c>
      <c r="N354" s="537">
        <f>IF(Tabla1[[#This Row],[Descripción]]="","",_xlfn.XLOOKUP(Tabla1[[#This Row],[Descripción]],Tabla10[Descripción],Tabla10[Precio Unitario],0))</f>
        <v>288</v>
      </c>
      <c r="O354" s="537">
        <f>IF(Tabla1[[#This Row],[Cantidad de Insumos]]="","",Tabla1[[#This Row],[Precio Unitario]]*Tabla1[[#This Row],[Cantidad de Insumos]])</f>
        <v>288</v>
      </c>
      <c r="P354" s="522" t="str">
        <f>IF(Tabla1[[#This Row],[Descripción]]="","",_xlfn.XLOOKUP(Tabla1[[#This Row],[Descripción]],Tabla10[Descripción],Tabla10[CODIGO PRESUPUESTARIO],0))</f>
        <v>2.3.3.1.01</v>
      </c>
      <c r="Q354" s="523" t="s">
        <v>894</v>
      </c>
      <c r="R354" s="523" t="str">
        <f>IF(Tabla1[[#This Row],[Insumos]]="","",_xlfn.XLOOKUP(Tabla1[[#This Row],[Insumos]],Tabla10[Insumo],Tabla10[InsumoAbrev],"",0))</f>
        <v>lsProductosdePapel</v>
      </c>
    </row>
    <row r="355" spans="2:18" ht="25.5">
      <c r="B355" s="188" t="e">
        <f>IF('Formulario PPGR3'!$G355="","",CONCATENATE('Formulario PPGR3'!$C355,".",'Formulario PPGR3'!$D355,".",'Formulario PPGR3'!$E355,".",'Formulario PPGR3'!$F355))</f>
        <v>#REF!</v>
      </c>
      <c r="C355" s="188" t="e">
        <f>IF('Formulario PPGR3'!$G355="","",'Formulario PPGR1'!#REF!)</f>
        <v>#REF!</v>
      </c>
      <c r="D355" s="188" t="e">
        <f>IF('Formulario PPGR3'!$G355="","",'Formulario PPGR1'!#REF!)</f>
        <v>#REF!</v>
      </c>
      <c r="E355" s="188" t="e">
        <f>IF('Formulario PPGR3'!$G355="","",'Formulario PPGR1'!#REF!)</f>
        <v>#REF!</v>
      </c>
      <c r="F355" s="188" t="e">
        <f>IF('Formulario PPGR3'!$G355="","",'Formulario PPGR1'!#REF!)</f>
        <v>#REF!</v>
      </c>
      <c r="G355" s="234" t="s">
        <v>275</v>
      </c>
      <c r="H355" s="519" t="str" cm="1">
        <f t="array" ref="H355">IF(Tabla1[[#This Row],[Código_Actividad]]="","",_xlfn.XLOOKUP(Tabla1[[#This Row],[Código_Actividad]],CodigoActividad,Tabla2[Actividades Programables Presupuestables],"",0))</f>
        <v>Socialización de las Guías Nacionales de Atención Integral a la Salud de Adolescentes por SRS</v>
      </c>
      <c r="I355" s="520">
        <f>IFERROR(VLOOKUP('Formulario PPGR3'!$G355,'Formulario PPGR2'!$C$9:$Q$270,15,FALSE),"")</f>
        <v>4</v>
      </c>
      <c r="J355" s="525" t="s">
        <v>903</v>
      </c>
      <c r="K355" s="524" t="s">
        <v>904</v>
      </c>
      <c r="L355" s="521" t="str">
        <f>IF(Tabla1[[#This Row],[Descripción]]="","",_xlfn.XLOOKUP(Tabla1[[#This Row],[Descripción]],Tabla10[Descripción],Tabla10[Unidad de Medida],"",0))</f>
        <v>unidad</v>
      </c>
      <c r="M355" s="312">
        <v>2</v>
      </c>
      <c r="N355" s="537">
        <f>IF(Tabla1[[#This Row],[Descripción]]="","",_xlfn.XLOOKUP(Tabla1[[#This Row],[Descripción]],Tabla10[Descripción],Tabla10[Precio Unitario],0))</f>
        <v>55</v>
      </c>
      <c r="O355" s="537">
        <f>IF(Tabla1[[#This Row],[Cantidad de Insumos]]="","",Tabla1[[#This Row],[Precio Unitario]]*Tabla1[[#This Row],[Cantidad de Insumos]])</f>
        <v>110</v>
      </c>
      <c r="P355" s="522" t="str">
        <f>IF(Tabla1[[#This Row],[Descripción]]="","",_xlfn.XLOOKUP(Tabla1[[#This Row],[Descripción]],Tabla10[Descripción],Tabla10[CODIGO PRESUPUESTARIO],0))</f>
        <v xml:space="preserve">2.3.9.2.01 </v>
      </c>
      <c r="Q355" s="523" t="s">
        <v>894</v>
      </c>
      <c r="R355" s="523" t="str">
        <f>IF(Tabla1[[#This Row],[Insumos]]="","",_xlfn.XLOOKUP(Tabla1[[#This Row],[Insumos]],Tabla10[Insumo],Tabla10[InsumoAbrev],"",0))</f>
        <v>lsUtilesdeOficina</v>
      </c>
    </row>
    <row r="356" spans="2:18">
      <c r="B356" s="188" t="e">
        <f>IF('Formulario PPGR3'!$G356="","",CONCATENATE('Formulario PPGR3'!$C356,".",'Formulario PPGR3'!$D356,".",'Formulario PPGR3'!$E356,".",'Formulario PPGR3'!$F356))</f>
        <v>#REF!</v>
      </c>
      <c r="C356" s="188" t="e">
        <f>IF('Formulario PPGR3'!$G356="","",'Formulario PPGR1'!#REF!)</f>
        <v>#REF!</v>
      </c>
      <c r="D356" s="188" t="e">
        <f>IF('Formulario PPGR3'!$G356="","",'Formulario PPGR1'!#REF!)</f>
        <v>#REF!</v>
      </c>
      <c r="E356" s="188" t="e">
        <f>IF('Formulario PPGR3'!$G356="","",'Formulario PPGR1'!#REF!)</f>
        <v>#REF!</v>
      </c>
      <c r="F356" s="188" t="e">
        <f>IF('Formulario PPGR3'!$G356="","",'Formulario PPGR1'!#REF!)</f>
        <v>#REF!</v>
      </c>
      <c r="G356" s="234" t="s">
        <v>277</v>
      </c>
      <c r="H356" s="519" t="str" cm="1">
        <f t="array" ref="H356">IF(Tabla1[[#This Row],[Código_Actividad]]="","",_xlfn.XLOOKUP(Tabla1[[#This Row],[Código_Actividad]],CodigoActividad,Tabla2[Actividades Programables Presupuestables],"",0))</f>
        <v xml:space="preserve">Análisis de la Planificación familiar en Adolescentes </v>
      </c>
      <c r="I356" s="520">
        <f>IFERROR(VLOOKUP('Formulario PPGR3'!$G356,'Formulario PPGR2'!$C$9:$Q$270,15,FALSE),"")</f>
        <v>4</v>
      </c>
      <c r="J356" s="528" t="s">
        <v>901</v>
      </c>
      <c r="K356" s="524" t="s">
        <v>902</v>
      </c>
      <c r="L356" s="521" t="str">
        <f>IF(Tabla1[[#This Row],[Descripción]]="","",_xlfn.XLOOKUP(Tabla1[[#This Row],[Descripción]],Tabla10[Descripción],Tabla10[Unidad de Medida],"",0))</f>
        <v>resma</v>
      </c>
      <c r="M356" s="312">
        <v>2</v>
      </c>
      <c r="N356" s="537">
        <f>IF(Tabla1[[#This Row],[Descripción]]="","",_xlfn.XLOOKUP(Tabla1[[#This Row],[Descripción]],Tabla10[Descripción],Tabla10[Precio Unitario],0))</f>
        <v>288</v>
      </c>
      <c r="O356" s="537">
        <f>IF(Tabla1[[#This Row],[Cantidad de Insumos]]="","",Tabla1[[#This Row],[Precio Unitario]]*Tabla1[[#This Row],[Cantidad de Insumos]])</f>
        <v>576</v>
      </c>
      <c r="P356" s="522" t="str">
        <f>IF(Tabla1[[#This Row],[Descripción]]="","",_xlfn.XLOOKUP(Tabla1[[#This Row],[Descripción]],Tabla10[Descripción],Tabla10[CODIGO PRESUPUESTARIO],0))</f>
        <v>2.3.3.1.01</v>
      </c>
      <c r="Q356" s="523" t="s">
        <v>894</v>
      </c>
      <c r="R356" s="523" t="str">
        <f>IF(Tabla1[[#This Row],[Insumos]]="","",_xlfn.XLOOKUP(Tabla1[[#This Row],[Insumos]],Tabla10[Insumo],Tabla10[InsumoAbrev],"",0))</f>
        <v>lsProductosdePapel</v>
      </c>
    </row>
    <row r="357" spans="2:18" ht="25.5">
      <c r="B357" s="188" t="e">
        <f>IF('Formulario PPGR3'!$G357="","",CONCATENATE('Formulario PPGR3'!$C357,".",'Formulario PPGR3'!$D357,".",'Formulario PPGR3'!$E357,".",'Formulario PPGR3'!$F357))</f>
        <v>#REF!</v>
      </c>
      <c r="C357" s="188" t="e">
        <f>IF('Formulario PPGR3'!$G357="","",'Formulario PPGR1'!#REF!)</f>
        <v>#REF!</v>
      </c>
      <c r="D357" s="188" t="e">
        <f>IF('Formulario PPGR3'!$G357="","",'Formulario PPGR1'!#REF!)</f>
        <v>#REF!</v>
      </c>
      <c r="E357" s="188" t="e">
        <f>IF('Formulario PPGR3'!$G357="","",'Formulario PPGR1'!#REF!)</f>
        <v>#REF!</v>
      </c>
      <c r="F357" s="188" t="e">
        <f>IF('Formulario PPGR3'!$G357="","",'Formulario PPGR1'!#REF!)</f>
        <v>#REF!</v>
      </c>
      <c r="G357" s="234" t="s">
        <v>277</v>
      </c>
      <c r="H357" s="519" t="str" cm="1">
        <f t="array" ref="H357">IF(Tabla1[[#This Row],[Código_Actividad]]="","",_xlfn.XLOOKUP(Tabla1[[#This Row],[Código_Actividad]],CodigoActividad,Tabla2[Actividades Programables Presupuestables],"",0))</f>
        <v xml:space="preserve">Análisis de la Planificación familiar en Adolescentes </v>
      </c>
      <c r="I357" s="520">
        <f>IFERROR(VLOOKUP('Formulario PPGR3'!$G357,'Formulario PPGR2'!$C$9:$Q$270,15,FALSE),"")</f>
        <v>4</v>
      </c>
      <c r="J357" s="525" t="s">
        <v>903</v>
      </c>
      <c r="K357" s="524" t="s">
        <v>944</v>
      </c>
      <c r="L357" s="521" t="str">
        <f>IF(Tabla1[[#This Row],[Descripción]]="","",_xlfn.XLOOKUP(Tabla1[[#This Row],[Descripción]],Tabla10[Descripción],Tabla10[Unidad de Medida],"",0))</f>
        <v>unidad</v>
      </c>
      <c r="M357" s="312">
        <v>2</v>
      </c>
      <c r="N357" s="537">
        <f>IF(Tabla1[[#This Row],[Descripción]]="","",_xlfn.XLOOKUP(Tabla1[[#This Row],[Descripción]],Tabla10[Descripción],Tabla10[Precio Unitario],0))</f>
        <v>510.04250000000002</v>
      </c>
      <c r="O357" s="537">
        <f>IF(Tabla1[[#This Row],[Cantidad de Insumos]]="","",Tabla1[[#This Row],[Precio Unitario]]*Tabla1[[#This Row],[Cantidad de Insumos]])</f>
        <v>1020.085</v>
      </c>
      <c r="P357" s="522" t="str">
        <f>IF(Tabla1[[#This Row],[Descripción]]="","",_xlfn.XLOOKUP(Tabla1[[#This Row],[Descripción]],Tabla10[Descripción],Tabla10[CODIGO PRESUPUESTARIO],0))</f>
        <v xml:space="preserve">2.3.9.2.01 </v>
      </c>
      <c r="Q357" s="523" t="s">
        <v>900</v>
      </c>
      <c r="R357" s="523" t="str">
        <f>IF(Tabla1[[#This Row],[Insumos]]="","",_xlfn.XLOOKUP(Tabla1[[#This Row],[Insumos]],Tabla10[Insumo],Tabla10[InsumoAbrev],"",0))</f>
        <v>lsUtilesdeOficina</v>
      </c>
    </row>
    <row r="358" spans="2:18">
      <c r="B358" s="188" t="e">
        <f>IF('Formulario PPGR3'!$G358="","",CONCATENATE('Formulario PPGR3'!$C358,".",'Formulario PPGR3'!$D358,".",'Formulario PPGR3'!$E358,".",'Formulario PPGR3'!$F358))</f>
        <v>#REF!</v>
      </c>
      <c r="C358" s="188" t="e">
        <f>IF('Formulario PPGR3'!$G358="","",'Formulario PPGR1'!#REF!)</f>
        <v>#REF!</v>
      </c>
      <c r="D358" s="188" t="e">
        <f>IF('Formulario PPGR3'!$G358="","",'Formulario PPGR1'!#REF!)</f>
        <v>#REF!</v>
      </c>
      <c r="E358" s="188" t="e">
        <f>IF('Formulario PPGR3'!$G358="","",'Formulario PPGR1'!#REF!)</f>
        <v>#REF!</v>
      </c>
      <c r="F358" s="188" t="e">
        <f>IF('Formulario PPGR3'!$G358="","",'Formulario PPGR1'!#REF!)</f>
        <v>#REF!</v>
      </c>
      <c r="G358" s="234" t="s">
        <v>277</v>
      </c>
      <c r="H358" s="519" t="str" cm="1">
        <f t="array" ref="H358">IF(Tabla1[[#This Row],[Código_Actividad]]="","",_xlfn.XLOOKUP(Tabla1[[#This Row],[Código_Actividad]],CodigoActividad,Tabla2[Actividades Programables Presupuestables],"",0))</f>
        <v xml:space="preserve">Análisis de la Planificación familiar en Adolescentes </v>
      </c>
      <c r="I358" s="520">
        <f>IFERROR(VLOOKUP('Formulario PPGR3'!$G358,'Formulario PPGR2'!$C$9:$Q$270,15,FALSE),"")</f>
        <v>4</v>
      </c>
      <c r="J358" s="525" t="s">
        <v>903</v>
      </c>
      <c r="K358" s="524" t="s">
        <v>904</v>
      </c>
      <c r="L358" s="521" t="str">
        <f>IF(Tabla1[[#This Row],[Descripción]]="","",_xlfn.XLOOKUP(Tabla1[[#This Row],[Descripción]],Tabla10[Descripción],Tabla10[Unidad de Medida],"",0))</f>
        <v>unidad</v>
      </c>
      <c r="M358" s="312">
        <v>4</v>
      </c>
      <c r="N358" s="537">
        <f>IF(Tabla1[[#This Row],[Descripción]]="","",_xlfn.XLOOKUP(Tabla1[[#This Row],[Descripción]],Tabla10[Descripción],Tabla10[Precio Unitario],0))</f>
        <v>55</v>
      </c>
      <c r="O358" s="537">
        <f>IF(Tabla1[[#This Row],[Cantidad de Insumos]]="","",Tabla1[[#This Row],[Precio Unitario]]*Tabla1[[#This Row],[Cantidad de Insumos]])</f>
        <v>220</v>
      </c>
      <c r="P358" s="522" t="str">
        <f>IF(Tabla1[[#This Row],[Descripción]]="","",_xlfn.XLOOKUP(Tabla1[[#This Row],[Descripción]],Tabla10[Descripción],Tabla10[CODIGO PRESUPUESTARIO],0))</f>
        <v xml:space="preserve">2.3.9.2.01 </v>
      </c>
      <c r="Q358" s="523" t="s">
        <v>900</v>
      </c>
      <c r="R358" s="523" t="str">
        <f>IF(Tabla1[[#This Row],[Insumos]]="","",_xlfn.XLOOKUP(Tabla1[[#This Row],[Insumos]],Tabla10[Insumo],Tabla10[InsumoAbrev],"",0))</f>
        <v>lsUtilesdeOficina</v>
      </c>
    </row>
    <row r="359" spans="2:18" ht="25.5">
      <c r="B359" s="188" t="e">
        <f>IF('Formulario PPGR3'!$G359="","",CONCATENATE('Formulario PPGR3'!$C359,".",'Formulario PPGR3'!$D359,".",'Formulario PPGR3'!$E359,".",'Formulario PPGR3'!$F359))</f>
        <v>#REF!</v>
      </c>
      <c r="C359" s="188" t="e">
        <f>IF('Formulario PPGR3'!$G359="","",'Formulario PPGR1'!#REF!)</f>
        <v>#REF!</v>
      </c>
      <c r="D359" s="188" t="e">
        <f>IF('Formulario PPGR3'!$G359="","",'Formulario PPGR1'!#REF!)</f>
        <v>#REF!</v>
      </c>
      <c r="E359" s="188" t="e">
        <f>IF('Formulario PPGR3'!$G359="","",'Formulario PPGR1'!#REF!)</f>
        <v>#REF!</v>
      </c>
      <c r="F359" s="188" t="e">
        <f>IF('Formulario PPGR3'!$G359="","",'Formulario PPGR1'!#REF!)</f>
        <v>#REF!</v>
      </c>
      <c r="G359" s="234" t="s">
        <v>314</v>
      </c>
      <c r="H359" s="519" t="str" cm="1">
        <f t="array" ref="H359">IF(Tabla1[[#This Row],[Código_Actividad]]="","",_xlfn.XLOOKUP(Tabla1[[#This Row],[Código_Actividad]],CodigoActividad,Tabla2[Actividades Programables Presupuestables],"",0))</f>
        <v>Seguimiento regional de la  Morbilidad Materna Extrema de los CEAS</v>
      </c>
      <c r="I359" s="520">
        <f>IFERROR(VLOOKUP('Formulario PPGR3'!$G359,'Formulario PPGR2'!$C$9:$Q$270,15,FALSE),"")</f>
        <v>10</v>
      </c>
      <c r="J359" s="525" t="s">
        <v>895</v>
      </c>
      <c r="K359" s="524" t="s">
        <v>896</v>
      </c>
      <c r="L359" s="521" t="str">
        <f>IF(Tabla1[[#This Row],[Descripción]]="","",_xlfn.XLOOKUP(Tabla1[[#This Row],[Descripción]],Tabla10[Descripción],Tabla10[Unidad de Medida],"",0))</f>
        <v>galon</v>
      </c>
      <c r="M359" s="312">
        <v>100</v>
      </c>
      <c r="N359" s="537">
        <f>IF(Tabla1[[#This Row],[Descripción]]="","",_xlfn.XLOOKUP(Tabla1[[#This Row],[Descripción]],Tabla10[Descripción],Tabla10[Precio Unitario],0))</f>
        <v>250</v>
      </c>
      <c r="O359" s="537">
        <f>IF(Tabla1[[#This Row],[Cantidad de Insumos]]="","",Tabla1[[#This Row],[Precio Unitario]]*Tabla1[[#This Row],[Cantidad de Insumos]])</f>
        <v>25000</v>
      </c>
      <c r="P359" s="522" t="str">
        <f>IF(Tabla1[[#This Row],[Descripción]]="","",_xlfn.XLOOKUP(Tabla1[[#This Row],[Descripción]],Tabla10[Descripción],Tabla10[CODIGO PRESUPUESTARIO],0))</f>
        <v>2.3.7.1.02</v>
      </c>
      <c r="Q359" s="523" t="s">
        <v>900</v>
      </c>
      <c r="R359" s="523" t="str">
        <f>IF(Tabla1[[#This Row],[Insumos]]="","",_xlfn.XLOOKUP(Tabla1[[#This Row],[Insumos]],Tabla10[Insumo],Tabla10[InsumoAbrev],"",0))</f>
        <v>lsGasoil</v>
      </c>
    </row>
    <row r="360" spans="2:18" ht="25.5">
      <c r="B360" s="188" t="e">
        <f>IF('Formulario PPGR3'!$G360="","",CONCATENATE('Formulario PPGR3'!$C360,".",'Formulario PPGR3'!$D360,".",'Formulario PPGR3'!$E360,".",'Formulario PPGR3'!$F360))</f>
        <v>#REF!</v>
      </c>
      <c r="C360" s="188" t="e">
        <f>IF('Formulario PPGR3'!$G360="","",'Formulario PPGR1'!#REF!)</f>
        <v>#REF!</v>
      </c>
      <c r="D360" s="188" t="e">
        <f>IF('Formulario PPGR3'!$G360="","",'Formulario PPGR1'!#REF!)</f>
        <v>#REF!</v>
      </c>
      <c r="E360" s="188" t="e">
        <f>IF('Formulario PPGR3'!$G360="","",'Formulario PPGR1'!#REF!)</f>
        <v>#REF!</v>
      </c>
      <c r="F360" s="188" t="e">
        <f>IF('Formulario PPGR3'!$G360="","",'Formulario PPGR1'!#REF!)</f>
        <v>#REF!</v>
      </c>
      <c r="G360" s="234" t="s">
        <v>314</v>
      </c>
      <c r="H360" s="519" t="str" cm="1">
        <f t="array" ref="H360">IF(Tabla1[[#This Row],[Código_Actividad]]="","",_xlfn.XLOOKUP(Tabla1[[#This Row],[Código_Actividad]],CodigoActividad,Tabla2[Actividades Programables Presupuestables],"",0))</f>
        <v>Seguimiento regional de la  Morbilidad Materna Extrema de los CEAS</v>
      </c>
      <c r="I360" s="520">
        <f>IFERROR(VLOOKUP('Formulario PPGR3'!$G360,'Formulario PPGR2'!$C$9:$Q$270,15,FALSE),"")</f>
        <v>10</v>
      </c>
      <c r="J360" s="525" t="s">
        <v>897</v>
      </c>
      <c r="K360" s="524" t="s">
        <v>898</v>
      </c>
      <c r="L360" s="521" t="str">
        <f>IF(Tabla1[[#This Row],[Descripción]]="","",_xlfn.XLOOKUP(Tabla1[[#This Row],[Descripción]],Tabla10[Descripción],Tabla10[Unidad de Medida],"",0))</f>
        <v>Depósito</v>
      </c>
      <c r="M360" s="312">
        <v>10</v>
      </c>
      <c r="N360" s="537">
        <f>IF(Tabla1[[#This Row],[Descripción]]="","",_xlfn.XLOOKUP(Tabla1[[#This Row],[Descripción]],Tabla10[Descripción],Tabla10[Precio Unitario],0))</f>
        <v>1700</v>
      </c>
      <c r="O360" s="537">
        <f>IF(Tabla1[[#This Row],[Cantidad de Insumos]]="","",Tabla1[[#This Row],[Precio Unitario]]*Tabla1[[#This Row],[Cantidad de Insumos]])</f>
        <v>17000</v>
      </c>
      <c r="P360" s="522" t="str">
        <f>IF(Tabla1[[#This Row],[Descripción]]="","",_xlfn.XLOOKUP(Tabla1[[#This Row],[Descripción]],Tabla10[Descripción],Tabla10[CODIGO PRESUPUESTARIO],0))</f>
        <v>2.2.3.1.01</v>
      </c>
      <c r="Q360" s="523" t="s">
        <v>894</v>
      </c>
      <c r="R360" s="523" t="str">
        <f>IF(Tabla1[[#This Row],[Insumos]]="","",_xlfn.XLOOKUP(Tabla1[[#This Row],[Insumos]],Tabla10[Insumo],Tabla10[InsumoAbrev],"",0))</f>
        <v>lsViaticosDP</v>
      </c>
    </row>
    <row r="361" spans="2:18" ht="25.5">
      <c r="B361" s="188" t="e">
        <f>IF('Formulario PPGR3'!$G361="","",CONCATENATE('Formulario PPGR3'!$C361,".",'Formulario PPGR3'!$D361,".",'Formulario PPGR3'!$E361,".",'Formulario PPGR3'!$F361))</f>
        <v>#REF!</v>
      </c>
      <c r="C361" s="188" t="e">
        <f>IF('Formulario PPGR3'!$G361="","",'Formulario PPGR1'!#REF!)</f>
        <v>#REF!</v>
      </c>
      <c r="D361" s="188" t="e">
        <f>IF('Formulario PPGR3'!$G361="","",'Formulario PPGR1'!#REF!)</f>
        <v>#REF!</v>
      </c>
      <c r="E361" s="188" t="e">
        <f>IF('Formulario PPGR3'!$G361="","",'Formulario PPGR1'!#REF!)</f>
        <v>#REF!</v>
      </c>
      <c r="F361" s="188" t="e">
        <f>IF('Formulario PPGR3'!$G361="","",'Formulario PPGR1'!#REF!)</f>
        <v>#REF!</v>
      </c>
      <c r="G361" s="234" t="s">
        <v>314</v>
      </c>
      <c r="H361" s="519" t="str" cm="1">
        <f t="array" ref="H361">IF(Tabla1[[#This Row],[Código_Actividad]]="","",_xlfn.XLOOKUP(Tabla1[[#This Row],[Código_Actividad]],CodigoActividad,Tabla2[Actividades Programables Presupuestables],"",0))</f>
        <v>Seguimiento regional de la  Morbilidad Materna Extrema de los CEAS</v>
      </c>
      <c r="I361" s="520">
        <f>IFERROR(VLOOKUP('Formulario PPGR3'!$G361,'Formulario PPGR2'!$C$9:$Q$270,15,FALSE),"")</f>
        <v>10</v>
      </c>
      <c r="J361" s="525" t="s">
        <v>897</v>
      </c>
      <c r="K361" s="524" t="s">
        <v>920</v>
      </c>
      <c r="L361" s="521" t="str">
        <f>IF(Tabla1[[#This Row],[Descripción]]="","",_xlfn.XLOOKUP(Tabla1[[#This Row],[Descripción]],Tabla10[Descripción],Tabla10[Unidad de Medida],"",0))</f>
        <v>Depósito</v>
      </c>
      <c r="M361" s="312">
        <v>10</v>
      </c>
      <c r="N361" s="537">
        <f>IF(Tabla1[[#This Row],[Descripción]]="","",_xlfn.XLOOKUP(Tabla1[[#This Row],[Descripción]],Tabla10[Descripción],Tabla10[Precio Unitario],0))</f>
        <v>1900</v>
      </c>
      <c r="O361" s="537">
        <f>IF(Tabla1[[#This Row],[Cantidad de Insumos]]="","",Tabla1[[#This Row],[Precio Unitario]]*Tabla1[[#This Row],[Cantidad de Insumos]])</f>
        <v>19000</v>
      </c>
      <c r="P361" s="522" t="str">
        <f>IF(Tabla1[[#This Row],[Descripción]]="","",_xlfn.XLOOKUP(Tabla1[[#This Row],[Descripción]],Tabla10[Descripción],Tabla10[CODIGO PRESUPUESTARIO],0))</f>
        <v>2.2.3.1.01</v>
      </c>
      <c r="Q361" s="523" t="s">
        <v>894</v>
      </c>
      <c r="R361" s="523" t="str">
        <f>IF(Tabla1[[#This Row],[Insumos]]="","",_xlfn.XLOOKUP(Tabla1[[#This Row],[Insumos]],Tabla10[Insumo],Tabla10[InsumoAbrev],"",0))</f>
        <v>lsViaticosDP</v>
      </c>
    </row>
    <row r="362" spans="2:18" ht="25.5">
      <c r="B362" s="188" t="e">
        <f>IF('Formulario PPGR3'!$G362="","",CONCATENATE('Formulario PPGR3'!$C362,".",'Formulario PPGR3'!$D362,".",'Formulario PPGR3'!$E362,".",'Formulario PPGR3'!$F362))</f>
        <v>#REF!</v>
      </c>
      <c r="C362" s="188" t="e">
        <f>IF('Formulario PPGR3'!$G362="","",'Formulario PPGR1'!#REF!)</f>
        <v>#REF!</v>
      </c>
      <c r="D362" s="188" t="e">
        <f>IF('Formulario PPGR3'!$G362="","",'Formulario PPGR1'!#REF!)</f>
        <v>#REF!</v>
      </c>
      <c r="E362" s="188" t="e">
        <f>IF('Formulario PPGR3'!$G362="","",'Formulario PPGR1'!#REF!)</f>
        <v>#REF!</v>
      </c>
      <c r="F362" s="188" t="e">
        <f>IF('Formulario PPGR3'!$G362="","",'Formulario PPGR1'!#REF!)</f>
        <v>#REF!</v>
      </c>
      <c r="G362" s="234" t="s">
        <v>314</v>
      </c>
      <c r="H362" s="519" t="str" cm="1">
        <f t="array" ref="H362">IF(Tabla1[[#This Row],[Código_Actividad]]="","",_xlfn.XLOOKUP(Tabla1[[#This Row],[Código_Actividad]],CodigoActividad,Tabla2[Actividades Programables Presupuestables],"",0))</f>
        <v>Seguimiento regional de la  Morbilidad Materna Extrema de los CEAS</v>
      </c>
      <c r="I362" s="520">
        <f>IFERROR(VLOOKUP('Formulario PPGR3'!$G362,'Formulario PPGR2'!$C$9:$Q$270,15,FALSE),"")</f>
        <v>10</v>
      </c>
      <c r="J362" s="525" t="s">
        <v>903</v>
      </c>
      <c r="K362" s="524" t="s">
        <v>904</v>
      </c>
      <c r="L362" s="521" t="str">
        <f>IF(Tabla1[[#This Row],[Descripción]]="","",_xlfn.XLOOKUP(Tabla1[[#This Row],[Descripción]],Tabla10[Descripción],Tabla10[Unidad de Medida],"",0))</f>
        <v>unidad</v>
      </c>
      <c r="M362" s="312">
        <v>6</v>
      </c>
      <c r="N362" s="537">
        <f>IF(Tabla1[[#This Row],[Descripción]]="","",_xlfn.XLOOKUP(Tabla1[[#This Row],[Descripción]],Tabla10[Descripción],Tabla10[Precio Unitario],0))</f>
        <v>55</v>
      </c>
      <c r="O362" s="537">
        <f>IF(Tabla1[[#This Row],[Cantidad de Insumos]]="","",Tabla1[[#This Row],[Precio Unitario]]*Tabla1[[#This Row],[Cantidad de Insumos]])</f>
        <v>330</v>
      </c>
      <c r="P362" s="522" t="str">
        <f>IF(Tabla1[[#This Row],[Descripción]]="","",_xlfn.XLOOKUP(Tabla1[[#This Row],[Descripción]],Tabla10[Descripción],Tabla10[CODIGO PRESUPUESTARIO],0))</f>
        <v xml:space="preserve">2.3.9.2.01 </v>
      </c>
      <c r="Q362" s="523" t="s">
        <v>900</v>
      </c>
      <c r="R362" s="523" t="str">
        <f>IF(Tabla1[[#This Row],[Insumos]]="","",_xlfn.XLOOKUP(Tabla1[[#This Row],[Insumos]],Tabla10[Insumo],Tabla10[InsumoAbrev],"",0))</f>
        <v>lsUtilesdeOficina</v>
      </c>
    </row>
    <row r="363" spans="2:18" ht="25.5">
      <c r="B363" s="188" t="e">
        <f>IF('Formulario PPGR3'!$G363="","",CONCATENATE('Formulario PPGR3'!$C363,".",'Formulario PPGR3'!$D363,".",'Formulario PPGR3'!$E363,".",'Formulario PPGR3'!$F363))</f>
        <v>#REF!</v>
      </c>
      <c r="C363" s="188" t="e">
        <f>IF('Formulario PPGR3'!$G363="","",'Formulario PPGR1'!#REF!)</f>
        <v>#REF!</v>
      </c>
      <c r="D363" s="188" t="e">
        <f>IF('Formulario PPGR3'!$G363="","",'Formulario PPGR1'!#REF!)</f>
        <v>#REF!</v>
      </c>
      <c r="E363" s="188" t="e">
        <f>IF('Formulario PPGR3'!$G363="","",'Formulario PPGR1'!#REF!)</f>
        <v>#REF!</v>
      </c>
      <c r="F363" s="188" t="e">
        <f>IF('Formulario PPGR3'!$G363="","",'Formulario PPGR1'!#REF!)</f>
        <v>#REF!</v>
      </c>
      <c r="G363" s="234" t="s">
        <v>314</v>
      </c>
      <c r="H363" s="519" t="str" cm="1">
        <f t="array" ref="H363">IF(Tabla1[[#This Row],[Código_Actividad]]="","",_xlfn.XLOOKUP(Tabla1[[#This Row],[Código_Actividad]],CodigoActividad,Tabla2[Actividades Programables Presupuestables],"",0))</f>
        <v>Seguimiento regional de la  Morbilidad Materna Extrema de los CEAS</v>
      </c>
      <c r="I363" s="520">
        <f>IFERROR(VLOOKUP('Formulario PPGR3'!$G363,'Formulario PPGR2'!$C$9:$Q$270,15,FALSE),"")</f>
        <v>10</v>
      </c>
      <c r="J363" s="528" t="s">
        <v>901</v>
      </c>
      <c r="K363" s="524" t="s">
        <v>902</v>
      </c>
      <c r="L363" s="521" t="str">
        <f>IF(Tabla1[[#This Row],[Descripción]]="","",_xlfn.XLOOKUP(Tabla1[[#This Row],[Descripción]],Tabla10[Descripción],Tabla10[Unidad de Medida],"",0))</f>
        <v>resma</v>
      </c>
      <c r="M363" s="312">
        <v>4</v>
      </c>
      <c r="N363" s="537">
        <f>IF(Tabla1[[#This Row],[Descripción]]="","",_xlfn.XLOOKUP(Tabla1[[#This Row],[Descripción]],Tabla10[Descripción],Tabla10[Precio Unitario],0))</f>
        <v>288</v>
      </c>
      <c r="O363" s="537">
        <f>IF(Tabla1[[#This Row],[Cantidad de Insumos]]="","",Tabla1[[#This Row],[Precio Unitario]]*Tabla1[[#This Row],[Cantidad de Insumos]])</f>
        <v>1152</v>
      </c>
      <c r="P363" s="522" t="str">
        <f>IF(Tabla1[[#This Row],[Descripción]]="","",_xlfn.XLOOKUP(Tabla1[[#This Row],[Descripción]],Tabla10[Descripción],Tabla10[CODIGO PRESUPUESTARIO],0))</f>
        <v>2.3.3.1.01</v>
      </c>
      <c r="Q363" s="523" t="s">
        <v>894</v>
      </c>
      <c r="R363" s="523" t="str">
        <f>IF(Tabla1[[#This Row],[Insumos]]="","",_xlfn.XLOOKUP(Tabla1[[#This Row],[Insumos]],Tabla10[Insumo],Tabla10[InsumoAbrev],"",0))</f>
        <v>lsProductosdePapel</v>
      </c>
    </row>
    <row r="364" spans="2:18" ht="25.5">
      <c r="B364" s="188" t="e">
        <f>IF('Formulario PPGR3'!$G364="","",CONCATENATE('Formulario PPGR3'!$C364,".",'Formulario PPGR3'!$D364,".",'Formulario PPGR3'!$E364,".",'Formulario PPGR3'!$F364))</f>
        <v>#REF!</v>
      </c>
      <c r="C364" s="188" t="e">
        <f>IF('Formulario PPGR3'!$G364="","",'Formulario PPGR1'!#REF!)</f>
        <v>#REF!</v>
      </c>
      <c r="D364" s="188" t="e">
        <f>IF('Formulario PPGR3'!$G364="","",'Formulario PPGR1'!#REF!)</f>
        <v>#REF!</v>
      </c>
      <c r="E364" s="188" t="e">
        <f>IF('Formulario PPGR3'!$G364="","",'Formulario PPGR1'!#REF!)</f>
        <v>#REF!</v>
      </c>
      <c r="F364" s="188" t="e">
        <f>IF('Formulario PPGR3'!$G364="","",'Formulario PPGR1'!#REF!)</f>
        <v>#REF!</v>
      </c>
      <c r="G364" s="234" t="s">
        <v>319</v>
      </c>
      <c r="H364" s="519" t="str" cm="1">
        <f t="array" ref="H364">IF(Tabla1[[#This Row],[Código_Actividad]]="","",_xlfn.XLOOKUP(Tabla1[[#This Row],[Código_Actividad]],CodigoActividad,Tabla2[Actividades Programables Presupuestables],"",0))</f>
        <v>Seguimiento a la implementacion de la Estrategia Código Rojo en los CEAS priorizados.</v>
      </c>
      <c r="I364" s="520">
        <f>IFERROR(VLOOKUP('Formulario PPGR3'!$G364,'Formulario PPGR2'!$C$9:$Q$270,15,FALSE),"")</f>
        <v>3</v>
      </c>
      <c r="J364" s="525" t="s">
        <v>895</v>
      </c>
      <c r="K364" s="524" t="s">
        <v>896</v>
      </c>
      <c r="L364" s="521" t="str">
        <f>IF(Tabla1[[#This Row],[Descripción]]="","",_xlfn.XLOOKUP(Tabla1[[#This Row],[Descripción]],Tabla10[Descripción],Tabla10[Unidad de Medida],"",0))</f>
        <v>galon</v>
      </c>
      <c r="M364" s="312">
        <v>30</v>
      </c>
      <c r="N364" s="537">
        <f>IF(Tabla1[[#This Row],[Descripción]]="","",_xlfn.XLOOKUP(Tabla1[[#This Row],[Descripción]],Tabla10[Descripción],Tabla10[Precio Unitario],0))</f>
        <v>250</v>
      </c>
      <c r="O364" s="537">
        <f>IF(Tabla1[[#This Row],[Cantidad de Insumos]]="","",Tabla1[[#This Row],[Precio Unitario]]*Tabla1[[#This Row],[Cantidad de Insumos]])</f>
        <v>7500</v>
      </c>
      <c r="P364" s="522" t="str">
        <f>IF(Tabla1[[#This Row],[Descripción]]="","",_xlfn.XLOOKUP(Tabla1[[#This Row],[Descripción]],Tabla10[Descripción],Tabla10[CODIGO PRESUPUESTARIO],0))</f>
        <v>2.3.7.1.02</v>
      </c>
      <c r="Q364" s="523" t="s">
        <v>894</v>
      </c>
      <c r="R364" s="523" t="str">
        <f>IF(Tabla1[[#This Row],[Insumos]]="","",_xlfn.XLOOKUP(Tabla1[[#This Row],[Insumos]],Tabla10[Insumo],Tabla10[InsumoAbrev],"",0))</f>
        <v>lsGasoil</v>
      </c>
    </row>
    <row r="365" spans="2:18" ht="25.5">
      <c r="B365" s="188" t="e">
        <f>IF('Formulario PPGR3'!$G365="","",CONCATENATE('Formulario PPGR3'!$C365,".",'Formulario PPGR3'!$D365,".",'Formulario PPGR3'!$E365,".",'Formulario PPGR3'!$F365))</f>
        <v>#REF!</v>
      </c>
      <c r="C365" s="188" t="e">
        <f>IF('Formulario PPGR3'!$G365="","",'Formulario PPGR1'!#REF!)</f>
        <v>#REF!</v>
      </c>
      <c r="D365" s="188" t="e">
        <f>IF('Formulario PPGR3'!$G365="","",'Formulario PPGR1'!#REF!)</f>
        <v>#REF!</v>
      </c>
      <c r="E365" s="188" t="e">
        <f>IF('Formulario PPGR3'!$G365="","",'Formulario PPGR1'!#REF!)</f>
        <v>#REF!</v>
      </c>
      <c r="F365" s="188" t="e">
        <f>IF('Formulario PPGR3'!$G365="","",'Formulario PPGR1'!#REF!)</f>
        <v>#REF!</v>
      </c>
      <c r="G365" s="234" t="s">
        <v>319</v>
      </c>
      <c r="H365" s="519" t="str" cm="1">
        <f t="array" ref="H365">IF(Tabla1[[#This Row],[Código_Actividad]]="","",_xlfn.XLOOKUP(Tabla1[[#This Row],[Código_Actividad]],CodigoActividad,Tabla2[Actividades Programables Presupuestables],"",0))</f>
        <v>Seguimiento a la implementacion de la Estrategia Código Rojo en los CEAS priorizados.</v>
      </c>
      <c r="I365" s="520">
        <f>IFERROR(VLOOKUP('Formulario PPGR3'!$G365,'Formulario PPGR2'!$C$9:$Q$270,15,FALSE),"")</f>
        <v>3</v>
      </c>
      <c r="J365" s="525" t="s">
        <v>897</v>
      </c>
      <c r="K365" s="524" t="s">
        <v>898</v>
      </c>
      <c r="L365" s="521" t="str">
        <f>IF(Tabla1[[#This Row],[Descripción]]="","",_xlfn.XLOOKUP(Tabla1[[#This Row],[Descripción]],Tabla10[Descripción],Tabla10[Unidad de Medida],"",0))</f>
        <v>Depósito</v>
      </c>
      <c r="M365" s="312">
        <v>3</v>
      </c>
      <c r="N365" s="537">
        <f>IF(Tabla1[[#This Row],[Descripción]]="","",_xlfn.XLOOKUP(Tabla1[[#This Row],[Descripción]],Tabla10[Descripción],Tabla10[Precio Unitario],0))</f>
        <v>1700</v>
      </c>
      <c r="O365" s="537">
        <f>IF(Tabla1[[#This Row],[Cantidad de Insumos]]="","",Tabla1[[#This Row],[Precio Unitario]]*Tabla1[[#This Row],[Cantidad de Insumos]])</f>
        <v>5100</v>
      </c>
      <c r="P365" s="522" t="str">
        <f>IF(Tabla1[[#This Row],[Descripción]]="","",_xlfn.XLOOKUP(Tabla1[[#This Row],[Descripción]],Tabla10[Descripción],Tabla10[CODIGO PRESUPUESTARIO],0))</f>
        <v>2.2.3.1.01</v>
      </c>
      <c r="Q365" s="523" t="s">
        <v>894</v>
      </c>
      <c r="R365" s="523" t="str">
        <f>IF(Tabla1[[#This Row],[Insumos]]="","",_xlfn.XLOOKUP(Tabla1[[#This Row],[Insumos]],Tabla10[Insumo],Tabla10[InsumoAbrev],"",0))</f>
        <v>lsViaticosDP</v>
      </c>
    </row>
    <row r="366" spans="2:18" ht="25.5">
      <c r="B366" s="188" t="e">
        <f>IF('Formulario PPGR3'!$G366="","",CONCATENATE('Formulario PPGR3'!$C366,".",'Formulario PPGR3'!$D366,".",'Formulario PPGR3'!$E366,".",'Formulario PPGR3'!$F366))</f>
        <v>#REF!</v>
      </c>
      <c r="C366" s="188" t="e">
        <f>IF('Formulario PPGR3'!$G366="","",'Formulario PPGR1'!#REF!)</f>
        <v>#REF!</v>
      </c>
      <c r="D366" s="188" t="e">
        <f>IF('Formulario PPGR3'!$G366="","",'Formulario PPGR1'!#REF!)</f>
        <v>#REF!</v>
      </c>
      <c r="E366" s="188" t="e">
        <f>IF('Formulario PPGR3'!$G366="","",'Formulario PPGR1'!#REF!)</f>
        <v>#REF!</v>
      </c>
      <c r="F366" s="188" t="e">
        <f>IF('Formulario PPGR3'!$G366="","",'Formulario PPGR1'!#REF!)</f>
        <v>#REF!</v>
      </c>
      <c r="G366" s="234" t="s">
        <v>319</v>
      </c>
      <c r="H366" s="519" t="str" cm="1">
        <f t="array" ref="H366">IF(Tabla1[[#This Row],[Código_Actividad]]="","",_xlfn.XLOOKUP(Tabla1[[#This Row],[Código_Actividad]],CodigoActividad,Tabla2[Actividades Programables Presupuestables],"",0))</f>
        <v>Seguimiento a la implementacion de la Estrategia Código Rojo en los CEAS priorizados.</v>
      </c>
      <c r="I366" s="520">
        <f>IFERROR(VLOOKUP('Formulario PPGR3'!$G366,'Formulario PPGR2'!$C$9:$Q$270,15,FALSE),"")</f>
        <v>3</v>
      </c>
      <c r="J366" s="525" t="s">
        <v>897</v>
      </c>
      <c r="K366" s="524" t="s">
        <v>920</v>
      </c>
      <c r="L366" s="521" t="str">
        <f>IF(Tabla1[[#This Row],[Descripción]]="","",_xlfn.XLOOKUP(Tabla1[[#This Row],[Descripción]],Tabla10[Descripción],Tabla10[Unidad de Medida],"",0))</f>
        <v>Depósito</v>
      </c>
      <c r="M366" s="312">
        <v>3</v>
      </c>
      <c r="N366" s="537">
        <f>IF(Tabla1[[#This Row],[Descripción]]="","",_xlfn.XLOOKUP(Tabla1[[#This Row],[Descripción]],Tabla10[Descripción],Tabla10[Precio Unitario],0))</f>
        <v>1900</v>
      </c>
      <c r="O366" s="537">
        <f>IF(Tabla1[[#This Row],[Cantidad de Insumos]]="","",Tabla1[[#This Row],[Precio Unitario]]*Tabla1[[#This Row],[Cantidad de Insumos]])</f>
        <v>5700</v>
      </c>
      <c r="P366" s="522" t="str">
        <f>IF(Tabla1[[#This Row],[Descripción]]="","",_xlfn.XLOOKUP(Tabla1[[#This Row],[Descripción]],Tabla10[Descripción],Tabla10[CODIGO PRESUPUESTARIO],0))</f>
        <v>2.2.3.1.01</v>
      </c>
      <c r="Q366" s="523" t="s">
        <v>894</v>
      </c>
      <c r="R366" s="523" t="str">
        <f>IF(Tabla1[[#This Row],[Insumos]]="","",_xlfn.XLOOKUP(Tabla1[[#This Row],[Insumos]],Tabla10[Insumo],Tabla10[InsumoAbrev],"",0))</f>
        <v>lsViaticosDP</v>
      </c>
    </row>
    <row r="367" spans="2:18" ht="25.5">
      <c r="B367" s="188" t="e">
        <f>IF('Formulario PPGR3'!$G367="","",CONCATENATE('Formulario PPGR3'!$C367,".",'Formulario PPGR3'!$D367,".",'Formulario PPGR3'!$E367,".",'Formulario PPGR3'!$F367))</f>
        <v>#REF!</v>
      </c>
      <c r="C367" s="188" t="e">
        <f>IF('Formulario PPGR3'!$G367="","",'Formulario PPGR1'!#REF!)</f>
        <v>#REF!</v>
      </c>
      <c r="D367" s="188" t="e">
        <f>IF('Formulario PPGR3'!$G367="","",'Formulario PPGR1'!#REF!)</f>
        <v>#REF!</v>
      </c>
      <c r="E367" s="188" t="e">
        <f>IF('Formulario PPGR3'!$G367="","",'Formulario PPGR1'!#REF!)</f>
        <v>#REF!</v>
      </c>
      <c r="F367" s="188" t="e">
        <f>IF('Formulario PPGR3'!$G367="","",'Formulario PPGR1'!#REF!)</f>
        <v>#REF!</v>
      </c>
      <c r="G367" s="234" t="s">
        <v>319</v>
      </c>
      <c r="H367" s="519" t="str" cm="1">
        <f t="array" ref="H367">IF(Tabla1[[#This Row],[Código_Actividad]]="","",_xlfn.XLOOKUP(Tabla1[[#This Row],[Código_Actividad]],CodigoActividad,Tabla2[Actividades Programables Presupuestables],"",0))</f>
        <v>Seguimiento a la implementacion de la Estrategia Código Rojo en los CEAS priorizados.</v>
      </c>
      <c r="I367" s="520">
        <f>IFERROR(VLOOKUP('Formulario PPGR3'!$G367,'Formulario PPGR2'!$C$9:$Q$270,15,FALSE),"")</f>
        <v>3</v>
      </c>
      <c r="J367" s="525" t="s">
        <v>903</v>
      </c>
      <c r="K367" s="524" t="s">
        <v>904</v>
      </c>
      <c r="L367" s="521" t="str">
        <f>IF(Tabla1[[#This Row],[Descripción]]="","",_xlfn.XLOOKUP(Tabla1[[#This Row],[Descripción]],Tabla10[Descripción],Tabla10[Unidad de Medida],"",0))</f>
        <v>unidad</v>
      </c>
      <c r="M367" s="312">
        <v>2</v>
      </c>
      <c r="N367" s="537">
        <f>IF(Tabla1[[#This Row],[Descripción]]="","",_xlfn.XLOOKUP(Tabla1[[#This Row],[Descripción]],Tabla10[Descripción],Tabla10[Precio Unitario],0))</f>
        <v>55</v>
      </c>
      <c r="O367" s="537">
        <f>IF(Tabla1[[#This Row],[Cantidad de Insumos]]="","",Tabla1[[#This Row],[Precio Unitario]]*Tabla1[[#This Row],[Cantidad de Insumos]])</f>
        <v>110</v>
      </c>
      <c r="P367" s="522" t="str">
        <f>IF(Tabla1[[#This Row],[Descripción]]="","",_xlfn.XLOOKUP(Tabla1[[#This Row],[Descripción]],Tabla10[Descripción],Tabla10[CODIGO PRESUPUESTARIO],0))</f>
        <v xml:space="preserve">2.3.9.2.01 </v>
      </c>
      <c r="Q367" s="523" t="s">
        <v>900</v>
      </c>
      <c r="R367" s="523" t="str">
        <f>IF(Tabla1[[#This Row],[Insumos]]="","",_xlfn.XLOOKUP(Tabla1[[#This Row],[Insumos]],Tabla10[Insumo],Tabla10[InsumoAbrev],"",0))</f>
        <v>lsUtilesdeOficina</v>
      </c>
    </row>
    <row r="368" spans="2:18" ht="25.5">
      <c r="B368" s="188" t="e">
        <f>IF('Formulario PPGR3'!$G368="","",CONCATENATE('Formulario PPGR3'!$C368,".",'Formulario PPGR3'!$D368,".",'Formulario PPGR3'!$E368,".",'Formulario PPGR3'!$F368))</f>
        <v>#REF!</v>
      </c>
      <c r="C368" s="188" t="e">
        <f>IF('Formulario PPGR3'!$G368="","",'Formulario PPGR1'!#REF!)</f>
        <v>#REF!</v>
      </c>
      <c r="D368" s="188" t="e">
        <f>IF('Formulario PPGR3'!$G368="","",'Formulario PPGR1'!#REF!)</f>
        <v>#REF!</v>
      </c>
      <c r="E368" s="188" t="e">
        <f>IF('Formulario PPGR3'!$G368="","",'Formulario PPGR1'!#REF!)</f>
        <v>#REF!</v>
      </c>
      <c r="F368" s="188" t="e">
        <f>IF('Formulario PPGR3'!$G368="","",'Formulario PPGR1'!#REF!)</f>
        <v>#REF!</v>
      </c>
      <c r="G368" s="234" t="s">
        <v>319</v>
      </c>
      <c r="H368" s="519" t="str" cm="1">
        <f t="array" ref="H368">IF(Tabla1[[#This Row],[Código_Actividad]]="","",_xlfn.XLOOKUP(Tabla1[[#This Row],[Código_Actividad]],CodigoActividad,Tabla2[Actividades Programables Presupuestables],"",0))</f>
        <v>Seguimiento a la implementacion de la Estrategia Código Rojo en los CEAS priorizados.</v>
      </c>
      <c r="I368" s="520">
        <f>IFERROR(VLOOKUP('Formulario PPGR3'!$G368,'Formulario PPGR2'!$C$9:$Q$270,15,FALSE),"")</f>
        <v>3</v>
      </c>
      <c r="J368" s="528" t="s">
        <v>901</v>
      </c>
      <c r="K368" s="524" t="s">
        <v>902</v>
      </c>
      <c r="L368" s="521" t="str">
        <f>IF(Tabla1[[#This Row],[Descripción]]="","",_xlfn.XLOOKUP(Tabla1[[#This Row],[Descripción]],Tabla10[Descripción],Tabla10[Unidad de Medida],"",0))</f>
        <v>resma</v>
      </c>
      <c r="M368" s="312">
        <v>2</v>
      </c>
      <c r="N368" s="537">
        <f>IF(Tabla1[[#This Row],[Descripción]]="","",_xlfn.XLOOKUP(Tabla1[[#This Row],[Descripción]],Tabla10[Descripción],Tabla10[Precio Unitario],0))</f>
        <v>288</v>
      </c>
      <c r="O368" s="537">
        <f>IF(Tabla1[[#This Row],[Cantidad de Insumos]]="","",Tabla1[[#This Row],[Precio Unitario]]*Tabla1[[#This Row],[Cantidad de Insumos]])</f>
        <v>576</v>
      </c>
      <c r="P368" s="522" t="str">
        <f>IF(Tabla1[[#This Row],[Descripción]]="","",_xlfn.XLOOKUP(Tabla1[[#This Row],[Descripción]],Tabla10[Descripción],Tabla10[CODIGO PRESUPUESTARIO],0))</f>
        <v>2.3.3.1.01</v>
      </c>
      <c r="Q368" s="523" t="s">
        <v>894</v>
      </c>
      <c r="R368" s="523" t="str">
        <f>IF(Tabla1[[#This Row],[Insumos]]="","",_xlfn.XLOOKUP(Tabla1[[#This Row],[Insumos]],Tabla10[Insumo],Tabla10[InsumoAbrev],"",0))</f>
        <v>lsProductosdePapel</v>
      </c>
    </row>
    <row r="369" spans="2:18" ht="51">
      <c r="B369" s="188" t="e">
        <f>IF('Formulario PPGR3'!$G369="","",CONCATENATE('Formulario PPGR3'!$C369,".",'Formulario PPGR3'!$D369,".",'Formulario PPGR3'!$E369,".",'Formulario PPGR3'!$F369))</f>
        <v>#REF!</v>
      </c>
      <c r="C369" s="188" t="e">
        <f>IF('Formulario PPGR3'!$G369="","",'Formulario PPGR1'!#REF!)</f>
        <v>#REF!</v>
      </c>
      <c r="D369" s="188" t="e">
        <f>IF('Formulario PPGR3'!$G369="","",'Formulario PPGR1'!#REF!)</f>
        <v>#REF!</v>
      </c>
      <c r="E369" s="188" t="e">
        <f>IF('Formulario PPGR3'!$G369="","",'Formulario PPGR1'!#REF!)</f>
        <v>#REF!</v>
      </c>
      <c r="F369" s="188" t="e">
        <f>IF('Formulario PPGR3'!$G369="","",'Formulario PPGR1'!#REF!)</f>
        <v>#REF!</v>
      </c>
      <c r="G369" s="234" t="s">
        <v>321</v>
      </c>
      <c r="H369" s="519" t="str" cm="1">
        <f t="array" ref="H369">IF(Tabla1[[#This Row],[Código_Actividad]]="","",_xlfn.XLOOKUP(Tabla1[[#This Row],[Código_Actividad]],CodigoActividad,Tabla2[Actividades Programables Presupuestables],"",0))</f>
        <v xml:space="preserve">Adecuación de la Elaboracion de los planes de mejora de la metodología de Observación de la Práctica Clínica (OPC) según los resultados del monitoreo de calidad de los servicios en los CEAS priorizados </v>
      </c>
      <c r="I369" s="520">
        <f>IFERROR(VLOOKUP('Formulario PPGR3'!$G369,'Formulario PPGR2'!$C$9:$Q$270,15,FALSE),"")</f>
        <v>2</v>
      </c>
      <c r="J369" s="525" t="s">
        <v>903</v>
      </c>
      <c r="K369" s="524" t="s">
        <v>904</v>
      </c>
      <c r="L369" s="521" t="str">
        <f>IF(Tabla1[[#This Row],[Descripción]]="","",_xlfn.XLOOKUP(Tabla1[[#This Row],[Descripción]],Tabla10[Descripción],Tabla10[Unidad de Medida],"",0))</f>
        <v>unidad</v>
      </c>
      <c r="M369" s="312">
        <v>1</v>
      </c>
      <c r="N369" s="537">
        <f>IF(Tabla1[[#This Row],[Descripción]]="","",_xlfn.XLOOKUP(Tabla1[[#This Row],[Descripción]],Tabla10[Descripción],Tabla10[Precio Unitario],0))</f>
        <v>55</v>
      </c>
      <c r="O369" s="537">
        <f>IF(Tabla1[[#This Row],[Cantidad de Insumos]]="","",Tabla1[[#This Row],[Precio Unitario]]*Tabla1[[#This Row],[Cantidad de Insumos]])</f>
        <v>55</v>
      </c>
      <c r="P369" s="522" t="str">
        <f>IF(Tabla1[[#This Row],[Descripción]]="","",_xlfn.XLOOKUP(Tabla1[[#This Row],[Descripción]],Tabla10[Descripción],Tabla10[CODIGO PRESUPUESTARIO],0))</f>
        <v xml:space="preserve">2.3.9.2.01 </v>
      </c>
      <c r="Q369" s="523" t="s">
        <v>900</v>
      </c>
      <c r="R369" s="523" t="str">
        <f>IF(Tabla1[[#This Row],[Insumos]]="","",_xlfn.XLOOKUP(Tabla1[[#This Row],[Insumos]],Tabla10[Insumo],Tabla10[InsumoAbrev],"",0))</f>
        <v>lsUtilesdeOficina</v>
      </c>
    </row>
    <row r="370" spans="2:18" ht="51">
      <c r="B370" s="188" t="e">
        <f>IF('Formulario PPGR3'!$G370="","",CONCATENATE('Formulario PPGR3'!$C370,".",'Formulario PPGR3'!$D370,".",'Formulario PPGR3'!$E370,".",'Formulario PPGR3'!$F370))</f>
        <v>#REF!</v>
      </c>
      <c r="C370" s="188" t="e">
        <f>IF('Formulario PPGR3'!$G370="","",'Formulario PPGR1'!#REF!)</f>
        <v>#REF!</v>
      </c>
      <c r="D370" s="188" t="e">
        <f>IF('Formulario PPGR3'!$G370="","",'Formulario PPGR1'!#REF!)</f>
        <v>#REF!</v>
      </c>
      <c r="E370" s="188" t="e">
        <f>IF('Formulario PPGR3'!$G370="","",'Formulario PPGR1'!#REF!)</f>
        <v>#REF!</v>
      </c>
      <c r="F370" s="188" t="e">
        <f>IF('Formulario PPGR3'!$G370="","",'Formulario PPGR1'!#REF!)</f>
        <v>#REF!</v>
      </c>
      <c r="G370" s="234" t="s">
        <v>321</v>
      </c>
      <c r="H370" s="519" t="str" cm="1">
        <f t="array" ref="H370">IF(Tabla1[[#This Row],[Código_Actividad]]="","",_xlfn.XLOOKUP(Tabla1[[#This Row],[Código_Actividad]],CodigoActividad,Tabla2[Actividades Programables Presupuestables],"",0))</f>
        <v xml:space="preserve">Adecuación de la Elaboracion de los planes de mejora de la metodología de Observación de la Práctica Clínica (OPC) según los resultados del monitoreo de calidad de los servicios en los CEAS priorizados </v>
      </c>
      <c r="I370" s="520">
        <f>IFERROR(VLOOKUP('Formulario PPGR3'!$G370,'Formulario PPGR2'!$C$9:$Q$270,15,FALSE),"")</f>
        <v>2</v>
      </c>
      <c r="J370" s="528" t="s">
        <v>901</v>
      </c>
      <c r="K370" s="524" t="s">
        <v>902</v>
      </c>
      <c r="L370" s="521" t="str">
        <f>IF(Tabla1[[#This Row],[Descripción]]="","",_xlfn.XLOOKUP(Tabla1[[#This Row],[Descripción]],Tabla10[Descripción],Tabla10[Unidad de Medida],"",0))</f>
        <v>resma</v>
      </c>
      <c r="M370" s="312">
        <v>1</v>
      </c>
      <c r="N370" s="537">
        <f>IF(Tabla1[[#This Row],[Descripción]]="","",_xlfn.XLOOKUP(Tabla1[[#This Row],[Descripción]],Tabla10[Descripción],Tabla10[Precio Unitario],0))</f>
        <v>288</v>
      </c>
      <c r="O370" s="537">
        <f>IF(Tabla1[[#This Row],[Cantidad de Insumos]]="","",Tabla1[[#This Row],[Precio Unitario]]*Tabla1[[#This Row],[Cantidad de Insumos]])</f>
        <v>288</v>
      </c>
      <c r="P370" s="522" t="str">
        <f>IF(Tabla1[[#This Row],[Descripción]]="","",_xlfn.XLOOKUP(Tabla1[[#This Row],[Descripción]],Tabla10[Descripción],Tabla10[CODIGO PRESUPUESTARIO],0))</f>
        <v>2.3.3.1.01</v>
      </c>
      <c r="Q370" s="523" t="s">
        <v>894</v>
      </c>
      <c r="R370" s="523" t="str">
        <f>IF(Tabla1[[#This Row],[Insumos]]="","",_xlfn.XLOOKUP(Tabla1[[#This Row],[Insumos]],Tabla10[Insumo],Tabla10[InsumoAbrev],"",0))</f>
        <v>lsProductosdePapel</v>
      </c>
    </row>
    <row r="371" spans="2:18" ht="51">
      <c r="B371" s="188" t="e">
        <f>IF('Formulario PPGR3'!$G371="","",CONCATENATE('Formulario PPGR3'!$C371,".",'Formulario PPGR3'!$D371,".",'Formulario PPGR3'!$E371,".",'Formulario PPGR3'!$F371))</f>
        <v>#REF!</v>
      </c>
      <c r="C371" s="188" t="e">
        <f>IF('Formulario PPGR3'!$G371="","",'Formulario PPGR1'!#REF!)</f>
        <v>#REF!</v>
      </c>
      <c r="D371" s="188" t="e">
        <f>IF('Formulario PPGR3'!$G371="","",'Formulario PPGR1'!#REF!)</f>
        <v>#REF!</v>
      </c>
      <c r="E371" s="188" t="e">
        <f>IF('Formulario PPGR3'!$G371="","",'Formulario PPGR1'!#REF!)</f>
        <v>#REF!</v>
      </c>
      <c r="F371" s="188" t="e">
        <f>IF('Formulario PPGR3'!$G371="","",'Formulario PPGR1'!#REF!)</f>
        <v>#REF!</v>
      </c>
      <c r="G371" s="234" t="s">
        <v>321</v>
      </c>
      <c r="H371" s="519" t="str" cm="1">
        <f t="array" ref="H371">IF(Tabla1[[#This Row],[Código_Actividad]]="","",_xlfn.XLOOKUP(Tabla1[[#This Row],[Código_Actividad]],CodigoActividad,Tabla2[Actividades Programables Presupuestables],"",0))</f>
        <v xml:space="preserve">Adecuación de la Elaboracion de los planes de mejora de la metodología de Observación de la Práctica Clínica (OPC) según los resultados del monitoreo de calidad de los servicios en los CEAS priorizados </v>
      </c>
      <c r="I371" s="520">
        <f>IFERROR(VLOOKUP('Formulario PPGR3'!$G371,'Formulario PPGR2'!$C$9:$Q$270,15,FALSE),"")</f>
        <v>2</v>
      </c>
      <c r="J371" s="525" t="s">
        <v>895</v>
      </c>
      <c r="K371" s="524" t="s">
        <v>896</v>
      </c>
      <c r="L371" s="521" t="str">
        <f>IF(Tabla1[[#This Row],[Descripción]]="","",_xlfn.XLOOKUP(Tabla1[[#This Row],[Descripción]],Tabla10[Descripción],Tabla10[Unidad de Medida],"",0))</f>
        <v>galon</v>
      </c>
      <c r="M371" s="312">
        <v>20</v>
      </c>
      <c r="N371" s="537">
        <f>IF(Tabla1[[#This Row],[Descripción]]="","",_xlfn.XLOOKUP(Tabla1[[#This Row],[Descripción]],Tabla10[Descripción],Tabla10[Precio Unitario],0))</f>
        <v>250</v>
      </c>
      <c r="O371" s="537">
        <f>IF(Tabla1[[#This Row],[Cantidad de Insumos]]="","",Tabla1[[#This Row],[Precio Unitario]]*Tabla1[[#This Row],[Cantidad de Insumos]])</f>
        <v>5000</v>
      </c>
      <c r="P371" s="522" t="str">
        <f>IF(Tabla1[[#This Row],[Descripción]]="","",_xlfn.XLOOKUP(Tabla1[[#This Row],[Descripción]],Tabla10[Descripción],Tabla10[CODIGO PRESUPUESTARIO],0))</f>
        <v>2.3.7.1.02</v>
      </c>
      <c r="Q371" s="523" t="s">
        <v>894</v>
      </c>
      <c r="R371" s="523" t="str">
        <f>IF(Tabla1[[#This Row],[Insumos]]="","",_xlfn.XLOOKUP(Tabla1[[#This Row],[Insumos]],Tabla10[Insumo],Tabla10[InsumoAbrev],"",0))</f>
        <v>lsGasoil</v>
      </c>
    </row>
    <row r="372" spans="2:18" ht="51">
      <c r="B372" s="188" t="e">
        <f>IF('Formulario PPGR3'!$G372="","",CONCATENATE('Formulario PPGR3'!$C372,".",'Formulario PPGR3'!$D372,".",'Formulario PPGR3'!$E372,".",'Formulario PPGR3'!$F372))</f>
        <v>#REF!</v>
      </c>
      <c r="C372" s="188" t="e">
        <f>IF('Formulario PPGR3'!$G372="","",'Formulario PPGR1'!#REF!)</f>
        <v>#REF!</v>
      </c>
      <c r="D372" s="188" t="e">
        <f>IF('Formulario PPGR3'!$G372="","",'Formulario PPGR1'!#REF!)</f>
        <v>#REF!</v>
      </c>
      <c r="E372" s="188" t="e">
        <f>IF('Formulario PPGR3'!$G372="","",'Formulario PPGR1'!#REF!)</f>
        <v>#REF!</v>
      </c>
      <c r="F372" s="188" t="e">
        <f>IF('Formulario PPGR3'!$G372="","",'Formulario PPGR1'!#REF!)</f>
        <v>#REF!</v>
      </c>
      <c r="G372" s="234" t="s">
        <v>321</v>
      </c>
      <c r="H372" s="519" t="str" cm="1">
        <f t="array" ref="H372">IF(Tabla1[[#This Row],[Código_Actividad]]="","",_xlfn.XLOOKUP(Tabla1[[#This Row],[Código_Actividad]],CodigoActividad,Tabla2[Actividades Programables Presupuestables],"",0))</f>
        <v xml:space="preserve">Adecuación de la Elaboracion de los planes de mejora de la metodología de Observación de la Práctica Clínica (OPC) según los resultados del monitoreo de calidad de los servicios en los CEAS priorizados </v>
      </c>
      <c r="I372" s="520">
        <f>IFERROR(VLOOKUP('Formulario PPGR3'!$G372,'Formulario PPGR2'!$C$9:$Q$270,15,FALSE),"")</f>
        <v>2</v>
      </c>
      <c r="J372" s="525" t="s">
        <v>897</v>
      </c>
      <c r="K372" s="524" t="s">
        <v>898</v>
      </c>
      <c r="L372" s="521" t="str">
        <f>IF(Tabla1[[#This Row],[Descripción]]="","",_xlfn.XLOOKUP(Tabla1[[#This Row],[Descripción]],Tabla10[Descripción],Tabla10[Unidad de Medida],"",0))</f>
        <v>Depósito</v>
      </c>
      <c r="M372" s="312">
        <v>2</v>
      </c>
      <c r="N372" s="537">
        <f>IF(Tabla1[[#This Row],[Descripción]]="","",_xlfn.XLOOKUP(Tabla1[[#This Row],[Descripción]],Tabla10[Descripción],Tabla10[Precio Unitario],0))</f>
        <v>1700</v>
      </c>
      <c r="O372" s="537">
        <f>IF(Tabla1[[#This Row],[Cantidad de Insumos]]="","",Tabla1[[#This Row],[Precio Unitario]]*Tabla1[[#This Row],[Cantidad de Insumos]])</f>
        <v>3400</v>
      </c>
      <c r="P372" s="522" t="str">
        <f>IF(Tabla1[[#This Row],[Descripción]]="","",_xlfn.XLOOKUP(Tabla1[[#This Row],[Descripción]],Tabla10[Descripción],Tabla10[CODIGO PRESUPUESTARIO],0))</f>
        <v>2.2.3.1.01</v>
      </c>
      <c r="Q372" s="523" t="s">
        <v>894</v>
      </c>
      <c r="R372" s="523" t="str">
        <f>IF(Tabla1[[#This Row],[Insumos]]="","",_xlfn.XLOOKUP(Tabla1[[#This Row],[Insumos]],Tabla10[Insumo],Tabla10[InsumoAbrev],"",0))</f>
        <v>lsViaticosDP</v>
      </c>
    </row>
    <row r="373" spans="2:18" ht="51">
      <c r="B373" s="188" t="e">
        <f>IF('Formulario PPGR3'!$G373="","",CONCATENATE('Formulario PPGR3'!$C373,".",'Formulario PPGR3'!$D373,".",'Formulario PPGR3'!$E373,".",'Formulario PPGR3'!$F373))</f>
        <v>#REF!</v>
      </c>
      <c r="C373" s="188" t="e">
        <f>IF('Formulario PPGR3'!$G373="","",'Formulario PPGR1'!#REF!)</f>
        <v>#REF!</v>
      </c>
      <c r="D373" s="188" t="e">
        <f>IF('Formulario PPGR3'!$G373="","",'Formulario PPGR1'!#REF!)</f>
        <v>#REF!</v>
      </c>
      <c r="E373" s="188" t="e">
        <f>IF('Formulario PPGR3'!$G373="","",'Formulario PPGR1'!#REF!)</f>
        <v>#REF!</v>
      </c>
      <c r="F373" s="188" t="e">
        <f>IF('Formulario PPGR3'!$G373="","",'Formulario PPGR1'!#REF!)</f>
        <v>#REF!</v>
      </c>
      <c r="G373" s="234" t="s">
        <v>321</v>
      </c>
      <c r="H373" s="519" t="str" cm="1">
        <f t="array" ref="H373">IF(Tabla1[[#This Row],[Código_Actividad]]="","",_xlfn.XLOOKUP(Tabla1[[#This Row],[Código_Actividad]],CodigoActividad,Tabla2[Actividades Programables Presupuestables],"",0))</f>
        <v xml:space="preserve">Adecuación de la Elaboracion de los planes de mejora de la metodología de Observación de la Práctica Clínica (OPC) según los resultados del monitoreo de calidad de los servicios en los CEAS priorizados </v>
      </c>
      <c r="I373" s="520">
        <f>IFERROR(VLOOKUP('Formulario PPGR3'!$G373,'Formulario PPGR2'!$C$9:$Q$270,15,FALSE),"")</f>
        <v>2</v>
      </c>
      <c r="J373" s="525" t="s">
        <v>897</v>
      </c>
      <c r="K373" s="524" t="s">
        <v>920</v>
      </c>
      <c r="L373" s="521" t="str">
        <f>IF(Tabla1[[#This Row],[Descripción]]="","",_xlfn.XLOOKUP(Tabla1[[#This Row],[Descripción]],Tabla10[Descripción],Tabla10[Unidad de Medida],"",0))</f>
        <v>Depósito</v>
      </c>
      <c r="M373" s="312">
        <v>2</v>
      </c>
      <c r="N373" s="537">
        <f>IF(Tabla1[[#This Row],[Descripción]]="","",_xlfn.XLOOKUP(Tabla1[[#This Row],[Descripción]],Tabla10[Descripción],Tabla10[Precio Unitario],0))</f>
        <v>1900</v>
      </c>
      <c r="O373" s="537">
        <f>IF(Tabla1[[#This Row],[Cantidad de Insumos]]="","",Tabla1[[#This Row],[Precio Unitario]]*Tabla1[[#This Row],[Cantidad de Insumos]])</f>
        <v>3800</v>
      </c>
      <c r="P373" s="522" t="str">
        <f>IF(Tabla1[[#This Row],[Descripción]]="","",_xlfn.XLOOKUP(Tabla1[[#This Row],[Descripción]],Tabla10[Descripción],Tabla10[CODIGO PRESUPUESTARIO],0))</f>
        <v>2.2.3.1.01</v>
      </c>
      <c r="Q373" s="523" t="s">
        <v>894</v>
      </c>
      <c r="R373" s="523" t="str">
        <f>IF(Tabla1[[#This Row],[Insumos]]="","",_xlfn.XLOOKUP(Tabla1[[#This Row],[Insumos]],Tabla10[Insumo],Tabla10[InsumoAbrev],"",0))</f>
        <v>lsViaticosDP</v>
      </c>
    </row>
    <row r="374" spans="2:18" ht="25.5">
      <c r="B374" s="188" t="e">
        <f>IF('Formulario PPGR3'!$G374="","",CONCATENATE('Formulario PPGR3'!$C374,".",'Formulario PPGR3'!$D374,".",'Formulario PPGR3'!$E374,".",'Formulario PPGR3'!$F374))</f>
        <v>#REF!</v>
      </c>
      <c r="C374" s="188" t="e">
        <f>IF('Formulario PPGR3'!$G374="","",'Formulario PPGR1'!#REF!)</f>
        <v>#REF!</v>
      </c>
      <c r="D374" s="188" t="e">
        <f>IF('Formulario PPGR3'!$G374="","",'Formulario PPGR1'!#REF!)</f>
        <v>#REF!</v>
      </c>
      <c r="E374" s="188" t="e">
        <f>IF('Formulario PPGR3'!$G374="","",'Formulario PPGR1'!#REF!)</f>
        <v>#REF!</v>
      </c>
      <c r="F374" s="188" t="e">
        <f>IF('Formulario PPGR3'!$G374="","",'Formulario PPGR1'!#REF!)</f>
        <v>#REF!</v>
      </c>
      <c r="G374" s="234" t="s">
        <v>323</v>
      </c>
      <c r="H374" s="519" t="str" cm="1">
        <f t="array" ref="H374">IF(Tabla1[[#This Row],[Código_Actividad]]="","",_xlfn.XLOOKUP(Tabla1[[#This Row],[Código_Actividad]],CodigoActividad,Tabla2[Actividades Programables Presupuestables],"",0))</f>
        <v>Seguimiento a la Planificación  Post Evento Obstétrico en los CEAS priorizados</v>
      </c>
      <c r="I374" s="520">
        <f>IFERROR(VLOOKUP('Formulario PPGR3'!$G374,'Formulario PPGR2'!$C$9:$Q$270,15,FALSE),"")</f>
        <v>3</v>
      </c>
      <c r="J374" s="525" t="s">
        <v>903</v>
      </c>
      <c r="K374" s="524" t="s">
        <v>904</v>
      </c>
      <c r="L374" s="521" t="str">
        <f>IF(Tabla1[[#This Row],[Descripción]]="","",_xlfn.XLOOKUP(Tabla1[[#This Row],[Descripción]],Tabla10[Descripción],Tabla10[Unidad de Medida],"",0))</f>
        <v>unidad</v>
      </c>
      <c r="M374" s="312">
        <v>1</v>
      </c>
      <c r="N374" s="537">
        <f>IF(Tabla1[[#This Row],[Descripción]]="","",_xlfn.XLOOKUP(Tabla1[[#This Row],[Descripción]],Tabla10[Descripción],Tabla10[Precio Unitario],0))</f>
        <v>55</v>
      </c>
      <c r="O374" s="537">
        <f>IF(Tabla1[[#This Row],[Cantidad de Insumos]]="","",Tabla1[[#This Row],[Precio Unitario]]*Tabla1[[#This Row],[Cantidad de Insumos]])</f>
        <v>55</v>
      </c>
      <c r="P374" s="522" t="str">
        <f>IF(Tabla1[[#This Row],[Descripción]]="","",_xlfn.XLOOKUP(Tabla1[[#This Row],[Descripción]],Tabla10[Descripción],Tabla10[CODIGO PRESUPUESTARIO],0))</f>
        <v xml:space="preserve">2.3.9.2.01 </v>
      </c>
      <c r="Q374" s="523" t="s">
        <v>900</v>
      </c>
      <c r="R374" s="523" t="str">
        <f>IF(Tabla1[[#This Row],[Insumos]]="","",_xlfn.XLOOKUP(Tabla1[[#This Row],[Insumos]],Tabla10[Insumo],Tabla10[InsumoAbrev],"",0))</f>
        <v>lsUtilesdeOficina</v>
      </c>
    </row>
    <row r="375" spans="2:18" ht="25.5">
      <c r="B375" s="188" t="e">
        <f>IF('Formulario PPGR3'!$G375="","",CONCATENATE('Formulario PPGR3'!$C375,".",'Formulario PPGR3'!$D375,".",'Formulario PPGR3'!$E375,".",'Formulario PPGR3'!$F375))</f>
        <v>#REF!</v>
      </c>
      <c r="C375" s="188" t="e">
        <f>IF('Formulario PPGR3'!$G375="","",'Formulario PPGR1'!#REF!)</f>
        <v>#REF!</v>
      </c>
      <c r="D375" s="188" t="e">
        <f>IF('Formulario PPGR3'!$G375="","",'Formulario PPGR1'!#REF!)</f>
        <v>#REF!</v>
      </c>
      <c r="E375" s="188" t="e">
        <f>IF('Formulario PPGR3'!$G375="","",'Formulario PPGR1'!#REF!)</f>
        <v>#REF!</v>
      </c>
      <c r="F375" s="188" t="e">
        <f>IF('Formulario PPGR3'!$G375="","",'Formulario PPGR1'!#REF!)</f>
        <v>#REF!</v>
      </c>
      <c r="G375" s="234" t="s">
        <v>323</v>
      </c>
      <c r="H375" s="519" t="str" cm="1">
        <f t="array" ref="H375">IF(Tabla1[[#This Row],[Código_Actividad]]="","",_xlfn.XLOOKUP(Tabla1[[#This Row],[Código_Actividad]],CodigoActividad,Tabla2[Actividades Programables Presupuestables],"",0))</f>
        <v>Seguimiento a la Planificación  Post Evento Obstétrico en los CEAS priorizados</v>
      </c>
      <c r="I375" s="520">
        <f>IFERROR(VLOOKUP('Formulario PPGR3'!$G375,'Formulario PPGR2'!$C$9:$Q$270,15,FALSE),"")</f>
        <v>3</v>
      </c>
      <c r="J375" s="528" t="s">
        <v>901</v>
      </c>
      <c r="K375" s="524" t="s">
        <v>902</v>
      </c>
      <c r="L375" s="521" t="str">
        <f>IF(Tabla1[[#This Row],[Descripción]]="","",_xlfn.XLOOKUP(Tabla1[[#This Row],[Descripción]],Tabla10[Descripción],Tabla10[Unidad de Medida],"",0))</f>
        <v>resma</v>
      </c>
      <c r="M375" s="312">
        <v>1</v>
      </c>
      <c r="N375" s="537">
        <f>IF(Tabla1[[#This Row],[Descripción]]="","",_xlfn.XLOOKUP(Tabla1[[#This Row],[Descripción]],Tabla10[Descripción],Tabla10[Precio Unitario],0))</f>
        <v>288</v>
      </c>
      <c r="O375" s="537">
        <f>IF(Tabla1[[#This Row],[Cantidad de Insumos]]="","",Tabla1[[#This Row],[Precio Unitario]]*Tabla1[[#This Row],[Cantidad de Insumos]])</f>
        <v>288</v>
      </c>
      <c r="P375" s="522" t="str">
        <f>IF(Tabla1[[#This Row],[Descripción]]="","",_xlfn.XLOOKUP(Tabla1[[#This Row],[Descripción]],Tabla10[Descripción],Tabla10[CODIGO PRESUPUESTARIO],0))</f>
        <v>2.3.3.1.01</v>
      </c>
      <c r="Q375" s="523" t="s">
        <v>894</v>
      </c>
      <c r="R375" s="523" t="str">
        <f>IF(Tabla1[[#This Row],[Insumos]]="","",_xlfn.XLOOKUP(Tabla1[[#This Row],[Insumos]],Tabla10[Insumo],Tabla10[InsumoAbrev],"",0))</f>
        <v>lsProductosdePapel</v>
      </c>
    </row>
    <row r="376" spans="2:18" ht="25.5">
      <c r="B376" s="188" t="e">
        <f>IF('Formulario PPGR3'!$G376="","",CONCATENATE('Formulario PPGR3'!$C376,".",'Formulario PPGR3'!$D376,".",'Formulario PPGR3'!$E376,".",'Formulario PPGR3'!$F376))</f>
        <v>#REF!</v>
      </c>
      <c r="C376" s="188" t="e">
        <f>IF('Formulario PPGR3'!$G376="","",'Formulario PPGR1'!#REF!)</f>
        <v>#REF!</v>
      </c>
      <c r="D376" s="188" t="e">
        <f>IF('Formulario PPGR3'!$G376="","",'Formulario PPGR1'!#REF!)</f>
        <v>#REF!</v>
      </c>
      <c r="E376" s="188" t="e">
        <f>IF('Formulario PPGR3'!$G376="","",'Formulario PPGR1'!#REF!)</f>
        <v>#REF!</v>
      </c>
      <c r="F376" s="188" t="e">
        <f>IF('Formulario PPGR3'!$G376="","",'Formulario PPGR1'!#REF!)</f>
        <v>#REF!</v>
      </c>
      <c r="G376" s="234" t="s">
        <v>325</v>
      </c>
      <c r="H376" s="519" t="str" cm="1">
        <f t="array" ref="H376">IF(Tabla1[[#This Row],[Código_Actividad]]="","",_xlfn.XLOOKUP(Tabla1[[#This Row],[Código_Actividad]],CodigoActividad,Tabla2[Actividades Programables Presupuestables],"",0))</f>
        <v>Monitoreo  al apego a protocolo de atencion en consulta prenatal en los CEAS priorizados.</v>
      </c>
      <c r="I376" s="520">
        <f>IFERROR(VLOOKUP('Formulario PPGR3'!$G376,'Formulario PPGR2'!$C$9:$Q$270,15,FALSE),"")</f>
        <v>2</v>
      </c>
      <c r="J376" s="525" t="s">
        <v>895</v>
      </c>
      <c r="K376" s="524" t="s">
        <v>896</v>
      </c>
      <c r="L376" s="521" t="str">
        <f>IF(Tabla1[[#This Row],[Descripción]]="","",_xlfn.XLOOKUP(Tabla1[[#This Row],[Descripción]],Tabla10[Descripción],Tabla10[Unidad de Medida],"",0))</f>
        <v>galon</v>
      </c>
      <c r="M376" s="312">
        <v>20</v>
      </c>
      <c r="N376" s="537">
        <f>IF(Tabla1[[#This Row],[Descripción]]="","",_xlfn.XLOOKUP(Tabla1[[#This Row],[Descripción]],Tabla10[Descripción],Tabla10[Precio Unitario],0))</f>
        <v>250</v>
      </c>
      <c r="O376" s="537">
        <f>IF(Tabla1[[#This Row],[Cantidad de Insumos]]="","",Tabla1[[#This Row],[Precio Unitario]]*Tabla1[[#This Row],[Cantidad de Insumos]])</f>
        <v>5000</v>
      </c>
      <c r="P376" s="522" t="str">
        <f>IF(Tabla1[[#This Row],[Descripción]]="","",_xlfn.XLOOKUP(Tabla1[[#This Row],[Descripción]],Tabla10[Descripción],Tabla10[CODIGO PRESUPUESTARIO],0))</f>
        <v>2.3.7.1.02</v>
      </c>
      <c r="Q376" s="523" t="s">
        <v>894</v>
      </c>
      <c r="R376" s="523" t="str">
        <f>IF(Tabla1[[#This Row],[Insumos]]="","",_xlfn.XLOOKUP(Tabla1[[#This Row],[Insumos]],Tabla10[Insumo],Tabla10[InsumoAbrev],"",0))</f>
        <v>lsGasoil</v>
      </c>
    </row>
    <row r="377" spans="2:18" ht="25.5">
      <c r="B377" s="188" t="e">
        <f>IF('Formulario PPGR3'!$G377="","",CONCATENATE('Formulario PPGR3'!$C377,".",'Formulario PPGR3'!$D377,".",'Formulario PPGR3'!$E377,".",'Formulario PPGR3'!$F377))</f>
        <v>#REF!</v>
      </c>
      <c r="C377" s="188" t="e">
        <f>IF('Formulario PPGR3'!$G377="","",'Formulario PPGR1'!#REF!)</f>
        <v>#REF!</v>
      </c>
      <c r="D377" s="188" t="e">
        <f>IF('Formulario PPGR3'!$G377="","",'Formulario PPGR1'!#REF!)</f>
        <v>#REF!</v>
      </c>
      <c r="E377" s="188" t="e">
        <f>IF('Formulario PPGR3'!$G377="","",'Formulario PPGR1'!#REF!)</f>
        <v>#REF!</v>
      </c>
      <c r="F377" s="188" t="e">
        <f>IF('Formulario PPGR3'!$G377="","",'Formulario PPGR1'!#REF!)</f>
        <v>#REF!</v>
      </c>
      <c r="G377" s="234" t="s">
        <v>325</v>
      </c>
      <c r="H377" s="519" t="str" cm="1">
        <f t="array" ref="H377">IF(Tabla1[[#This Row],[Código_Actividad]]="","",_xlfn.XLOOKUP(Tabla1[[#This Row],[Código_Actividad]],CodigoActividad,Tabla2[Actividades Programables Presupuestables],"",0))</f>
        <v>Monitoreo  al apego a protocolo de atencion en consulta prenatal en los CEAS priorizados.</v>
      </c>
      <c r="I377" s="520">
        <f>IFERROR(VLOOKUP('Formulario PPGR3'!$G377,'Formulario PPGR2'!$C$9:$Q$270,15,FALSE),"")</f>
        <v>2</v>
      </c>
      <c r="J377" s="525" t="s">
        <v>897</v>
      </c>
      <c r="K377" s="524" t="s">
        <v>898</v>
      </c>
      <c r="L377" s="521" t="str">
        <f>IF(Tabla1[[#This Row],[Descripción]]="","",_xlfn.XLOOKUP(Tabla1[[#This Row],[Descripción]],Tabla10[Descripción],Tabla10[Unidad de Medida],"",0))</f>
        <v>Depósito</v>
      </c>
      <c r="M377" s="312">
        <v>2</v>
      </c>
      <c r="N377" s="537">
        <f>IF(Tabla1[[#This Row],[Descripción]]="","",_xlfn.XLOOKUP(Tabla1[[#This Row],[Descripción]],Tabla10[Descripción],Tabla10[Precio Unitario],0))</f>
        <v>1700</v>
      </c>
      <c r="O377" s="537">
        <f>IF(Tabla1[[#This Row],[Cantidad de Insumos]]="","",Tabla1[[#This Row],[Precio Unitario]]*Tabla1[[#This Row],[Cantidad de Insumos]])</f>
        <v>3400</v>
      </c>
      <c r="P377" s="522" t="str">
        <f>IF(Tabla1[[#This Row],[Descripción]]="","",_xlfn.XLOOKUP(Tabla1[[#This Row],[Descripción]],Tabla10[Descripción],Tabla10[CODIGO PRESUPUESTARIO],0))</f>
        <v>2.2.3.1.01</v>
      </c>
      <c r="Q377" s="523" t="s">
        <v>894</v>
      </c>
      <c r="R377" s="523" t="str">
        <f>IF(Tabla1[[#This Row],[Insumos]]="","",_xlfn.XLOOKUP(Tabla1[[#This Row],[Insumos]],Tabla10[Insumo],Tabla10[InsumoAbrev],"",0))</f>
        <v>lsViaticosDP</v>
      </c>
    </row>
    <row r="378" spans="2:18" ht="25.5">
      <c r="B378" s="188" t="e">
        <f>IF('Formulario PPGR3'!$G378="","",CONCATENATE('Formulario PPGR3'!$C378,".",'Formulario PPGR3'!$D378,".",'Formulario PPGR3'!$E378,".",'Formulario PPGR3'!$F378))</f>
        <v>#REF!</v>
      </c>
      <c r="C378" s="188" t="e">
        <f>IF('Formulario PPGR3'!$G378="","",'Formulario PPGR1'!#REF!)</f>
        <v>#REF!</v>
      </c>
      <c r="D378" s="188" t="e">
        <f>IF('Formulario PPGR3'!$G378="","",'Formulario PPGR1'!#REF!)</f>
        <v>#REF!</v>
      </c>
      <c r="E378" s="188" t="e">
        <f>IF('Formulario PPGR3'!$G378="","",'Formulario PPGR1'!#REF!)</f>
        <v>#REF!</v>
      </c>
      <c r="F378" s="188" t="e">
        <f>IF('Formulario PPGR3'!$G378="","",'Formulario PPGR1'!#REF!)</f>
        <v>#REF!</v>
      </c>
      <c r="G378" s="234" t="s">
        <v>325</v>
      </c>
      <c r="H378" s="519" t="str" cm="1">
        <f t="array" ref="H378">IF(Tabla1[[#This Row],[Código_Actividad]]="","",_xlfn.XLOOKUP(Tabla1[[#This Row],[Código_Actividad]],CodigoActividad,Tabla2[Actividades Programables Presupuestables],"",0))</f>
        <v>Monitoreo  al apego a protocolo de atencion en consulta prenatal en los CEAS priorizados.</v>
      </c>
      <c r="I378" s="520">
        <f>IFERROR(VLOOKUP('Formulario PPGR3'!$G378,'Formulario PPGR2'!$C$9:$Q$270,15,FALSE),"")</f>
        <v>2</v>
      </c>
      <c r="J378" s="525" t="s">
        <v>897</v>
      </c>
      <c r="K378" s="524" t="s">
        <v>920</v>
      </c>
      <c r="L378" s="521" t="str">
        <f>IF(Tabla1[[#This Row],[Descripción]]="","",_xlfn.XLOOKUP(Tabla1[[#This Row],[Descripción]],Tabla10[Descripción],Tabla10[Unidad de Medida],"",0))</f>
        <v>Depósito</v>
      </c>
      <c r="M378" s="312">
        <v>2</v>
      </c>
      <c r="N378" s="537">
        <f>IF(Tabla1[[#This Row],[Descripción]]="","",_xlfn.XLOOKUP(Tabla1[[#This Row],[Descripción]],Tabla10[Descripción],Tabla10[Precio Unitario],0))</f>
        <v>1900</v>
      </c>
      <c r="O378" s="537">
        <f>IF(Tabla1[[#This Row],[Cantidad de Insumos]]="","",Tabla1[[#This Row],[Precio Unitario]]*Tabla1[[#This Row],[Cantidad de Insumos]])</f>
        <v>3800</v>
      </c>
      <c r="P378" s="522" t="str">
        <f>IF(Tabla1[[#This Row],[Descripción]]="","",_xlfn.XLOOKUP(Tabla1[[#This Row],[Descripción]],Tabla10[Descripción],Tabla10[CODIGO PRESUPUESTARIO],0))</f>
        <v>2.2.3.1.01</v>
      </c>
      <c r="Q378" s="523" t="s">
        <v>894</v>
      </c>
      <c r="R378" s="523" t="str">
        <f>IF(Tabla1[[#This Row],[Insumos]]="","",_xlfn.XLOOKUP(Tabla1[[#This Row],[Insumos]],Tabla10[Insumo],Tabla10[InsumoAbrev],"",0))</f>
        <v>lsViaticosDP</v>
      </c>
    </row>
    <row r="379" spans="2:18" ht="25.5">
      <c r="B379" s="188" t="e">
        <f>IF('Formulario PPGR3'!$G379="","",CONCATENATE('Formulario PPGR3'!$C379,".",'Formulario PPGR3'!$D379,".",'Formulario PPGR3'!$E379,".",'Formulario PPGR3'!$F379))</f>
        <v>#REF!</v>
      </c>
      <c r="C379" s="188" t="e">
        <f>IF('Formulario PPGR3'!$G379="","",'Formulario PPGR1'!#REF!)</f>
        <v>#REF!</v>
      </c>
      <c r="D379" s="188" t="e">
        <f>IF('Formulario PPGR3'!$G379="","",'Formulario PPGR1'!#REF!)</f>
        <v>#REF!</v>
      </c>
      <c r="E379" s="188" t="e">
        <f>IF('Formulario PPGR3'!$G379="","",'Formulario PPGR1'!#REF!)</f>
        <v>#REF!</v>
      </c>
      <c r="F379" s="188" t="e">
        <f>IF('Formulario PPGR3'!$G379="","",'Formulario PPGR1'!#REF!)</f>
        <v>#REF!</v>
      </c>
      <c r="G379" s="234" t="s">
        <v>325</v>
      </c>
      <c r="H379" s="519" t="str" cm="1">
        <f t="array" ref="H379">IF(Tabla1[[#This Row],[Código_Actividad]]="","",_xlfn.XLOOKUP(Tabla1[[#This Row],[Código_Actividad]],CodigoActividad,Tabla2[Actividades Programables Presupuestables],"",0))</f>
        <v>Monitoreo  al apego a protocolo de atencion en consulta prenatal en los CEAS priorizados.</v>
      </c>
      <c r="I379" s="520">
        <f>IFERROR(VLOOKUP('Formulario PPGR3'!$G379,'Formulario PPGR2'!$C$9:$Q$270,15,FALSE),"")</f>
        <v>2</v>
      </c>
      <c r="J379" s="525" t="s">
        <v>903</v>
      </c>
      <c r="K379" s="524" t="s">
        <v>904</v>
      </c>
      <c r="L379" s="521" t="str">
        <f>IF(Tabla1[[#This Row],[Descripción]]="","",_xlfn.XLOOKUP(Tabla1[[#This Row],[Descripción]],Tabla10[Descripción],Tabla10[Unidad de Medida],"",0))</f>
        <v>unidad</v>
      </c>
      <c r="M379" s="312">
        <v>1</v>
      </c>
      <c r="N379" s="537">
        <f>IF(Tabla1[[#This Row],[Descripción]]="","",_xlfn.XLOOKUP(Tabla1[[#This Row],[Descripción]],Tabla10[Descripción],Tabla10[Precio Unitario],0))</f>
        <v>55</v>
      </c>
      <c r="O379" s="537">
        <f>IF(Tabla1[[#This Row],[Cantidad de Insumos]]="","",Tabla1[[#This Row],[Precio Unitario]]*Tabla1[[#This Row],[Cantidad de Insumos]])</f>
        <v>55</v>
      </c>
      <c r="P379" s="522" t="str">
        <f>IF(Tabla1[[#This Row],[Descripción]]="","",_xlfn.XLOOKUP(Tabla1[[#This Row],[Descripción]],Tabla10[Descripción],Tabla10[CODIGO PRESUPUESTARIO],0))</f>
        <v xml:space="preserve">2.3.9.2.01 </v>
      </c>
      <c r="Q379" s="523" t="s">
        <v>900</v>
      </c>
      <c r="R379" s="523" t="str">
        <f>IF(Tabla1[[#This Row],[Insumos]]="","",_xlfn.XLOOKUP(Tabla1[[#This Row],[Insumos]],Tabla10[Insumo],Tabla10[InsumoAbrev],"",0))</f>
        <v>lsUtilesdeOficina</v>
      </c>
    </row>
    <row r="380" spans="2:18" ht="25.5">
      <c r="B380" s="188" t="e">
        <f>IF('Formulario PPGR3'!$G380="","",CONCATENATE('Formulario PPGR3'!$C380,".",'Formulario PPGR3'!$D380,".",'Formulario PPGR3'!$E380,".",'Formulario PPGR3'!$F380))</f>
        <v>#REF!</v>
      </c>
      <c r="C380" s="188" t="e">
        <f>IF('Formulario PPGR3'!$G380="","",'Formulario PPGR1'!#REF!)</f>
        <v>#REF!</v>
      </c>
      <c r="D380" s="188" t="e">
        <f>IF('Formulario PPGR3'!$G380="","",'Formulario PPGR1'!#REF!)</f>
        <v>#REF!</v>
      </c>
      <c r="E380" s="188" t="e">
        <f>IF('Formulario PPGR3'!$G380="","",'Formulario PPGR1'!#REF!)</f>
        <v>#REF!</v>
      </c>
      <c r="F380" s="188" t="e">
        <f>IF('Formulario PPGR3'!$G380="","",'Formulario PPGR1'!#REF!)</f>
        <v>#REF!</v>
      </c>
      <c r="G380" s="234" t="s">
        <v>325</v>
      </c>
      <c r="H380" s="519" t="str" cm="1">
        <f t="array" ref="H380">IF(Tabla1[[#This Row],[Código_Actividad]]="","",_xlfn.XLOOKUP(Tabla1[[#This Row],[Código_Actividad]],CodigoActividad,Tabla2[Actividades Programables Presupuestables],"",0))</f>
        <v>Monitoreo  al apego a protocolo de atencion en consulta prenatal en los CEAS priorizados.</v>
      </c>
      <c r="I380" s="520">
        <f>IFERROR(VLOOKUP('Formulario PPGR3'!$G380,'Formulario PPGR2'!$C$9:$Q$270,15,FALSE),"")</f>
        <v>2</v>
      </c>
      <c r="J380" s="528" t="s">
        <v>901</v>
      </c>
      <c r="K380" s="524" t="s">
        <v>902</v>
      </c>
      <c r="L380" s="521" t="str">
        <f>IF(Tabla1[[#This Row],[Descripción]]="","",_xlfn.XLOOKUP(Tabla1[[#This Row],[Descripción]],Tabla10[Descripción],Tabla10[Unidad de Medida],"",0))</f>
        <v>resma</v>
      </c>
      <c r="M380" s="312">
        <v>1</v>
      </c>
      <c r="N380" s="537">
        <f>IF(Tabla1[[#This Row],[Descripción]]="","",_xlfn.XLOOKUP(Tabla1[[#This Row],[Descripción]],Tabla10[Descripción],Tabla10[Precio Unitario],0))</f>
        <v>288</v>
      </c>
      <c r="O380" s="537">
        <f>IF(Tabla1[[#This Row],[Cantidad de Insumos]]="","",Tabla1[[#This Row],[Precio Unitario]]*Tabla1[[#This Row],[Cantidad de Insumos]])</f>
        <v>288</v>
      </c>
      <c r="P380" s="522" t="str">
        <f>IF(Tabla1[[#This Row],[Descripción]]="","",_xlfn.XLOOKUP(Tabla1[[#This Row],[Descripción]],Tabla10[Descripción],Tabla10[CODIGO PRESUPUESTARIO],0))</f>
        <v>2.3.3.1.01</v>
      </c>
      <c r="Q380" s="523" t="s">
        <v>894</v>
      </c>
      <c r="R380" s="523" t="str">
        <f>IF(Tabla1[[#This Row],[Insumos]]="","",_xlfn.XLOOKUP(Tabla1[[#This Row],[Insumos]],Tabla10[Insumo],Tabla10[InsumoAbrev],"",0))</f>
        <v>lsProductosdePapel</v>
      </c>
    </row>
    <row r="381" spans="2:18" ht="25.5">
      <c r="B381" s="188" t="e">
        <f>IF('Formulario PPGR3'!$G381="","",CONCATENATE('Formulario PPGR3'!$C381,".",'Formulario PPGR3'!$D381,".",'Formulario PPGR3'!$E381,".",'Formulario PPGR3'!$F381))</f>
        <v>#REF!</v>
      </c>
      <c r="C381" s="188" t="e">
        <f>IF('Formulario PPGR3'!$G381="","",'Formulario PPGR1'!#REF!)</f>
        <v>#REF!</v>
      </c>
      <c r="D381" s="188" t="e">
        <f>IF('Formulario PPGR3'!$G381="","",'Formulario PPGR1'!#REF!)</f>
        <v>#REF!</v>
      </c>
      <c r="E381" s="188" t="e">
        <f>IF('Formulario PPGR3'!$G381="","",'Formulario PPGR1'!#REF!)</f>
        <v>#REF!</v>
      </c>
      <c r="F381" s="188" t="e">
        <f>IF('Formulario PPGR3'!$G381="","",'Formulario PPGR1'!#REF!)</f>
        <v>#REF!</v>
      </c>
      <c r="G381" s="234" t="s">
        <v>279</v>
      </c>
      <c r="H381" s="519" t="str" cm="1">
        <f t="array" ref="H381">IF(Tabla1[[#This Row],[Código_Actividad]]="","",_xlfn.XLOOKUP(Tabla1[[#This Row],[Código_Actividad]],CodigoActividad,Tabla2[Actividades Programables Presupuestables],"",0))</f>
        <v>Seguimiento de la ejecución de la vigilanica sanitaria del agua en las UCIN del SNS</v>
      </c>
      <c r="I381" s="520">
        <f>IFERROR(VLOOKUP('Formulario PPGR3'!$G381,'Formulario PPGR2'!$C$9:$Q$270,15,FALSE),"")</f>
        <v>2</v>
      </c>
      <c r="J381" s="525" t="s">
        <v>903</v>
      </c>
      <c r="K381" s="524" t="s">
        <v>904</v>
      </c>
      <c r="L381" s="521" t="str">
        <f>IF(Tabla1[[#This Row],[Descripción]]="","",_xlfn.XLOOKUP(Tabla1[[#This Row],[Descripción]],Tabla10[Descripción],Tabla10[Unidad de Medida],"",0))</f>
        <v>unidad</v>
      </c>
      <c r="M381" s="312">
        <v>1</v>
      </c>
      <c r="N381" s="537">
        <f>IF(Tabla1[[#This Row],[Descripción]]="","",_xlfn.XLOOKUP(Tabla1[[#This Row],[Descripción]],Tabla10[Descripción],Tabla10[Precio Unitario],0))</f>
        <v>55</v>
      </c>
      <c r="O381" s="537">
        <f>IF(Tabla1[[#This Row],[Cantidad de Insumos]]="","",Tabla1[[#This Row],[Precio Unitario]]*Tabla1[[#This Row],[Cantidad de Insumos]])</f>
        <v>55</v>
      </c>
      <c r="P381" s="522" t="str">
        <f>IF(Tabla1[[#This Row],[Descripción]]="","",_xlfn.XLOOKUP(Tabla1[[#This Row],[Descripción]],Tabla10[Descripción],Tabla10[CODIGO PRESUPUESTARIO],0))</f>
        <v xml:space="preserve">2.3.9.2.01 </v>
      </c>
      <c r="Q381" s="523" t="s">
        <v>900</v>
      </c>
      <c r="R381" s="523" t="str">
        <f>IF(Tabla1[[#This Row],[Insumos]]="","",_xlfn.XLOOKUP(Tabla1[[#This Row],[Insumos]],Tabla10[Insumo],Tabla10[InsumoAbrev],"",0))</f>
        <v>lsUtilesdeOficina</v>
      </c>
    </row>
    <row r="382" spans="2:18" ht="25.5">
      <c r="B382" s="188" t="e">
        <f>IF('Formulario PPGR3'!$G382="","",CONCATENATE('Formulario PPGR3'!$C382,".",'Formulario PPGR3'!$D382,".",'Formulario PPGR3'!$E382,".",'Formulario PPGR3'!$F382))</f>
        <v>#REF!</v>
      </c>
      <c r="C382" s="188" t="e">
        <f>IF('Formulario PPGR3'!$G382="","",'Formulario PPGR1'!#REF!)</f>
        <v>#REF!</v>
      </c>
      <c r="D382" s="188" t="e">
        <f>IF('Formulario PPGR3'!$G382="","",'Formulario PPGR1'!#REF!)</f>
        <v>#REF!</v>
      </c>
      <c r="E382" s="188" t="e">
        <f>IF('Formulario PPGR3'!$G382="","",'Formulario PPGR1'!#REF!)</f>
        <v>#REF!</v>
      </c>
      <c r="F382" s="188" t="e">
        <f>IF('Formulario PPGR3'!$G382="","",'Formulario PPGR1'!#REF!)</f>
        <v>#REF!</v>
      </c>
      <c r="G382" s="234" t="s">
        <v>279</v>
      </c>
      <c r="H382" s="519" t="str" cm="1">
        <f t="array" ref="H382">IF(Tabla1[[#This Row],[Código_Actividad]]="","",_xlfn.XLOOKUP(Tabla1[[#This Row],[Código_Actividad]],CodigoActividad,Tabla2[Actividades Programables Presupuestables],"",0))</f>
        <v>Seguimiento de la ejecución de la vigilanica sanitaria del agua en las UCIN del SNS</v>
      </c>
      <c r="I382" s="520">
        <f>IFERROR(VLOOKUP('Formulario PPGR3'!$G382,'Formulario PPGR2'!$C$9:$Q$270,15,FALSE),"")</f>
        <v>2</v>
      </c>
      <c r="J382" s="528" t="s">
        <v>901</v>
      </c>
      <c r="K382" s="524" t="s">
        <v>902</v>
      </c>
      <c r="L382" s="521" t="str">
        <f>IF(Tabla1[[#This Row],[Descripción]]="","",_xlfn.XLOOKUP(Tabla1[[#This Row],[Descripción]],Tabla10[Descripción],Tabla10[Unidad de Medida],"",0))</f>
        <v>resma</v>
      </c>
      <c r="M382" s="312">
        <v>1</v>
      </c>
      <c r="N382" s="537">
        <f>IF(Tabla1[[#This Row],[Descripción]]="","",_xlfn.XLOOKUP(Tabla1[[#This Row],[Descripción]],Tabla10[Descripción],Tabla10[Precio Unitario],0))</f>
        <v>288</v>
      </c>
      <c r="O382" s="537">
        <f>IF(Tabla1[[#This Row],[Cantidad de Insumos]]="","",Tabla1[[#This Row],[Precio Unitario]]*Tabla1[[#This Row],[Cantidad de Insumos]])</f>
        <v>288</v>
      </c>
      <c r="P382" s="522" t="str">
        <f>IF(Tabla1[[#This Row],[Descripción]]="","",_xlfn.XLOOKUP(Tabla1[[#This Row],[Descripción]],Tabla10[Descripción],Tabla10[CODIGO PRESUPUESTARIO],0))</f>
        <v>2.3.3.1.01</v>
      </c>
      <c r="Q382" s="523" t="s">
        <v>894</v>
      </c>
      <c r="R382" s="523" t="str">
        <f>IF(Tabla1[[#This Row],[Insumos]]="","",_xlfn.XLOOKUP(Tabla1[[#This Row],[Insumos]],Tabla10[Insumo],Tabla10[InsumoAbrev],"",0))</f>
        <v>lsProductosdePapel</v>
      </c>
    </row>
    <row r="383" spans="2:18" ht="25.5">
      <c r="B383" s="188" t="e">
        <f>IF('Formulario PPGR3'!$G383="","",CONCATENATE('Formulario PPGR3'!$C383,".",'Formulario PPGR3'!$D383,".",'Formulario PPGR3'!$E383,".",'Formulario PPGR3'!$F383))</f>
        <v>#REF!</v>
      </c>
      <c r="C383" s="188" t="e">
        <f>IF('Formulario PPGR3'!$G383="","",'Formulario PPGR1'!#REF!)</f>
        <v>#REF!</v>
      </c>
      <c r="D383" s="188" t="e">
        <f>IF('Formulario PPGR3'!$G383="","",'Formulario PPGR1'!#REF!)</f>
        <v>#REF!</v>
      </c>
      <c r="E383" s="188" t="e">
        <f>IF('Formulario PPGR3'!$G383="","",'Formulario PPGR1'!#REF!)</f>
        <v>#REF!</v>
      </c>
      <c r="F383" s="188" t="e">
        <f>IF('Formulario PPGR3'!$G383="","",'Formulario PPGR1'!#REF!)</f>
        <v>#REF!</v>
      </c>
      <c r="G383" s="234" t="s">
        <v>282</v>
      </c>
      <c r="H383" s="519" t="str" cm="1">
        <f t="array" ref="H383">IF(Tabla1[[#This Row],[Código_Actividad]]="","",_xlfn.XLOOKUP(Tabla1[[#This Row],[Código_Actividad]],CodigoActividad,Tabla2[Actividades Programables Presupuestables],"",0))</f>
        <v>Monitoreo del registro en línea del Certificado de Nacido Vivo en los CEAS</v>
      </c>
      <c r="I383" s="520">
        <f>IFERROR(VLOOKUP('Formulario PPGR3'!$G383,'Formulario PPGR2'!$C$9:$Q$270,15,FALSE),"")</f>
        <v>3</v>
      </c>
      <c r="J383" s="525" t="s">
        <v>903</v>
      </c>
      <c r="K383" s="524" t="s">
        <v>944</v>
      </c>
      <c r="L383" s="521" t="str">
        <f>IF(Tabla1[[#This Row],[Descripción]]="","",_xlfn.XLOOKUP(Tabla1[[#This Row],[Descripción]],Tabla10[Descripción],Tabla10[Unidad de Medida],"",0))</f>
        <v>unidad</v>
      </c>
      <c r="M383" s="312">
        <v>1</v>
      </c>
      <c r="N383" s="537">
        <f>IF(Tabla1[[#This Row],[Descripción]]="","",_xlfn.XLOOKUP(Tabla1[[#This Row],[Descripción]],Tabla10[Descripción],Tabla10[Precio Unitario],0))</f>
        <v>510.04250000000002</v>
      </c>
      <c r="O383" s="537">
        <f>IF(Tabla1[[#This Row],[Cantidad de Insumos]]="","",Tabla1[[#This Row],[Precio Unitario]]*Tabla1[[#This Row],[Cantidad de Insumos]])</f>
        <v>510.04250000000002</v>
      </c>
      <c r="P383" s="522" t="str">
        <f>IF(Tabla1[[#This Row],[Descripción]]="","",_xlfn.XLOOKUP(Tabla1[[#This Row],[Descripción]],Tabla10[Descripción],Tabla10[CODIGO PRESUPUESTARIO],0))</f>
        <v xml:space="preserve">2.3.9.2.01 </v>
      </c>
      <c r="Q383" s="523" t="s">
        <v>900</v>
      </c>
      <c r="R383" s="523" t="str">
        <f>IF(Tabla1[[#This Row],[Insumos]]="","",_xlfn.XLOOKUP(Tabla1[[#This Row],[Insumos]],Tabla10[Insumo],Tabla10[InsumoAbrev],"",0))</f>
        <v>lsUtilesdeOficina</v>
      </c>
    </row>
    <row r="384" spans="2:18" ht="25.5">
      <c r="B384" s="188" t="e">
        <f>IF('Formulario PPGR3'!$G384="","",CONCATENATE('Formulario PPGR3'!$C384,".",'Formulario PPGR3'!$D384,".",'Formulario PPGR3'!$E384,".",'Formulario PPGR3'!$F384))</f>
        <v>#REF!</v>
      </c>
      <c r="C384" s="188" t="e">
        <f>IF('Formulario PPGR3'!$G384="","",'Formulario PPGR1'!#REF!)</f>
        <v>#REF!</v>
      </c>
      <c r="D384" s="188" t="e">
        <f>IF('Formulario PPGR3'!$G384="","",'Formulario PPGR1'!#REF!)</f>
        <v>#REF!</v>
      </c>
      <c r="E384" s="188" t="e">
        <f>IF('Formulario PPGR3'!$G384="","",'Formulario PPGR1'!#REF!)</f>
        <v>#REF!</v>
      </c>
      <c r="F384" s="188" t="e">
        <f>IF('Formulario PPGR3'!$G384="","",'Formulario PPGR1'!#REF!)</f>
        <v>#REF!</v>
      </c>
      <c r="G384" s="234" t="s">
        <v>282</v>
      </c>
      <c r="H384" s="519" t="str" cm="1">
        <f t="array" ref="H384">IF(Tabla1[[#This Row],[Código_Actividad]]="","",_xlfn.XLOOKUP(Tabla1[[#This Row],[Código_Actividad]],CodigoActividad,Tabla2[Actividades Programables Presupuestables],"",0))</f>
        <v>Monitoreo del registro en línea del Certificado de Nacido Vivo en los CEAS</v>
      </c>
      <c r="I384" s="520">
        <f>IFERROR(VLOOKUP('Formulario PPGR3'!$G384,'Formulario PPGR2'!$C$9:$Q$270,15,FALSE),"")</f>
        <v>3</v>
      </c>
      <c r="J384" s="528" t="s">
        <v>901</v>
      </c>
      <c r="K384" s="524" t="s">
        <v>902</v>
      </c>
      <c r="L384" s="521" t="str">
        <f>IF(Tabla1[[#This Row],[Descripción]]="","",_xlfn.XLOOKUP(Tabla1[[#This Row],[Descripción]],Tabla10[Descripción],Tabla10[Unidad de Medida],"",0))</f>
        <v>resma</v>
      </c>
      <c r="M384" s="312">
        <v>1</v>
      </c>
      <c r="N384" s="537">
        <f>IF(Tabla1[[#This Row],[Descripción]]="","",_xlfn.XLOOKUP(Tabla1[[#This Row],[Descripción]],Tabla10[Descripción],Tabla10[Precio Unitario],0))</f>
        <v>288</v>
      </c>
      <c r="O384" s="537">
        <f>IF(Tabla1[[#This Row],[Cantidad de Insumos]]="","",Tabla1[[#This Row],[Precio Unitario]]*Tabla1[[#This Row],[Cantidad de Insumos]])</f>
        <v>288</v>
      </c>
      <c r="P384" s="522" t="str">
        <f>IF(Tabla1[[#This Row],[Descripción]]="","",_xlfn.XLOOKUP(Tabla1[[#This Row],[Descripción]],Tabla10[Descripción],Tabla10[CODIGO PRESUPUESTARIO],0))</f>
        <v>2.3.3.1.01</v>
      </c>
      <c r="Q384" s="523" t="s">
        <v>894</v>
      </c>
      <c r="R384" s="523" t="str">
        <f>IF(Tabla1[[#This Row],[Insumos]]="","",_xlfn.XLOOKUP(Tabla1[[#This Row],[Insumos]],Tabla10[Insumo],Tabla10[InsumoAbrev],"",0))</f>
        <v>lsProductosdePapel</v>
      </c>
    </row>
    <row r="385" spans="2:18">
      <c r="B385" s="188" t="e">
        <f>IF('Formulario PPGR3'!$G385="","",CONCATENATE('Formulario PPGR3'!$C385,".",'Formulario PPGR3'!$D385,".",'Formulario PPGR3'!$E385,".",'Formulario PPGR3'!$F385))</f>
        <v>#REF!</v>
      </c>
      <c r="C385" s="188" t="e">
        <f>IF('Formulario PPGR3'!$G385="","",'Formulario PPGR1'!#REF!)</f>
        <v>#REF!</v>
      </c>
      <c r="D385" s="188" t="e">
        <f>IF('Formulario PPGR3'!$G385="","",'Formulario PPGR1'!#REF!)</f>
        <v>#REF!</v>
      </c>
      <c r="E385" s="188" t="e">
        <f>IF('Formulario PPGR3'!$G385="","",'Formulario PPGR1'!#REF!)</f>
        <v>#REF!</v>
      </c>
      <c r="F385" s="188" t="e">
        <f>IF('Formulario PPGR3'!$G385="","",'Formulario PPGR1'!#REF!)</f>
        <v>#REF!</v>
      </c>
      <c r="G385" s="234" t="s">
        <v>284</v>
      </c>
      <c r="H385" s="519" t="str" cm="1">
        <f t="array" ref="H385">IF(Tabla1[[#This Row],[Código_Actividad]]="","",_xlfn.XLOOKUP(Tabla1[[#This Row],[Código_Actividad]],CodigoActividad,Tabla2[Actividades Programables Presupuestables],"",0))</f>
        <v>Seguimiento a la expansión de los Programas Canguro</v>
      </c>
      <c r="I385" s="520">
        <f>IFERROR(VLOOKUP('Formulario PPGR3'!$G385,'Formulario PPGR2'!$C$9:$Q$270,15,FALSE),"")</f>
        <v>3</v>
      </c>
      <c r="J385" s="525" t="s">
        <v>895</v>
      </c>
      <c r="K385" s="524" t="s">
        <v>896</v>
      </c>
      <c r="L385" s="521" t="str">
        <f>IF(Tabla1[[#This Row],[Descripción]]="","",_xlfn.XLOOKUP(Tabla1[[#This Row],[Descripción]],Tabla10[Descripción],Tabla10[Unidad de Medida],"",0))</f>
        <v>galon</v>
      </c>
      <c r="M385" s="312">
        <v>30</v>
      </c>
      <c r="N385" s="537">
        <f>IF(Tabla1[[#This Row],[Descripción]]="","",_xlfn.XLOOKUP(Tabla1[[#This Row],[Descripción]],Tabla10[Descripción],Tabla10[Precio Unitario],0))</f>
        <v>250</v>
      </c>
      <c r="O385" s="537">
        <f>IF(Tabla1[[#This Row],[Cantidad de Insumos]]="","",Tabla1[[#This Row],[Precio Unitario]]*Tabla1[[#This Row],[Cantidad de Insumos]])</f>
        <v>7500</v>
      </c>
      <c r="P385" s="522" t="str">
        <f>IF(Tabla1[[#This Row],[Descripción]]="","",_xlfn.XLOOKUP(Tabla1[[#This Row],[Descripción]],Tabla10[Descripción],Tabla10[CODIGO PRESUPUESTARIO],0))</f>
        <v>2.3.7.1.02</v>
      </c>
      <c r="Q385" s="523" t="s">
        <v>894</v>
      </c>
      <c r="R385" s="523" t="str">
        <f>IF(Tabla1[[#This Row],[Insumos]]="","",_xlfn.XLOOKUP(Tabla1[[#This Row],[Insumos]],Tabla10[Insumo],Tabla10[InsumoAbrev],"",0))</f>
        <v>lsGasoil</v>
      </c>
    </row>
    <row r="386" spans="2:18">
      <c r="B386" s="188" t="e">
        <f>IF('Formulario PPGR3'!$G386="","",CONCATENATE('Formulario PPGR3'!$C386,".",'Formulario PPGR3'!$D386,".",'Formulario PPGR3'!$E386,".",'Formulario PPGR3'!$F386))</f>
        <v>#REF!</v>
      </c>
      <c r="C386" s="188" t="e">
        <f>IF('Formulario PPGR3'!$G386="","",'Formulario PPGR1'!#REF!)</f>
        <v>#REF!</v>
      </c>
      <c r="D386" s="188" t="e">
        <f>IF('Formulario PPGR3'!$G386="","",'Formulario PPGR1'!#REF!)</f>
        <v>#REF!</v>
      </c>
      <c r="E386" s="188" t="e">
        <f>IF('Formulario PPGR3'!$G386="","",'Formulario PPGR1'!#REF!)</f>
        <v>#REF!</v>
      </c>
      <c r="F386" s="188" t="e">
        <f>IF('Formulario PPGR3'!$G386="","",'Formulario PPGR1'!#REF!)</f>
        <v>#REF!</v>
      </c>
      <c r="G386" s="234" t="s">
        <v>284</v>
      </c>
      <c r="H386" s="519" t="str" cm="1">
        <f t="array" ref="H386">IF(Tabla1[[#This Row],[Código_Actividad]]="","",_xlfn.XLOOKUP(Tabla1[[#This Row],[Código_Actividad]],CodigoActividad,Tabla2[Actividades Programables Presupuestables],"",0))</f>
        <v>Seguimiento a la expansión de los Programas Canguro</v>
      </c>
      <c r="I386" s="520">
        <f>IFERROR(VLOOKUP('Formulario PPGR3'!$G386,'Formulario PPGR2'!$C$9:$Q$270,15,FALSE),"")</f>
        <v>3</v>
      </c>
      <c r="J386" s="525" t="s">
        <v>897</v>
      </c>
      <c r="K386" s="524" t="s">
        <v>898</v>
      </c>
      <c r="L386" s="521" t="str">
        <f>IF(Tabla1[[#This Row],[Descripción]]="","",_xlfn.XLOOKUP(Tabla1[[#This Row],[Descripción]],Tabla10[Descripción],Tabla10[Unidad de Medida],"",0))</f>
        <v>Depósito</v>
      </c>
      <c r="M386" s="312">
        <v>3</v>
      </c>
      <c r="N386" s="537">
        <f>IF(Tabla1[[#This Row],[Descripción]]="","",_xlfn.XLOOKUP(Tabla1[[#This Row],[Descripción]],Tabla10[Descripción],Tabla10[Precio Unitario],0))</f>
        <v>1700</v>
      </c>
      <c r="O386" s="537">
        <f>IF(Tabla1[[#This Row],[Cantidad de Insumos]]="","",Tabla1[[#This Row],[Precio Unitario]]*Tabla1[[#This Row],[Cantidad de Insumos]])</f>
        <v>5100</v>
      </c>
      <c r="P386" s="522" t="str">
        <f>IF(Tabla1[[#This Row],[Descripción]]="","",_xlfn.XLOOKUP(Tabla1[[#This Row],[Descripción]],Tabla10[Descripción],Tabla10[CODIGO PRESUPUESTARIO],0))</f>
        <v>2.2.3.1.01</v>
      </c>
      <c r="Q386" s="523" t="s">
        <v>894</v>
      </c>
      <c r="R386" s="523" t="str">
        <f>IF(Tabla1[[#This Row],[Insumos]]="","",_xlfn.XLOOKUP(Tabla1[[#This Row],[Insumos]],Tabla10[Insumo],Tabla10[InsumoAbrev],"",0))</f>
        <v>lsViaticosDP</v>
      </c>
    </row>
    <row r="387" spans="2:18">
      <c r="B387" s="188" t="e">
        <f>IF('Formulario PPGR3'!$G387="","",CONCATENATE('Formulario PPGR3'!$C387,".",'Formulario PPGR3'!$D387,".",'Formulario PPGR3'!$E387,".",'Formulario PPGR3'!$F387))</f>
        <v>#REF!</v>
      </c>
      <c r="C387" s="188" t="e">
        <f>IF('Formulario PPGR3'!$G387="","",'Formulario PPGR1'!#REF!)</f>
        <v>#REF!</v>
      </c>
      <c r="D387" s="188" t="e">
        <f>IF('Formulario PPGR3'!$G387="","",'Formulario PPGR1'!#REF!)</f>
        <v>#REF!</v>
      </c>
      <c r="E387" s="188" t="e">
        <f>IF('Formulario PPGR3'!$G387="","",'Formulario PPGR1'!#REF!)</f>
        <v>#REF!</v>
      </c>
      <c r="F387" s="188" t="e">
        <f>IF('Formulario PPGR3'!$G387="","",'Formulario PPGR1'!#REF!)</f>
        <v>#REF!</v>
      </c>
      <c r="G387" s="234" t="s">
        <v>284</v>
      </c>
      <c r="H387" s="519" t="str" cm="1">
        <f t="array" ref="H387">IF(Tabla1[[#This Row],[Código_Actividad]]="","",_xlfn.XLOOKUP(Tabla1[[#This Row],[Código_Actividad]],CodigoActividad,Tabla2[Actividades Programables Presupuestables],"",0))</f>
        <v>Seguimiento a la expansión de los Programas Canguro</v>
      </c>
      <c r="I387" s="520">
        <f>IFERROR(VLOOKUP('Formulario PPGR3'!$G387,'Formulario PPGR2'!$C$9:$Q$270,15,FALSE),"")</f>
        <v>3</v>
      </c>
      <c r="J387" s="525" t="s">
        <v>897</v>
      </c>
      <c r="K387" s="524" t="s">
        <v>920</v>
      </c>
      <c r="L387" s="521" t="str">
        <f>IF(Tabla1[[#This Row],[Descripción]]="","",_xlfn.XLOOKUP(Tabla1[[#This Row],[Descripción]],Tabla10[Descripción],Tabla10[Unidad de Medida],"",0))</f>
        <v>Depósito</v>
      </c>
      <c r="M387" s="312">
        <v>3</v>
      </c>
      <c r="N387" s="537">
        <f>IF(Tabla1[[#This Row],[Descripción]]="","",_xlfn.XLOOKUP(Tabla1[[#This Row],[Descripción]],Tabla10[Descripción],Tabla10[Precio Unitario],0))</f>
        <v>1900</v>
      </c>
      <c r="O387" s="537">
        <f>IF(Tabla1[[#This Row],[Cantidad de Insumos]]="","",Tabla1[[#This Row],[Precio Unitario]]*Tabla1[[#This Row],[Cantidad de Insumos]])</f>
        <v>5700</v>
      </c>
      <c r="P387" s="522" t="str">
        <f>IF(Tabla1[[#This Row],[Descripción]]="","",_xlfn.XLOOKUP(Tabla1[[#This Row],[Descripción]],Tabla10[Descripción],Tabla10[CODIGO PRESUPUESTARIO],0))</f>
        <v>2.2.3.1.01</v>
      </c>
      <c r="Q387" s="523" t="s">
        <v>894</v>
      </c>
      <c r="R387" s="523" t="str">
        <f>IF(Tabla1[[#This Row],[Insumos]]="","",_xlfn.XLOOKUP(Tabla1[[#This Row],[Insumos]],Tabla10[Insumo],Tabla10[InsumoAbrev],"",0))</f>
        <v>lsViaticosDP</v>
      </c>
    </row>
    <row r="388" spans="2:18" ht="25.5">
      <c r="B388" s="188" t="e">
        <f>IF('Formulario PPGR3'!$G388="","",CONCATENATE('Formulario PPGR3'!$C388,".",'Formulario PPGR3'!$D388,".",'Formulario PPGR3'!$E388,".",'Formulario PPGR3'!$F388))</f>
        <v>#REF!</v>
      </c>
      <c r="C388" s="188" t="e">
        <f>IF('Formulario PPGR3'!$G388="","",'Formulario PPGR1'!#REF!)</f>
        <v>#REF!</v>
      </c>
      <c r="D388" s="188" t="e">
        <f>IF('Formulario PPGR3'!$G388="","",'Formulario PPGR1'!#REF!)</f>
        <v>#REF!</v>
      </c>
      <c r="E388" s="188" t="e">
        <f>IF('Formulario PPGR3'!$G388="","",'Formulario PPGR1'!#REF!)</f>
        <v>#REF!</v>
      </c>
      <c r="F388" s="188" t="e">
        <f>IF('Formulario PPGR3'!$G388="","",'Formulario PPGR1'!#REF!)</f>
        <v>#REF!</v>
      </c>
      <c r="G388" s="234" t="s">
        <v>603</v>
      </c>
      <c r="H388" s="519" t="str" cm="1">
        <f t="array" ref="H388">IF(Tabla1[[#This Row],[Código_Actividad]]="","",_xlfn.XLOOKUP(Tabla1[[#This Row],[Código_Actividad]],CodigoActividad,Tabla2[Actividades Programables Presupuestables],"",0))</f>
        <v>Seguimiento al cumplimiento de la identidad institucional EES. (para el Programa Desempeño SNS).</v>
      </c>
      <c r="I388" s="520">
        <f>IFERROR(VLOOKUP('Formulario PPGR3'!$G388,'Formulario PPGR2'!$C$9:$Q$270,15,FALSE),"")</f>
        <v>2</v>
      </c>
      <c r="J388" s="525" t="s">
        <v>897</v>
      </c>
      <c r="K388" s="524" t="s">
        <v>898</v>
      </c>
      <c r="L388" s="521" t="str">
        <f>IF(Tabla1[[#This Row],[Descripción]]="","",_xlfn.XLOOKUP(Tabla1[[#This Row],[Descripción]],Tabla10[Descripción],Tabla10[Unidad de Medida],"",0))</f>
        <v>Depósito</v>
      </c>
      <c r="M388" s="312">
        <v>1</v>
      </c>
      <c r="N388" s="537">
        <f>IF(Tabla1[[#This Row],[Descripción]]="","",_xlfn.XLOOKUP(Tabla1[[#This Row],[Descripción]],Tabla10[Descripción],Tabla10[Precio Unitario],0))</f>
        <v>1700</v>
      </c>
      <c r="O388" s="537">
        <f>IF(Tabla1[[#This Row],[Cantidad de Insumos]]="","",Tabla1[[#This Row],[Precio Unitario]]*Tabla1[[#This Row],[Cantidad de Insumos]])</f>
        <v>1700</v>
      </c>
      <c r="P388" s="522" t="str">
        <f>IF(Tabla1[[#This Row],[Descripción]]="","",_xlfn.XLOOKUP(Tabla1[[#This Row],[Descripción]],Tabla10[Descripción],Tabla10[CODIGO PRESUPUESTARIO],0))</f>
        <v>2.2.3.1.01</v>
      </c>
      <c r="Q388" s="523" t="s">
        <v>894</v>
      </c>
      <c r="R388" s="523" t="str">
        <f>IF(Tabla1[[#This Row],[Insumos]]="","",_xlfn.XLOOKUP(Tabla1[[#This Row],[Insumos]],Tabla10[Insumo],Tabla10[InsumoAbrev],"",0))</f>
        <v>lsViaticosDP</v>
      </c>
    </row>
    <row r="389" spans="2:18" ht="25.5">
      <c r="B389" s="188" t="e">
        <f>IF('Formulario PPGR3'!$G389="","",CONCATENATE('Formulario PPGR3'!$C389,".",'Formulario PPGR3'!$D389,".",'Formulario PPGR3'!$E389,".",'Formulario PPGR3'!$F389))</f>
        <v>#REF!</v>
      </c>
      <c r="C389" s="188" t="e">
        <f>IF('Formulario PPGR3'!$G389="","",'Formulario PPGR1'!#REF!)</f>
        <v>#REF!</v>
      </c>
      <c r="D389" s="188" t="e">
        <f>IF('Formulario PPGR3'!$G389="","",'Formulario PPGR1'!#REF!)</f>
        <v>#REF!</v>
      </c>
      <c r="E389" s="188" t="e">
        <f>IF('Formulario PPGR3'!$G389="","",'Formulario PPGR1'!#REF!)</f>
        <v>#REF!</v>
      </c>
      <c r="F389" s="188" t="e">
        <f>IF('Formulario PPGR3'!$G389="","",'Formulario PPGR1'!#REF!)</f>
        <v>#REF!</v>
      </c>
      <c r="G389" s="234" t="s">
        <v>603</v>
      </c>
      <c r="H389" s="519" t="str" cm="1">
        <f t="array" ref="H389">IF(Tabla1[[#This Row],[Código_Actividad]]="","",_xlfn.XLOOKUP(Tabla1[[#This Row],[Código_Actividad]],CodigoActividad,Tabla2[Actividades Programables Presupuestables],"",0))</f>
        <v>Seguimiento al cumplimiento de la identidad institucional EES. (para el Programa Desempeño SNS).</v>
      </c>
      <c r="I389" s="520">
        <f>IFERROR(VLOOKUP('Formulario PPGR3'!$G389,'Formulario PPGR2'!$C$9:$Q$270,15,FALSE),"")</f>
        <v>2</v>
      </c>
      <c r="J389" s="525" t="s">
        <v>897</v>
      </c>
      <c r="K389" s="524" t="s">
        <v>920</v>
      </c>
      <c r="L389" s="521" t="str">
        <f>IF(Tabla1[[#This Row],[Descripción]]="","",_xlfn.XLOOKUP(Tabla1[[#This Row],[Descripción]],Tabla10[Descripción],Tabla10[Unidad de Medida],"",0))</f>
        <v>Depósito</v>
      </c>
      <c r="M389" s="312">
        <v>1</v>
      </c>
      <c r="N389" s="537">
        <f>IF(Tabla1[[#This Row],[Descripción]]="","",_xlfn.XLOOKUP(Tabla1[[#This Row],[Descripción]],Tabla10[Descripción],Tabla10[Precio Unitario],0))</f>
        <v>1900</v>
      </c>
      <c r="O389" s="537">
        <f>IF(Tabla1[[#This Row],[Cantidad de Insumos]]="","",Tabla1[[#This Row],[Precio Unitario]]*Tabla1[[#This Row],[Cantidad de Insumos]])</f>
        <v>1900</v>
      </c>
      <c r="P389" s="522" t="str">
        <f>IF(Tabla1[[#This Row],[Descripción]]="","",_xlfn.XLOOKUP(Tabla1[[#This Row],[Descripción]],Tabla10[Descripción],Tabla10[CODIGO PRESUPUESTARIO],0))</f>
        <v>2.2.3.1.01</v>
      </c>
      <c r="Q389" s="523" t="s">
        <v>894</v>
      </c>
      <c r="R389" s="523" t="str">
        <f>IF(Tabla1[[#This Row],[Insumos]]="","",_xlfn.XLOOKUP(Tabla1[[#This Row],[Insumos]],Tabla10[Insumo],Tabla10[InsumoAbrev],"",0))</f>
        <v>lsViaticosDP</v>
      </c>
    </row>
    <row r="390" spans="2:18" ht="25.5">
      <c r="B390" s="188" t="e">
        <f>IF('Formulario PPGR3'!$G390="","",CONCATENATE('Formulario PPGR3'!$C390,".",'Formulario PPGR3'!$D390,".",'Formulario PPGR3'!$E390,".",'Formulario PPGR3'!$F390))</f>
        <v>#REF!</v>
      </c>
      <c r="C390" s="188" t="e">
        <f>IF('Formulario PPGR3'!$G390="","",'Formulario PPGR1'!#REF!)</f>
        <v>#REF!</v>
      </c>
      <c r="D390" s="188" t="e">
        <f>IF('Formulario PPGR3'!$G390="","",'Formulario PPGR1'!#REF!)</f>
        <v>#REF!</v>
      </c>
      <c r="E390" s="188" t="e">
        <f>IF('Formulario PPGR3'!$G390="","",'Formulario PPGR1'!#REF!)</f>
        <v>#REF!</v>
      </c>
      <c r="F390" s="188" t="e">
        <f>IF('Formulario PPGR3'!$G390="","",'Formulario PPGR1'!#REF!)</f>
        <v>#REF!</v>
      </c>
      <c r="G390" s="234" t="s">
        <v>603</v>
      </c>
      <c r="H390" s="519" t="str" cm="1">
        <f t="array" ref="H390">IF(Tabla1[[#This Row],[Código_Actividad]]="","",_xlfn.XLOOKUP(Tabla1[[#This Row],[Código_Actividad]],CodigoActividad,Tabla2[Actividades Programables Presupuestables],"",0))</f>
        <v>Seguimiento al cumplimiento de la identidad institucional EES. (para el Programa Desempeño SNS).</v>
      </c>
      <c r="I390" s="520">
        <f>IFERROR(VLOOKUP('Formulario PPGR3'!$G390,'Formulario PPGR2'!$C$9:$Q$270,15,FALSE),"")</f>
        <v>2</v>
      </c>
      <c r="J390" s="528" t="s">
        <v>901</v>
      </c>
      <c r="K390" s="524" t="s">
        <v>902</v>
      </c>
      <c r="L390" s="521" t="str">
        <f>IF(Tabla1[[#This Row],[Descripción]]="","",_xlfn.XLOOKUP(Tabla1[[#This Row],[Descripción]],Tabla10[Descripción],Tabla10[Unidad de Medida],"",0))</f>
        <v>resma</v>
      </c>
      <c r="M390" s="312">
        <v>1</v>
      </c>
      <c r="N390" s="537">
        <f>IF(Tabla1[[#This Row],[Descripción]]="","",_xlfn.XLOOKUP(Tabla1[[#This Row],[Descripción]],Tabla10[Descripción],Tabla10[Precio Unitario],0))</f>
        <v>288</v>
      </c>
      <c r="O390" s="537">
        <f>IF(Tabla1[[#This Row],[Cantidad de Insumos]]="","",Tabla1[[#This Row],[Precio Unitario]]*Tabla1[[#This Row],[Cantidad de Insumos]])</f>
        <v>288</v>
      </c>
      <c r="P390" s="522" t="str">
        <f>IF(Tabla1[[#This Row],[Descripción]]="","",_xlfn.XLOOKUP(Tabla1[[#This Row],[Descripción]],Tabla10[Descripción],Tabla10[CODIGO PRESUPUESTARIO],0))</f>
        <v>2.3.3.1.01</v>
      </c>
      <c r="Q390" s="523" t="s">
        <v>894</v>
      </c>
      <c r="R390" s="523" t="str">
        <f>IF(Tabla1[[#This Row],[Insumos]]="","",_xlfn.XLOOKUP(Tabla1[[#This Row],[Insumos]],Tabla10[Insumo],Tabla10[InsumoAbrev],"",0))</f>
        <v>lsProductosdePapel</v>
      </c>
    </row>
    <row r="391" spans="2:18" ht="25.5">
      <c r="B391" s="188" t="e">
        <f>IF('Formulario PPGR3'!$G391="","",CONCATENATE('Formulario PPGR3'!$C391,".",'Formulario PPGR3'!$D391,".",'Formulario PPGR3'!$E391,".",'Formulario PPGR3'!$F391))</f>
        <v>#REF!</v>
      </c>
      <c r="C391" s="188" t="e">
        <f>IF('Formulario PPGR3'!$G391="","",'Formulario PPGR1'!#REF!)</f>
        <v>#REF!</v>
      </c>
      <c r="D391" s="188" t="e">
        <f>IF('Formulario PPGR3'!$G391="","",'Formulario PPGR1'!#REF!)</f>
        <v>#REF!</v>
      </c>
      <c r="E391" s="188" t="e">
        <f>IF('Formulario PPGR3'!$G391="","",'Formulario PPGR1'!#REF!)</f>
        <v>#REF!</v>
      </c>
      <c r="F391" s="188" t="e">
        <f>IF('Formulario PPGR3'!$G391="","",'Formulario PPGR1'!#REF!)</f>
        <v>#REF!</v>
      </c>
      <c r="G391" s="234" t="s">
        <v>603</v>
      </c>
      <c r="H391" s="519" t="str" cm="1">
        <f t="array" ref="H391">IF(Tabla1[[#This Row],[Código_Actividad]]="","",_xlfn.XLOOKUP(Tabla1[[#This Row],[Código_Actividad]],CodigoActividad,Tabla2[Actividades Programables Presupuestables],"",0))</f>
        <v>Seguimiento al cumplimiento de la identidad institucional EES. (para el Programa Desempeño SNS).</v>
      </c>
      <c r="I391" s="520">
        <f>IFERROR(VLOOKUP('Formulario PPGR3'!$G391,'Formulario PPGR2'!$C$9:$Q$270,15,FALSE),"")</f>
        <v>2</v>
      </c>
      <c r="J391" s="525" t="s">
        <v>903</v>
      </c>
      <c r="K391" s="524" t="s">
        <v>904</v>
      </c>
      <c r="L391" s="521" t="str">
        <f>IF(Tabla1[[#This Row],[Descripción]]="","",_xlfn.XLOOKUP(Tabla1[[#This Row],[Descripción]],Tabla10[Descripción],Tabla10[Unidad de Medida],"",0))</f>
        <v>unidad</v>
      </c>
      <c r="M391" s="312">
        <v>1</v>
      </c>
      <c r="N391" s="537">
        <f>IF(Tabla1[[#This Row],[Descripción]]="","",_xlfn.XLOOKUP(Tabla1[[#This Row],[Descripción]],Tabla10[Descripción],Tabla10[Precio Unitario],0))</f>
        <v>55</v>
      </c>
      <c r="O391" s="537">
        <f>IF(Tabla1[[#This Row],[Cantidad de Insumos]]="","",Tabla1[[#This Row],[Precio Unitario]]*Tabla1[[#This Row],[Cantidad de Insumos]])</f>
        <v>55</v>
      </c>
      <c r="P391" s="522" t="str">
        <f>IF(Tabla1[[#This Row],[Descripción]]="","",_xlfn.XLOOKUP(Tabla1[[#This Row],[Descripción]],Tabla10[Descripción],Tabla10[CODIGO PRESUPUESTARIO],0))</f>
        <v xml:space="preserve">2.3.9.2.01 </v>
      </c>
      <c r="Q391" s="523" t="s">
        <v>900</v>
      </c>
      <c r="R391" s="523" t="str">
        <f>IF(Tabla1[[#This Row],[Insumos]]="","",_xlfn.XLOOKUP(Tabla1[[#This Row],[Insumos]],Tabla10[Insumo],Tabla10[InsumoAbrev],"",0))</f>
        <v>lsUtilesdeOficina</v>
      </c>
    </row>
    <row r="392" spans="2:18" ht="25.5">
      <c r="B392" s="188" t="e">
        <f>IF('Formulario PPGR3'!$G392="","",CONCATENATE('Formulario PPGR3'!$C392,".",'Formulario PPGR3'!$D392,".",'Formulario PPGR3'!$E392,".",'Formulario PPGR3'!$F392))</f>
        <v>#REF!</v>
      </c>
      <c r="C392" s="188" t="e">
        <f>IF('Formulario PPGR3'!$G392="","",'Formulario PPGR1'!#REF!)</f>
        <v>#REF!</v>
      </c>
      <c r="D392" s="188" t="e">
        <f>IF('Formulario PPGR3'!$G392="","",'Formulario PPGR1'!#REF!)</f>
        <v>#REF!</v>
      </c>
      <c r="E392" s="188" t="e">
        <f>IF('Formulario PPGR3'!$G392="","",'Formulario PPGR1'!#REF!)</f>
        <v>#REF!</v>
      </c>
      <c r="F392" s="188" t="e">
        <f>IF('Formulario PPGR3'!$G392="","",'Formulario PPGR1'!#REF!)</f>
        <v>#REF!</v>
      </c>
      <c r="G392" s="234" t="s">
        <v>603</v>
      </c>
      <c r="H392" s="519" t="str" cm="1">
        <f t="array" ref="H392">IF(Tabla1[[#This Row],[Código_Actividad]]="","",_xlfn.XLOOKUP(Tabla1[[#This Row],[Código_Actividad]],CodigoActividad,Tabla2[Actividades Programables Presupuestables],"",0))</f>
        <v>Seguimiento al cumplimiento de la identidad institucional EES. (para el Programa Desempeño SNS).</v>
      </c>
      <c r="I392" s="520">
        <f>IFERROR(VLOOKUP('Formulario PPGR3'!$G392,'Formulario PPGR2'!$C$9:$Q$270,15,FALSE),"")</f>
        <v>2</v>
      </c>
      <c r="J392" s="525" t="s">
        <v>895</v>
      </c>
      <c r="K392" s="524" t="s">
        <v>896</v>
      </c>
      <c r="L392" s="521" t="str">
        <f>IF(Tabla1[[#This Row],[Descripción]]="","",_xlfn.XLOOKUP(Tabla1[[#This Row],[Descripción]],Tabla10[Descripción],Tabla10[Unidad de Medida],"",0))</f>
        <v>galon</v>
      </c>
      <c r="M392" s="312">
        <v>10</v>
      </c>
      <c r="N392" s="537">
        <f>IF(Tabla1[[#This Row],[Descripción]]="","",_xlfn.XLOOKUP(Tabla1[[#This Row],[Descripción]],Tabla10[Descripción],Tabla10[Precio Unitario],0))</f>
        <v>250</v>
      </c>
      <c r="O392" s="537">
        <f>IF(Tabla1[[#This Row],[Cantidad de Insumos]]="","",Tabla1[[#This Row],[Precio Unitario]]*Tabla1[[#This Row],[Cantidad de Insumos]])</f>
        <v>2500</v>
      </c>
      <c r="P392" s="522" t="str">
        <f>IF(Tabla1[[#This Row],[Descripción]]="","",_xlfn.XLOOKUP(Tabla1[[#This Row],[Descripción]],Tabla10[Descripción],Tabla10[CODIGO PRESUPUESTARIO],0))</f>
        <v>2.3.7.1.02</v>
      </c>
      <c r="Q392" s="523" t="s">
        <v>894</v>
      </c>
      <c r="R392" s="523" t="str">
        <f>IF(Tabla1[[#This Row],[Insumos]]="","",_xlfn.XLOOKUP(Tabla1[[#This Row],[Insumos]],Tabla10[Insumo],Tabla10[InsumoAbrev],"",0))</f>
        <v>lsGasoil</v>
      </c>
    </row>
    <row r="393" spans="2:18" ht="25.5">
      <c r="B393" s="188" t="e">
        <f>IF('Formulario PPGR3'!$G393="","",CONCATENATE('Formulario PPGR3'!$C393,".",'Formulario PPGR3'!$D393,".",'Formulario PPGR3'!$E393,".",'Formulario PPGR3'!$F393))</f>
        <v>#REF!</v>
      </c>
      <c r="C393" s="188" t="e">
        <f>IF('Formulario PPGR3'!$G393="","",'Formulario PPGR1'!#REF!)</f>
        <v>#REF!</v>
      </c>
      <c r="D393" s="188" t="e">
        <f>IF('Formulario PPGR3'!$G393="","",'Formulario PPGR1'!#REF!)</f>
        <v>#REF!</v>
      </c>
      <c r="E393" s="188" t="e">
        <f>IF('Formulario PPGR3'!$G393="","",'Formulario PPGR1'!#REF!)</f>
        <v>#REF!</v>
      </c>
      <c r="F393" s="188" t="e">
        <f>IF('Formulario PPGR3'!$G393="","",'Formulario PPGR1'!#REF!)</f>
        <v>#REF!</v>
      </c>
      <c r="G393" s="234" t="s">
        <v>603</v>
      </c>
      <c r="H393" s="519" t="str" cm="1">
        <f t="array" ref="H393">IF(Tabla1[[#This Row],[Código_Actividad]]="","",_xlfn.XLOOKUP(Tabla1[[#This Row],[Código_Actividad]],CodigoActividad,Tabla2[Actividades Programables Presupuestables],"",0))</f>
        <v>Seguimiento al cumplimiento de la identidad institucional EES. (para el Programa Desempeño SNS).</v>
      </c>
      <c r="I393" s="520">
        <f>IFERROR(VLOOKUP('Formulario PPGR3'!$G393,'Formulario PPGR2'!$C$9:$Q$270,15,FALSE),"")</f>
        <v>2</v>
      </c>
      <c r="J393" s="525" t="s">
        <v>903</v>
      </c>
      <c r="K393" s="524" t="s">
        <v>944</v>
      </c>
      <c r="L393" s="521" t="str">
        <f>IF(Tabla1[[#This Row],[Descripción]]="","",_xlfn.XLOOKUP(Tabla1[[#This Row],[Descripción]],Tabla10[Descripción],Tabla10[Unidad de Medida],"",0))</f>
        <v>unidad</v>
      </c>
      <c r="M393" s="312">
        <v>1</v>
      </c>
      <c r="N393" s="537">
        <f>IF(Tabla1[[#This Row],[Descripción]]="","",_xlfn.XLOOKUP(Tabla1[[#This Row],[Descripción]],Tabla10[Descripción],Tabla10[Precio Unitario],0))</f>
        <v>510.04250000000002</v>
      </c>
      <c r="O393" s="537">
        <f>IF(Tabla1[[#This Row],[Cantidad de Insumos]]="","",Tabla1[[#This Row],[Precio Unitario]]*Tabla1[[#This Row],[Cantidad de Insumos]])</f>
        <v>510.04250000000002</v>
      </c>
      <c r="P393" s="522" t="str">
        <f>IF(Tabla1[[#This Row],[Descripción]]="","",_xlfn.XLOOKUP(Tabla1[[#This Row],[Descripción]],Tabla10[Descripción],Tabla10[CODIGO PRESUPUESTARIO],0))</f>
        <v xml:space="preserve">2.3.9.2.01 </v>
      </c>
      <c r="Q393" s="523" t="s">
        <v>900</v>
      </c>
      <c r="R393" s="523" t="str">
        <f>IF(Tabla1[[#This Row],[Insumos]]="","",_xlfn.XLOOKUP(Tabla1[[#This Row],[Insumos]],Tabla10[Insumo],Tabla10[InsumoAbrev],"",0))</f>
        <v>lsUtilesdeOficina</v>
      </c>
    </row>
    <row r="394" spans="2:18" ht="25.5">
      <c r="B394" s="188" t="e">
        <f>IF('Formulario PPGR3'!$G394="","",CONCATENATE('Formulario PPGR3'!$C394,".",'Formulario PPGR3'!$D394,".",'Formulario PPGR3'!$E394,".",'Formulario PPGR3'!$F394))</f>
        <v>#REF!</v>
      </c>
      <c r="C394" s="188" t="e">
        <f>IF('Formulario PPGR3'!$G394="","",'Formulario PPGR1'!#REF!)</f>
        <v>#REF!</v>
      </c>
      <c r="D394" s="188" t="e">
        <f>IF('Formulario PPGR3'!$G394="","",'Formulario PPGR1'!#REF!)</f>
        <v>#REF!</v>
      </c>
      <c r="E394" s="188" t="e">
        <f>IF('Formulario PPGR3'!$G394="","",'Formulario PPGR1'!#REF!)</f>
        <v>#REF!</v>
      </c>
      <c r="F394" s="188" t="e">
        <f>IF('Formulario PPGR3'!$G394="","",'Formulario PPGR1'!#REF!)</f>
        <v>#REF!</v>
      </c>
      <c r="G394" s="234" t="s">
        <v>605</v>
      </c>
      <c r="H394" s="519" t="str" cm="1">
        <f t="array" ref="H394">IF(Tabla1[[#This Row],[Código_Actividad]]="","",_xlfn.XLOOKUP(Tabla1[[#This Row],[Código_Actividad]],CodigoActividad,Tabla2[Actividades Programables Presupuestables],"",0))</f>
        <v>Seguimiento Plan Interconexión Red Pública de Servicio de Salud (Etrategia de educación en Salud).</v>
      </c>
      <c r="I394" s="520">
        <f>IFERROR(VLOOKUP('Formulario PPGR3'!$G394,'Formulario PPGR2'!$C$9:$Q$270,15,FALSE),"")</f>
        <v>3</v>
      </c>
      <c r="J394" s="528" t="s">
        <v>901</v>
      </c>
      <c r="K394" s="524" t="s">
        <v>902</v>
      </c>
      <c r="L394" s="521" t="str">
        <f>IF(Tabla1[[#This Row],[Descripción]]="","",_xlfn.XLOOKUP(Tabla1[[#This Row],[Descripción]],Tabla10[Descripción],Tabla10[Unidad de Medida],"",0))</f>
        <v>resma</v>
      </c>
      <c r="M394" s="312">
        <v>1</v>
      </c>
      <c r="N394" s="537">
        <f>IF(Tabla1[[#This Row],[Descripción]]="","",_xlfn.XLOOKUP(Tabla1[[#This Row],[Descripción]],Tabla10[Descripción],Tabla10[Precio Unitario],0))</f>
        <v>288</v>
      </c>
      <c r="O394" s="537">
        <f>IF(Tabla1[[#This Row],[Cantidad de Insumos]]="","",Tabla1[[#This Row],[Precio Unitario]]*Tabla1[[#This Row],[Cantidad de Insumos]])</f>
        <v>288</v>
      </c>
      <c r="P394" s="522" t="str">
        <f>IF(Tabla1[[#This Row],[Descripción]]="","",_xlfn.XLOOKUP(Tabla1[[#This Row],[Descripción]],Tabla10[Descripción],Tabla10[CODIGO PRESUPUESTARIO],0))</f>
        <v>2.3.3.1.01</v>
      </c>
      <c r="Q394" s="523" t="s">
        <v>894</v>
      </c>
      <c r="R394" s="523" t="str">
        <f>IF(Tabla1[[#This Row],[Insumos]]="","",_xlfn.XLOOKUP(Tabla1[[#This Row],[Insumos]],Tabla10[Insumo],Tabla10[InsumoAbrev],"",0))</f>
        <v>lsProductosdePapel</v>
      </c>
    </row>
    <row r="395" spans="2:18" ht="38.25">
      <c r="B395" s="188" t="e">
        <f>IF('Formulario PPGR3'!$G395="","",CONCATENATE('Formulario PPGR3'!$C395,".",'Formulario PPGR3'!$D395,".",'Formulario PPGR3'!$E395,".",'Formulario PPGR3'!$F395))</f>
        <v>#REF!</v>
      </c>
      <c r="C395" s="188" t="e">
        <f>IF('Formulario PPGR3'!$G395="","",'Formulario PPGR1'!#REF!)</f>
        <v>#REF!</v>
      </c>
      <c r="D395" s="188" t="e">
        <f>IF('Formulario PPGR3'!$G395="","",'Formulario PPGR1'!#REF!)</f>
        <v>#REF!</v>
      </c>
      <c r="E395" s="188" t="e">
        <f>IF('Formulario PPGR3'!$G395="","",'Formulario PPGR1'!#REF!)</f>
        <v>#REF!</v>
      </c>
      <c r="F395" s="188" t="e">
        <f>IF('Formulario PPGR3'!$G395="","",'Formulario PPGR1'!#REF!)</f>
        <v>#REF!</v>
      </c>
      <c r="G395" s="234" t="s">
        <v>607</v>
      </c>
      <c r="H395" s="519" t="str" cm="1">
        <f t="array" ref="H395">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395" s="520">
        <f>IFERROR(VLOOKUP('Formulario PPGR3'!$G395,'Formulario PPGR2'!$C$9:$Q$270,15,FALSE),"")</f>
        <v>2</v>
      </c>
      <c r="J395" s="525" t="s">
        <v>945</v>
      </c>
      <c r="K395" s="524" t="s">
        <v>946</v>
      </c>
      <c r="L395" s="521" t="str">
        <f>IF(Tabla1[[#This Row],[Descripción]]="","",_xlfn.XLOOKUP(Tabla1[[#This Row],[Descripción]],Tabla10[Descripción],Tabla10[Unidad de Medida],"",0))</f>
        <v>unidad</v>
      </c>
      <c r="M395" s="312">
        <v>2</v>
      </c>
      <c r="N395" s="537">
        <f>IF(Tabla1[[#This Row],[Descripción]]="","",_xlfn.XLOOKUP(Tabla1[[#This Row],[Descripción]],Tabla10[Descripción],Tabla10[Precio Unitario],0))</f>
        <v>433.65</v>
      </c>
      <c r="O395" s="537">
        <f>IF(Tabla1[[#This Row],[Cantidad de Insumos]]="","",Tabla1[[#This Row],[Precio Unitario]]*Tabla1[[#This Row],[Cantidad de Insumos]])</f>
        <v>867.3</v>
      </c>
      <c r="P395" s="522" t="str">
        <f>IF(Tabla1[[#This Row],[Descripción]]="","",_xlfn.XLOOKUP(Tabla1[[#This Row],[Descripción]],Tabla10[Descripción],Tabla10[CODIGO PRESUPUESTARIO],0))</f>
        <v xml:space="preserve">2.3.9.3.01 </v>
      </c>
      <c r="Q395" s="523" t="s">
        <v>894</v>
      </c>
      <c r="R395" s="523" t="str">
        <f>IF(Tabla1[[#This Row],[Insumos]]="","",_xlfn.XLOOKUP(Tabla1[[#This Row],[Insumos]],Tabla10[Insumo],Tabla10[InsumoAbrev],"",0))</f>
        <v>lsUtilesMenoresMQ</v>
      </c>
    </row>
    <row r="396" spans="2:18" ht="38.25">
      <c r="B396" s="188" t="e">
        <f>IF('Formulario PPGR3'!$G396="","",CONCATENATE('Formulario PPGR3'!$C396,".",'Formulario PPGR3'!$D396,".",'Formulario PPGR3'!$E396,".",'Formulario PPGR3'!$F396))</f>
        <v>#REF!</v>
      </c>
      <c r="C396" s="188" t="e">
        <f>IF('Formulario PPGR3'!$G396="","",'Formulario PPGR1'!#REF!)</f>
        <v>#REF!</v>
      </c>
      <c r="D396" s="188" t="e">
        <f>IF('Formulario PPGR3'!$G396="","",'Formulario PPGR1'!#REF!)</f>
        <v>#REF!</v>
      </c>
      <c r="E396" s="188" t="e">
        <f>IF('Formulario PPGR3'!$G396="","",'Formulario PPGR1'!#REF!)</f>
        <v>#REF!</v>
      </c>
      <c r="F396" s="188" t="e">
        <f>IF('Formulario PPGR3'!$G396="","",'Formulario PPGR1'!#REF!)</f>
        <v>#REF!</v>
      </c>
      <c r="G396" s="234" t="s">
        <v>607</v>
      </c>
      <c r="H396" s="519" t="str" cm="1">
        <f t="array" ref="H396">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396" s="520">
        <f>IFERROR(VLOOKUP('Formulario PPGR3'!$G396,'Formulario PPGR2'!$C$9:$Q$270,15,FALSE),"")</f>
        <v>2</v>
      </c>
      <c r="J396" s="525" t="s">
        <v>945</v>
      </c>
      <c r="K396" s="524" t="s">
        <v>947</v>
      </c>
      <c r="L396" s="521" t="str">
        <f>IF(Tabla1[[#This Row],[Descripción]]="","",_xlfn.XLOOKUP(Tabla1[[#This Row],[Descripción]],Tabla10[Descripción],Tabla10[Unidad de Medida],"",0))</f>
        <v>tonelada</v>
      </c>
      <c r="M396" s="312">
        <v>3</v>
      </c>
      <c r="N396" s="537">
        <f>IF(Tabla1[[#This Row],[Descripción]]="","",_xlfn.XLOOKUP(Tabla1[[#This Row],[Descripción]],Tabla10[Descripción],Tabla10[Precio Unitario],0))</f>
        <v>183.75</v>
      </c>
      <c r="O396" s="537">
        <f>IF(Tabla1[[#This Row],[Cantidad de Insumos]]="","",Tabla1[[#This Row],[Precio Unitario]]*Tabla1[[#This Row],[Cantidad de Insumos]])</f>
        <v>551.25</v>
      </c>
      <c r="P396" s="522" t="str">
        <f>IF(Tabla1[[#This Row],[Descripción]]="","",_xlfn.XLOOKUP(Tabla1[[#This Row],[Descripción]],Tabla10[Descripción],Tabla10[CODIGO PRESUPUESTARIO],0))</f>
        <v>2.3.9.3.01</v>
      </c>
      <c r="Q396" s="523" t="s">
        <v>894</v>
      </c>
      <c r="R396" s="523" t="str">
        <f>IF(Tabla1[[#This Row],[Insumos]]="","",_xlfn.XLOOKUP(Tabla1[[#This Row],[Insumos]],Tabla10[Insumo],Tabla10[InsumoAbrev],"",0))</f>
        <v>lsUtilesMenoresMQ</v>
      </c>
    </row>
    <row r="397" spans="2:18" ht="38.25">
      <c r="B397" s="188" t="e">
        <f>IF('Formulario PPGR3'!$G397="","",CONCATENATE('Formulario PPGR3'!$C397,".",'Formulario PPGR3'!$D397,".",'Formulario PPGR3'!$E397,".",'Formulario PPGR3'!$F397))</f>
        <v>#REF!</v>
      </c>
      <c r="C397" s="188" t="e">
        <f>IF('Formulario PPGR3'!$G397="","",'Formulario PPGR1'!#REF!)</f>
        <v>#REF!</v>
      </c>
      <c r="D397" s="188" t="e">
        <f>IF('Formulario PPGR3'!$G397="","",'Formulario PPGR1'!#REF!)</f>
        <v>#REF!</v>
      </c>
      <c r="E397" s="188" t="e">
        <f>IF('Formulario PPGR3'!$G397="","",'Formulario PPGR1'!#REF!)</f>
        <v>#REF!</v>
      </c>
      <c r="F397" s="188" t="e">
        <f>IF('Formulario PPGR3'!$G397="","",'Formulario PPGR1'!#REF!)</f>
        <v>#REF!</v>
      </c>
      <c r="G397" s="234" t="s">
        <v>607</v>
      </c>
      <c r="H397" s="519" t="str" cm="1">
        <f t="array" ref="H397">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397" s="520">
        <f>IFERROR(VLOOKUP('Formulario PPGR3'!$G397,'Formulario PPGR2'!$C$9:$Q$270,15,FALSE),"")</f>
        <v>2</v>
      </c>
      <c r="J397" s="525" t="s">
        <v>948</v>
      </c>
      <c r="K397" s="524" t="s">
        <v>949</v>
      </c>
      <c r="L397" s="521" t="str">
        <f>IF(Tabla1[[#This Row],[Descripción]]="","",_xlfn.XLOOKUP(Tabla1[[#This Row],[Descripción]],Tabla10[Descripción],Tabla10[Unidad de Medida],"",0))</f>
        <v>galon</v>
      </c>
      <c r="M397" s="312">
        <v>1</v>
      </c>
      <c r="N397" s="537">
        <f>IF(Tabla1[[#This Row],[Descripción]]="","",_xlfn.XLOOKUP(Tabla1[[#This Row],[Descripción]],Tabla10[Descripción],Tabla10[Precio Unitario],0))</f>
        <v>460.2</v>
      </c>
      <c r="O397" s="537">
        <f>IF(Tabla1[[#This Row],[Cantidad de Insumos]]="","",Tabla1[[#This Row],[Precio Unitario]]*Tabla1[[#This Row],[Cantidad de Insumos]])</f>
        <v>460.2</v>
      </c>
      <c r="P397" s="522" t="str">
        <f>IF(Tabla1[[#This Row],[Descripción]]="","",_xlfn.XLOOKUP(Tabla1[[#This Row],[Descripción]],Tabla10[Descripción],Tabla10[CODIGO PRESUPUESTARIO],0))</f>
        <v>2.3.7.2.03</v>
      </c>
      <c r="Q397" s="523" t="s">
        <v>900</v>
      </c>
      <c r="R397" s="523" t="str">
        <f>IF(Tabla1[[#This Row],[Insumos]]="","",_xlfn.XLOOKUP(Tabla1[[#This Row],[Insumos]],Tabla10[Insumo],Tabla10[InsumoAbrev],"",0))</f>
        <v>lsProductosQuimicos</v>
      </c>
    </row>
    <row r="398" spans="2:18" ht="38.25">
      <c r="B398" s="188" t="e">
        <f>IF('Formulario PPGR3'!$G398="","",CONCATENATE('Formulario PPGR3'!$C398,".",'Formulario PPGR3'!$D398,".",'Formulario PPGR3'!$E398,".",'Formulario PPGR3'!$F398))</f>
        <v>#REF!</v>
      </c>
      <c r="C398" s="188" t="e">
        <f>IF('Formulario PPGR3'!$G398="","",'Formulario PPGR1'!#REF!)</f>
        <v>#REF!</v>
      </c>
      <c r="D398" s="188" t="e">
        <f>IF('Formulario PPGR3'!$G398="","",'Formulario PPGR1'!#REF!)</f>
        <v>#REF!</v>
      </c>
      <c r="E398" s="188" t="e">
        <f>IF('Formulario PPGR3'!$G398="","",'Formulario PPGR1'!#REF!)</f>
        <v>#REF!</v>
      </c>
      <c r="F398" s="188" t="e">
        <f>IF('Formulario PPGR3'!$G398="","",'Formulario PPGR1'!#REF!)</f>
        <v>#REF!</v>
      </c>
      <c r="G398" s="234" t="s">
        <v>607</v>
      </c>
      <c r="H398" s="519" t="str" cm="1">
        <f t="array" ref="H398">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398" s="520">
        <f>IFERROR(VLOOKUP('Formulario PPGR3'!$G398,'Formulario PPGR2'!$C$9:$Q$270,15,FALSE),"")</f>
        <v>2</v>
      </c>
      <c r="J398" s="525" t="s">
        <v>950</v>
      </c>
      <c r="K398" s="524" t="s">
        <v>951</v>
      </c>
      <c r="L398" s="521" t="str">
        <f>IF(Tabla1[[#This Row],[Descripción]]="","",_xlfn.XLOOKUP(Tabla1[[#This Row],[Descripción]],Tabla10[Descripción],Tabla10[Unidad de Medida],"",0))</f>
        <v>unidad</v>
      </c>
      <c r="M398" s="312">
        <v>1</v>
      </c>
      <c r="N398" s="537">
        <f>IF(Tabla1[[#This Row],[Descripción]]="","",_xlfn.XLOOKUP(Tabla1[[#This Row],[Descripción]],Tabla10[Descripción],Tabla10[Precio Unitario],0))</f>
        <v>421.26</v>
      </c>
      <c r="O398" s="537">
        <f>IF(Tabla1[[#This Row],[Cantidad de Insumos]]="","",Tabla1[[#This Row],[Precio Unitario]]*Tabla1[[#This Row],[Cantidad de Insumos]])</f>
        <v>421.26</v>
      </c>
      <c r="P398" s="522" t="str">
        <f>IF(Tabla1[[#This Row],[Descripción]]="","",_xlfn.XLOOKUP(Tabla1[[#This Row],[Descripción]],Tabla10[Descripción],Tabla10[CODIGO PRESUPUESTARIO],0))</f>
        <v>2.3.5.5.01</v>
      </c>
      <c r="Q398" s="523" t="s">
        <v>894</v>
      </c>
      <c r="R398" s="523" t="str">
        <f>IF(Tabla1[[#This Row],[Insumos]]="","",_xlfn.XLOOKUP(Tabla1[[#This Row],[Insumos]],Tabla10[Insumo],Tabla10[InsumoAbrev],"",0))</f>
        <v>lsArticulosdePlastico</v>
      </c>
    </row>
    <row r="399" spans="2:18" ht="38.25">
      <c r="B399" s="188" t="e">
        <f>IF('Formulario PPGR3'!$G399="","",CONCATENATE('Formulario PPGR3'!$C399,".",'Formulario PPGR3'!$D399,".",'Formulario PPGR3'!$E399,".",'Formulario PPGR3'!$F399))</f>
        <v>#REF!</v>
      </c>
      <c r="C399" s="188" t="e">
        <f>IF('Formulario PPGR3'!$G399="","",'Formulario PPGR1'!#REF!)</f>
        <v>#REF!</v>
      </c>
      <c r="D399" s="188" t="e">
        <f>IF('Formulario PPGR3'!$G399="","",'Formulario PPGR1'!#REF!)</f>
        <v>#REF!</v>
      </c>
      <c r="E399" s="188" t="e">
        <f>IF('Formulario PPGR3'!$G399="","",'Formulario PPGR1'!#REF!)</f>
        <v>#REF!</v>
      </c>
      <c r="F399" s="188" t="e">
        <f>IF('Formulario PPGR3'!$G399="","",'Formulario PPGR1'!#REF!)</f>
        <v>#REF!</v>
      </c>
      <c r="G399" s="234" t="s">
        <v>607</v>
      </c>
      <c r="H399" s="519" t="str" cm="1">
        <f t="array" ref="H399">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399" s="520">
        <f>IFERROR(VLOOKUP('Formulario PPGR3'!$G399,'Formulario PPGR2'!$C$9:$Q$270,15,FALSE),"")</f>
        <v>2</v>
      </c>
      <c r="J399" s="525" t="s">
        <v>895</v>
      </c>
      <c r="K399" s="524" t="s">
        <v>896</v>
      </c>
      <c r="L399" s="521" t="str">
        <f>IF(Tabla1[[#This Row],[Descripción]]="","",_xlfn.XLOOKUP(Tabla1[[#This Row],[Descripción]],Tabla10[Descripción],Tabla10[Unidad de Medida],"",0))</f>
        <v>galon</v>
      </c>
      <c r="M399" s="312">
        <v>20</v>
      </c>
      <c r="N399" s="537">
        <f>IF(Tabla1[[#This Row],[Descripción]]="","",_xlfn.XLOOKUP(Tabla1[[#This Row],[Descripción]],Tabla10[Descripción],Tabla10[Precio Unitario],0))</f>
        <v>250</v>
      </c>
      <c r="O399" s="537">
        <f>IF(Tabla1[[#This Row],[Cantidad de Insumos]]="","",Tabla1[[#This Row],[Precio Unitario]]*Tabla1[[#This Row],[Cantidad de Insumos]])</f>
        <v>5000</v>
      </c>
      <c r="P399" s="522" t="str">
        <f>IF(Tabla1[[#This Row],[Descripción]]="","",_xlfn.XLOOKUP(Tabla1[[#This Row],[Descripción]],Tabla10[Descripción],Tabla10[CODIGO PRESUPUESTARIO],0))</f>
        <v>2.3.7.1.02</v>
      </c>
      <c r="Q399" s="523" t="s">
        <v>894</v>
      </c>
      <c r="R399" s="523" t="str">
        <f>IF(Tabla1[[#This Row],[Insumos]]="","",_xlfn.XLOOKUP(Tabla1[[#This Row],[Insumos]],Tabla10[Insumo],Tabla10[InsumoAbrev],"",0))</f>
        <v>lsGasoil</v>
      </c>
    </row>
    <row r="400" spans="2:18" ht="38.25">
      <c r="B400" s="188" t="e">
        <f>IF('Formulario PPGR3'!$G400="","",CONCATENATE('Formulario PPGR3'!$C400,".",'Formulario PPGR3'!$D400,".",'Formulario PPGR3'!$E400,".",'Formulario PPGR3'!$F400))</f>
        <v>#REF!</v>
      </c>
      <c r="C400" s="188" t="e">
        <f>IF('Formulario PPGR3'!$G400="","",'Formulario PPGR1'!#REF!)</f>
        <v>#REF!</v>
      </c>
      <c r="D400" s="188" t="e">
        <f>IF('Formulario PPGR3'!$G400="","",'Formulario PPGR1'!#REF!)</f>
        <v>#REF!</v>
      </c>
      <c r="E400" s="188" t="e">
        <f>IF('Formulario PPGR3'!$G400="","",'Formulario PPGR1'!#REF!)</f>
        <v>#REF!</v>
      </c>
      <c r="F400" s="188" t="e">
        <f>IF('Formulario PPGR3'!$G400="","",'Formulario PPGR1'!#REF!)</f>
        <v>#REF!</v>
      </c>
      <c r="G400" s="234" t="s">
        <v>607</v>
      </c>
      <c r="H400" s="519" t="str" cm="1">
        <f t="array" ref="H400">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400" s="520">
        <f>IFERROR(VLOOKUP('Formulario PPGR3'!$G400,'Formulario PPGR2'!$C$9:$Q$270,15,FALSE),"")</f>
        <v>2</v>
      </c>
      <c r="J400" s="525" t="s">
        <v>952</v>
      </c>
      <c r="K400" s="524" t="s">
        <v>953</v>
      </c>
      <c r="L400" s="521" t="str">
        <f>IF(Tabla1[[#This Row],[Descripción]]="","",_xlfn.XLOOKUP(Tabla1[[#This Row],[Descripción]],Tabla10[Descripción],Tabla10[Unidad de Medida],"",0))</f>
        <v>unidad</v>
      </c>
      <c r="M400" s="312">
        <v>5</v>
      </c>
      <c r="N400" s="537">
        <f>IF(Tabla1[[#This Row],[Descripción]]="","",_xlfn.XLOOKUP(Tabla1[[#This Row],[Descripción]],Tabla10[Descripción],Tabla10[Precio Unitario],0))</f>
        <v>160</v>
      </c>
      <c r="O400" s="537">
        <f>IF(Tabla1[[#This Row],[Cantidad de Insumos]]="","",Tabla1[[#This Row],[Precio Unitario]]*Tabla1[[#This Row],[Cantidad de Insumos]])</f>
        <v>800</v>
      </c>
      <c r="P400" s="522" t="str">
        <f>IF(Tabla1[[#This Row],[Descripción]]="","",_xlfn.XLOOKUP(Tabla1[[#This Row],[Descripción]],Tabla10[Descripción],Tabla10[CODIGO PRESUPUESTARIO],0))</f>
        <v>2.3.9.1.01</v>
      </c>
      <c r="Q400" s="523" t="s">
        <v>894</v>
      </c>
      <c r="R400" s="523" t="str">
        <f>IF(Tabla1[[#This Row],[Insumos]]="","",_xlfn.XLOOKUP(Tabla1[[#This Row],[Insumos]],Tabla10[Insumo],Tabla10[InsumoAbrev],"",0))</f>
        <v>lsMaterialesdeLimpieza</v>
      </c>
    </row>
    <row r="401" spans="2:18" ht="38.25">
      <c r="B401" s="188" t="e">
        <f>IF('Formulario PPGR3'!$G401="","",CONCATENATE('Formulario PPGR3'!$C401,".",'Formulario PPGR3'!$D401,".",'Formulario PPGR3'!$E401,".",'Formulario PPGR3'!$F401))</f>
        <v>#REF!</v>
      </c>
      <c r="C401" s="188" t="e">
        <f>IF('Formulario PPGR3'!$G401="","",'Formulario PPGR1'!#REF!)</f>
        <v>#REF!</v>
      </c>
      <c r="D401" s="188" t="e">
        <f>IF('Formulario PPGR3'!$G401="","",'Formulario PPGR1'!#REF!)</f>
        <v>#REF!</v>
      </c>
      <c r="E401" s="188" t="e">
        <f>IF('Formulario PPGR3'!$G401="","",'Formulario PPGR1'!#REF!)</f>
        <v>#REF!</v>
      </c>
      <c r="F401" s="188" t="e">
        <f>IF('Formulario PPGR3'!$G401="","",'Formulario PPGR1'!#REF!)</f>
        <v>#REF!</v>
      </c>
      <c r="G401" s="234" t="s">
        <v>607</v>
      </c>
      <c r="H401" s="188" t="str" cm="1">
        <f t="array" ref="H401">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401" s="520">
        <f>IFERROR(VLOOKUP('Formulario PPGR3'!$G401,'Formulario PPGR2'!$C$9:$Q$270,15,FALSE),"")</f>
        <v>2</v>
      </c>
      <c r="J401" s="525" t="s">
        <v>892</v>
      </c>
      <c r="K401" s="524" t="s">
        <v>929</v>
      </c>
      <c r="L401" s="521" t="str">
        <f>IF(Tabla1[[#This Row],[Descripción]]="","",_xlfn.XLOOKUP(Tabla1[[#This Row],[Descripción]],Tabla10[Descripción],Tabla10[Unidad de Medida],"",0))</f>
        <v>unidad</v>
      </c>
      <c r="M401" s="312">
        <v>2</v>
      </c>
      <c r="N401" s="537">
        <f>IF(Tabla1[[#This Row],[Descripción]]="","",_xlfn.XLOOKUP(Tabla1[[#This Row],[Descripción]],Tabla10[Descripción],Tabla10[Precio Unitario],0))</f>
        <v>50380.1</v>
      </c>
      <c r="O401" s="537">
        <f>IF(Tabla1[[#This Row],[Cantidad de Insumos]]="","",Tabla1[[#This Row],[Precio Unitario]]*Tabla1[[#This Row],[Cantidad de Insumos]])</f>
        <v>100760.2</v>
      </c>
      <c r="P401" s="522" t="str">
        <f>IF(Tabla1[[#This Row],[Descripción]]="","",_xlfn.XLOOKUP(Tabla1[[#This Row],[Descripción]],Tabla10[Descripción],Tabla10[CODIGO PRESUPUESTARIO],0))</f>
        <v>2.3.1.1.01</v>
      </c>
      <c r="Q401" s="523" t="s">
        <v>900</v>
      </c>
      <c r="R401" s="523" t="str">
        <f>IF(Tabla1[[#This Row],[Insumos]]="","",_xlfn.XLOOKUP(Tabla1[[#This Row],[Insumos]],Tabla10[Insumo],Tabla10[InsumoAbrev],"",0))</f>
        <v>lsAlimentosyBebidas</v>
      </c>
    </row>
    <row r="402" spans="2:18" ht="38.25">
      <c r="B402" s="188" t="e">
        <f>IF('Formulario PPGR3'!$G402="","",CONCATENATE('Formulario PPGR3'!$C402,".",'Formulario PPGR3'!$D402,".",'Formulario PPGR3'!$E402,".",'Formulario PPGR3'!$F402))</f>
        <v>#REF!</v>
      </c>
      <c r="C402" s="188" t="e">
        <f>IF('Formulario PPGR3'!$G402="","",'Formulario PPGR1'!#REF!)</f>
        <v>#REF!</v>
      </c>
      <c r="D402" s="188" t="e">
        <f>IF('Formulario PPGR3'!$G402="","",'Formulario PPGR1'!#REF!)</f>
        <v>#REF!</v>
      </c>
      <c r="E402" s="188" t="e">
        <f>IF('Formulario PPGR3'!$G402="","",'Formulario PPGR1'!#REF!)</f>
        <v>#REF!</v>
      </c>
      <c r="F402" s="188" t="e">
        <f>IF('Formulario PPGR3'!$G402="","",'Formulario PPGR1'!#REF!)</f>
        <v>#REF!</v>
      </c>
      <c r="G402" s="234" t="s">
        <v>607</v>
      </c>
      <c r="H402" s="519" t="str" cm="1">
        <f t="array" ref="H402">IF(Tabla1[[#This Row],[Código_Actividad]]="","",_xlfn.XLOOKUP(Tabla1[[#This Row],[Código_Actividad]],CodigoActividad,Tabla2[Actividades Programables Presupuestables],"",0))</f>
        <v>Jornadas de sensibilización ambiental institucional (reforestación / limpieza de costas/otras) coordinada con instituciones públicas, privada y ONGs.</v>
      </c>
      <c r="I402" s="520">
        <f>IFERROR(VLOOKUP('Formulario PPGR3'!$G402,'Formulario PPGR2'!$C$9:$Q$270,15,FALSE),"")</f>
        <v>2</v>
      </c>
      <c r="J402" s="525" t="s">
        <v>952</v>
      </c>
      <c r="K402" s="524" t="s">
        <v>954</v>
      </c>
      <c r="L402" s="521" t="str">
        <f>IF(Tabla1[[#This Row],[Descripción]]="","",_xlfn.XLOOKUP(Tabla1[[#This Row],[Descripción]],Tabla10[Descripción],Tabla10[Unidad de Medida],"",0))</f>
        <v>unidad</v>
      </c>
      <c r="M402" s="312">
        <v>3</v>
      </c>
      <c r="N402" s="537">
        <f>IF(Tabla1[[#This Row],[Descripción]]="","",_xlfn.XLOOKUP(Tabla1[[#This Row],[Descripción]],Tabla10[Descripción],Tabla10[Precio Unitario],0))</f>
        <v>120</v>
      </c>
      <c r="O402" s="537">
        <f>IF(Tabla1[[#This Row],[Cantidad de Insumos]]="","",Tabla1[[#This Row],[Precio Unitario]]*Tabla1[[#This Row],[Cantidad de Insumos]])</f>
        <v>360</v>
      </c>
      <c r="P402" s="522" t="str">
        <f>IF(Tabla1[[#This Row],[Descripción]]="","",_xlfn.XLOOKUP(Tabla1[[#This Row],[Descripción]],Tabla10[Descripción],Tabla10[CODIGO PRESUPUESTARIO],0))</f>
        <v>2.3.9.1.01</v>
      </c>
      <c r="Q402" s="523" t="s">
        <v>894</v>
      </c>
      <c r="R402" s="523" t="str">
        <f>IF(Tabla1[[#This Row],[Insumos]]="","",_xlfn.XLOOKUP(Tabla1[[#This Row],[Insumos]],Tabla10[Insumo],Tabla10[InsumoAbrev],"",0))</f>
        <v>lsMaterialesdeLimpieza</v>
      </c>
    </row>
    <row r="403" spans="2:18" ht="51">
      <c r="B403" s="188" t="e">
        <f>IF('Formulario PPGR3'!$G403="","",CONCATENATE('Formulario PPGR3'!$C403,".",'Formulario PPGR3'!$D403,".",'Formulario PPGR3'!$E403,".",'Formulario PPGR3'!$F403))</f>
        <v>#REF!</v>
      </c>
      <c r="C403" s="188" t="e">
        <f>IF('Formulario PPGR3'!$G403="","",'Formulario PPGR1'!#REF!)</f>
        <v>#REF!</v>
      </c>
      <c r="D403" s="188" t="e">
        <f>IF('Formulario PPGR3'!$G403="","",'Formulario PPGR1'!#REF!)</f>
        <v>#REF!</v>
      </c>
      <c r="E403" s="188" t="e">
        <f>IF('Formulario PPGR3'!$G403="","",'Formulario PPGR1'!#REF!)</f>
        <v>#REF!</v>
      </c>
      <c r="F403" s="188" t="e">
        <f>IF('Formulario PPGR3'!$G403="","",'Formulario PPGR1'!#REF!)</f>
        <v>#REF!</v>
      </c>
      <c r="G403" s="234" t="s">
        <v>371</v>
      </c>
      <c r="H403" s="519" t="str" cm="1">
        <f t="array" ref="H403">IF(Tabla1[[#This Row],[Código_Actividad]]="","",_xlfn.XLOOKUP(Tabla1[[#This Row],[Código_Actividad]],CodigoActividad,Tabla2[Actividades Programables Presupuestables],"",0))</f>
        <v>Visitas de supervisión y auditoría al Sistema de Información Operacional y Epidemiológico de TB (SIOE) en 10 EES priorizados para fortalecimiento de la calidad del dato.</v>
      </c>
      <c r="I403" s="520">
        <f>IFERROR(VLOOKUP('Formulario PPGR3'!$G403,'Formulario PPGR2'!$C$9:$Q$270,15,FALSE),"")</f>
        <v>100</v>
      </c>
      <c r="J403" s="525" t="s">
        <v>895</v>
      </c>
      <c r="K403" s="524" t="s">
        <v>896</v>
      </c>
      <c r="L403" s="521" t="str">
        <f>IF(Tabla1[[#This Row],[Descripción]]="","",_xlfn.XLOOKUP(Tabla1[[#This Row],[Descripción]],Tabla10[Descripción],Tabla10[Unidad de Medida],"",0))</f>
        <v>galon</v>
      </c>
      <c r="M403" s="312">
        <v>50</v>
      </c>
      <c r="N403" s="537">
        <f>IF(Tabla1[[#This Row],[Descripción]]="","",_xlfn.XLOOKUP(Tabla1[[#This Row],[Descripción]],Tabla10[Descripción],Tabla10[Precio Unitario],0))</f>
        <v>250</v>
      </c>
      <c r="O403" s="537">
        <f>IF(Tabla1[[#This Row],[Cantidad de Insumos]]="","",Tabla1[[#This Row],[Precio Unitario]]*Tabla1[[#This Row],[Cantidad de Insumos]])</f>
        <v>12500</v>
      </c>
      <c r="P403" s="522" t="str">
        <f>IF(Tabla1[[#This Row],[Descripción]]="","",_xlfn.XLOOKUP(Tabla1[[#This Row],[Descripción]],Tabla10[Descripción],Tabla10[CODIGO PRESUPUESTARIO],0))</f>
        <v>2.3.7.1.02</v>
      </c>
      <c r="Q403" s="523" t="s">
        <v>900</v>
      </c>
      <c r="R403" s="523" t="str">
        <f>IF(Tabla1[[#This Row],[Insumos]]="","",_xlfn.XLOOKUP(Tabla1[[#This Row],[Insumos]],Tabla10[Insumo],Tabla10[InsumoAbrev],"",0))</f>
        <v>lsGasoil</v>
      </c>
    </row>
    <row r="404" spans="2:18" ht="51">
      <c r="B404" s="188" t="e">
        <f>IF('Formulario PPGR3'!$G404="","",CONCATENATE('Formulario PPGR3'!$C404,".",'Formulario PPGR3'!$D404,".",'Formulario PPGR3'!$E404,".",'Formulario PPGR3'!$F404))</f>
        <v>#REF!</v>
      </c>
      <c r="C404" s="188" t="e">
        <f>IF('Formulario PPGR3'!$G404="","",'Formulario PPGR1'!#REF!)</f>
        <v>#REF!</v>
      </c>
      <c r="D404" s="188" t="e">
        <f>IF('Formulario PPGR3'!$G404="","",'Formulario PPGR1'!#REF!)</f>
        <v>#REF!</v>
      </c>
      <c r="E404" s="188" t="e">
        <f>IF('Formulario PPGR3'!$G404="","",'Formulario PPGR1'!#REF!)</f>
        <v>#REF!</v>
      </c>
      <c r="F404" s="188" t="e">
        <f>IF('Formulario PPGR3'!$G404="","",'Formulario PPGR1'!#REF!)</f>
        <v>#REF!</v>
      </c>
      <c r="G404" s="234" t="s">
        <v>371</v>
      </c>
      <c r="H404" s="519" t="str" cm="1">
        <f t="array" ref="H404">IF(Tabla1[[#This Row],[Código_Actividad]]="","",_xlfn.XLOOKUP(Tabla1[[#This Row],[Código_Actividad]],CodigoActividad,Tabla2[Actividades Programables Presupuestables],"",0))</f>
        <v>Visitas de supervisión y auditoría al Sistema de Información Operacional y Epidemiológico de TB (SIOE) en 10 EES priorizados para fortalecimiento de la calidad del dato.</v>
      </c>
      <c r="I404" s="520">
        <f>IFERROR(VLOOKUP('Formulario PPGR3'!$G404,'Formulario PPGR2'!$C$9:$Q$270,15,FALSE),"")</f>
        <v>100</v>
      </c>
      <c r="J404" s="525" t="s">
        <v>955</v>
      </c>
      <c r="K404" s="524" t="s">
        <v>956</v>
      </c>
      <c r="L404" s="521" t="str">
        <f>IF(Tabla1[[#This Row],[Descripción]]="","",_xlfn.XLOOKUP(Tabla1[[#This Row],[Descripción]],Tabla10[Descripción],Tabla10[Unidad de Medida],"",0))</f>
        <v>unidad</v>
      </c>
      <c r="M404" s="312">
        <v>4</v>
      </c>
      <c r="N404" s="537">
        <f>IF(Tabla1[[#This Row],[Descripción]]="","",_xlfn.XLOOKUP(Tabla1[[#This Row],[Descripción]],Tabla10[Descripción],Tabla10[Precio Unitario],0))</f>
        <v>9343.24</v>
      </c>
      <c r="O404" s="537">
        <f>IF(Tabla1[[#This Row],[Cantidad de Insumos]]="","",Tabla1[[#This Row],[Precio Unitario]]*Tabla1[[#This Row],[Cantidad de Insumos]])</f>
        <v>37372.959999999999</v>
      </c>
      <c r="P404" s="522" t="str">
        <f>IF(Tabla1[[#This Row],[Descripción]]="","",_xlfn.XLOOKUP(Tabla1[[#This Row],[Descripción]],Tabla10[Descripción],Tabla10[CODIGO PRESUPUESTARIO],0))</f>
        <v>2.3.5.3.01</v>
      </c>
      <c r="Q404" s="523" t="s">
        <v>894</v>
      </c>
      <c r="R404" s="523" t="str">
        <f>IF(Tabla1[[#This Row],[Insumos]]="","",_xlfn.XLOOKUP(Tabla1[[#This Row],[Insumos]],Tabla10[Insumo],Tabla10[InsumoAbrev],"",0))</f>
        <v>lsLlantasyNeumaticos</v>
      </c>
    </row>
    <row r="405" spans="2:18" ht="51">
      <c r="B405" s="188" t="e">
        <f>IF('Formulario PPGR3'!$G405="","",CONCATENATE('Formulario PPGR3'!$C405,".",'Formulario PPGR3'!$D405,".",'Formulario PPGR3'!$E405,".",'Formulario PPGR3'!$F405))</f>
        <v>#REF!</v>
      </c>
      <c r="C405" s="188" t="e">
        <f>IF('Formulario PPGR3'!$G405="","",'Formulario PPGR1'!#REF!)</f>
        <v>#REF!</v>
      </c>
      <c r="D405" s="188" t="e">
        <f>IF('Formulario PPGR3'!$G405="","",'Formulario PPGR1'!#REF!)</f>
        <v>#REF!</v>
      </c>
      <c r="E405" s="188" t="e">
        <f>IF('Formulario PPGR3'!$G405="","",'Formulario PPGR1'!#REF!)</f>
        <v>#REF!</v>
      </c>
      <c r="F405" s="188" t="e">
        <f>IF('Formulario PPGR3'!$G405="","",'Formulario PPGR1'!#REF!)</f>
        <v>#REF!</v>
      </c>
      <c r="G405" s="234" t="s">
        <v>371</v>
      </c>
      <c r="H405" s="519" t="str" cm="1">
        <f t="array" ref="H405">IF(Tabla1[[#This Row],[Código_Actividad]]="","",_xlfn.XLOOKUP(Tabla1[[#This Row],[Código_Actividad]],CodigoActividad,Tabla2[Actividades Programables Presupuestables],"",0))</f>
        <v>Visitas de supervisión y auditoría al Sistema de Información Operacional y Epidemiológico de TB (SIOE) en 10 EES priorizados para fortalecimiento de la calidad del dato.</v>
      </c>
      <c r="I405" s="520">
        <f>IFERROR(VLOOKUP('Formulario PPGR3'!$G405,'Formulario PPGR2'!$C$9:$Q$270,15,FALSE),"")</f>
        <v>100</v>
      </c>
      <c r="J405" s="525" t="s">
        <v>897</v>
      </c>
      <c r="K405" s="524" t="s">
        <v>898</v>
      </c>
      <c r="L405" s="521" t="str">
        <f>IF(Tabla1[[#This Row],[Descripción]]="","",_xlfn.XLOOKUP(Tabla1[[#This Row],[Descripción]],Tabla10[Descripción],Tabla10[Unidad de Medida],"",0))</f>
        <v>Depósito</v>
      </c>
      <c r="M405" s="312">
        <v>10</v>
      </c>
      <c r="N405" s="537">
        <f>IF(Tabla1[[#This Row],[Descripción]]="","",_xlfn.XLOOKUP(Tabla1[[#This Row],[Descripción]],Tabla10[Descripción],Tabla10[Precio Unitario],0))</f>
        <v>1700</v>
      </c>
      <c r="O405" s="537">
        <f>IF(Tabla1[[#This Row],[Cantidad de Insumos]]="","",Tabla1[[#This Row],[Precio Unitario]]*Tabla1[[#This Row],[Cantidad de Insumos]])</f>
        <v>17000</v>
      </c>
      <c r="P405" s="522" t="str">
        <f>IF(Tabla1[[#This Row],[Descripción]]="","",_xlfn.XLOOKUP(Tabla1[[#This Row],[Descripción]],Tabla10[Descripción],Tabla10[CODIGO PRESUPUESTARIO],0))</f>
        <v>2.2.3.1.01</v>
      </c>
      <c r="Q405" s="523" t="s">
        <v>894</v>
      </c>
      <c r="R405" s="523" t="str">
        <f>IF(Tabla1[[#This Row],[Insumos]]="","",_xlfn.XLOOKUP(Tabla1[[#This Row],[Insumos]],Tabla10[Insumo],Tabla10[InsumoAbrev],"",0))</f>
        <v>lsViaticosDP</v>
      </c>
    </row>
    <row r="406" spans="2:18" ht="51">
      <c r="B406" s="188" t="e">
        <f>IF('Formulario PPGR3'!$G406="","",CONCATENATE('Formulario PPGR3'!$C406,".",'Formulario PPGR3'!$D406,".",'Formulario PPGR3'!$E406,".",'Formulario PPGR3'!$F406))</f>
        <v>#REF!</v>
      </c>
      <c r="C406" s="188" t="e">
        <f>IF('Formulario PPGR3'!$G406="","",'Formulario PPGR1'!#REF!)</f>
        <v>#REF!</v>
      </c>
      <c r="D406" s="188" t="e">
        <f>IF('Formulario PPGR3'!$G406="","",'Formulario PPGR1'!#REF!)</f>
        <v>#REF!</v>
      </c>
      <c r="E406" s="188" t="e">
        <f>IF('Formulario PPGR3'!$G406="","",'Formulario PPGR1'!#REF!)</f>
        <v>#REF!</v>
      </c>
      <c r="F406" s="188" t="e">
        <f>IF('Formulario PPGR3'!$G406="","",'Formulario PPGR1'!#REF!)</f>
        <v>#REF!</v>
      </c>
      <c r="G406" s="234" t="s">
        <v>373</v>
      </c>
      <c r="H406" s="519" t="str" cm="1">
        <f t="array" ref="H406">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06" s="520">
        <f>IFERROR(VLOOKUP('Formulario PPGR3'!$G406,'Formulario PPGR2'!$C$9:$Q$270,15,FALSE),"")</f>
        <v>12</v>
      </c>
      <c r="J406" s="525" t="s">
        <v>895</v>
      </c>
      <c r="K406" s="524" t="s">
        <v>896</v>
      </c>
      <c r="L406" s="521" t="str">
        <f>IF(Tabla1[[#This Row],[Descripción]]="","",_xlfn.XLOOKUP(Tabla1[[#This Row],[Descripción]],Tabla10[Descripción],Tabla10[Unidad de Medida],"",0))</f>
        <v>galon</v>
      </c>
      <c r="M406" s="312">
        <v>12</v>
      </c>
      <c r="N406" s="537">
        <f>IF(Tabla1[[#This Row],[Descripción]]="","",_xlfn.XLOOKUP(Tabla1[[#This Row],[Descripción]],Tabla10[Descripción],Tabla10[Precio Unitario],0))</f>
        <v>250</v>
      </c>
      <c r="O406" s="537">
        <f>IF(Tabla1[[#This Row],[Cantidad de Insumos]]="","",Tabla1[[#This Row],[Precio Unitario]]*Tabla1[[#This Row],[Cantidad de Insumos]])</f>
        <v>3000</v>
      </c>
      <c r="P406" s="522" t="str">
        <f>IF(Tabla1[[#This Row],[Descripción]]="","",_xlfn.XLOOKUP(Tabla1[[#This Row],[Descripción]],Tabla10[Descripción],Tabla10[CODIGO PRESUPUESTARIO],0))</f>
        <v>2.3.7.1.02</v>
      </c>
      <c r="Q406" s="523" t="s">
        <v>894</v>
      </c>
      <c r="R406" s="523" t="str">
        <f>IF(Tabla1[[#This Row],[Insumos]]="","",_xlfn.XLOOKUP(Tabla1[[#This Row],[Insumos]],Tabla10[Insumo],Tabla10[InsumoAbrev],"",0))</f>
        <v>lsGasoil</v>
      </c>
    </row>
    <row r="407" spans="2:18" ht="51">
      <c r="B407" s="188" t="e">
        <f>IF('Formulario PPGR3'!$G407="","",CONCATENATE('Formulario PPGR3'!$C407,".",'Formulario PPGR3'!$D407,".",'Formulario PPGR3'!$E407,".",'Formulario PPGR3'!$F407))</f>
        <v>#REF!</v>
      </c>
      <c r="C407" s="188" t="e">
        <f>IF('Formulario PPGR3'!$G407="","",'Formulario PPGR1'!#REF!)</f>
        <v>#REF!</v>
      </c>
      <c r="D407" s="188" t="e">
        <f>IF('Formulario PPGR3'!$G407="","",'Formulario PPGR1'!#REF!)</f>
        <v>#REF!</v>
      </c>
      <c r="E407" s="188" t="e">
        <f>IF('Formulario PPGR3'!$G407="","",'Formulario PPGR1'!#REF!)</f>
        <v>#REF!</v>
      </c>
      <c r="F407" s="188" t="e">
        <f>IF('Formulario PPGR3'!$G407="","",'Formulario PPGR1'!#REF!)</f>
        <v>#REF!</v>
      </c>
      <c r="G407" s="234" t="s">
        <v>373</v>
      </c>
      <c r="H407" s="519" t="str" cm="1">
        <f t="array" ref="H407">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07" s="520">
        <f>IFERROR(VLOOKUP('Formulario PPGR3'!$G407,'Formulario PPGR2'!$C$9:$Q$270,15,FALSE),"")</f>
        <v>12</v>
      </c>
      <c r="J407" s="525" t="s">
        <v>903</v>
      </c>
      <c r="K407" s="524" t="s">
        <v>957</v>
      </c>
      <c r="L407" s="521" t="str">
        <f>IF(Tabla1[[#This Row],[Descripción]]="","",_xlfn.XLOOKUP(Tabla1[[#This Row],[Descripción]],Tabla10[Descripción],Tabla10[Unidad de Medida],"",0))</f>
        <v>unidad</v>
      </c>
      <c r="M407" s="312">
        <v>5</v>
      </c>
      <c r="N407" s="537">
        <f>IF(Tabla1[[#This Row],[Descripción]]="","",_xlfn.XLOOKUP(Tabla1[[#This Row],[Descripción]],Tabla10[Descripción],Tabla10[Precio Unitario],0))</f>
        <v>439.49</v>
      </c>
      <c r="O407" s="537">
        <f>IF(Tabla1[[#This Row],[Cantidad de Insumos]]="","",Tabla1[[#This Row],[Precio Unitario]]*Tabla1[[#This Row],[Cantidad de Insumos]])</f>
        <v>2197.4499999999998</v>
      </c>
      <c r="P407" s="522" t="str">
        <f>IF(Tabla1[[#This Row],[Descripción]]="","",_xlfn.XLOOKUP(Tabla1[[#This Row],[Descripción]],Tabla10[Descripción],Tabla10[CODIGO PRESUPUESTARIO],0))</f>
        <v xml:space="preserve">2.3.9.2.01 </v>
      </c>
      <c r="Q407" s="523" t="s">
        <v>900</v>
      </c>
      <c r="R407" s="523" t="str">
        <f>IF(Tabla1[[#This Row],[Insumos]]="","",_xlfn.XLOOKUP(Tabla1[[#This Row],[Insumos]],Tabla10[Insumo],Tabla10[InsumoAbrev],"",0))</f>
        <v>lsUtilesdeOficina</v>
      </c>
    </row>
    <row r="408" spans="2:18" ht="51">
      <c r="B408" s="188" t="e">
        <f>IF('Formulario PPGR3'!$G408="","",CONCATENATE('Formulario PPGR3'!$C408,".",'Formulario PPGR3'!$D408,".",'Formulario PPGR3'!$E408,".",'Formulario PPGR3'!$F408))</f>
        <v>#REF!</v>
      </c>
      <c r="C408" s="188" t="e">
        <f>IF('Formulario PPGR3'!$G408="","",'Formulario PPGR1'!#REF!)</f>
        <v>#REF!</v>
      </c>
      <c r="D408" s="188" t="e">
        <f>IF('Formulario PPGR3'!$G408="","",'Formulario PPGR1'!#REF!)</f>
        <v>#REF!</v>
      </c>
      <c r="E408" s="188" t="e">
        <f>IF('Formulario PPGR3'!$G408="","",'Formulario PPGR1'!#REF!)</f>
        <v>#REF!</v>
      </c>
      <c r="F408" s="188" t="e">
        <f>IF('Formulario PPGR3'!$G408="","",'Formulario PPGR1'!#REF!)</f>
        <v>#REF!</v>
      </c>
      <c r="G408" s="234" t="s">
        <v>373</v>
      </c>
      <c r="H408" s="519" t="str" cm="1">
        <f t="array" ref="H408">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08" s="520">
        <f>IFERROR(VLOOKUP('Formulario PPGR3'!$G408,'Formulario PPGR2'!$C$9:$Q$270,15,FALSE),"")</f>
        <v>12</v>
      </c>
      <c r="J408" s="525" t="s">
        <v>903</v>
      </c>
      <c r="K408" s="524" t="s">
        <v>909</v>
      </c>
      <c r="L408" s="521" t="str">
        <f>IF(Tabla1[[#This Row],[Descripción]]="","",_xlfn.XLOOKUP(Tabla1[[#This Row],[Descripción]],Tabla10[Descripción],Tabla10[Unidad de Medida],"",0))</f>
        <v>unidad</v>
      </c>
      <c r="M408" s="312">
        <v>5</v>
      </c>
      <c r="N408" s="537">
        <f>IF(Tabla1[[#This Row],[Descripción]]="","",_xlfn.XLOOKUP(Tabla1[[#This Row],[Descripción]],Tabla10[Descripción],Tabla10[Precio Unitario],0))</f>
        <v>420.09199999999998</v>
      </c>
      <c r="O408" s="537">
        <f>IF(Tabla1[[#This Row],[Cantidad de Insumos]]="","",Tabla1[[#This Row],[Precio Unitario]]*Tabla1[[#This Row],[Cantidad de Insumos]])</f>
        <v>2100.46</v>
      </c>
      <c r="P408" s="522" t="str">
        <f>IF(Tabla1[[#This Row],[Descripción]]="","",_xlfn.XLOOKUP(Tabla1[[#This Row],[Descripción]],Tabla10[Descripción],Tabla10[CODIGO PRESUPUESTARIO],0))</f>
        <v xml:space="preserve">2.3.9.2.01 </v>
      </c>
      <c r="Q408" s="523" t="s">
        <v>900</v>
      </c>
      <c r="R408" s="523" t="str">
        <f>IF(Tabla1[[#This Row],[Insumos]]="","",_xlfn.XLOOKUP(Tabla1[[#This Row],[Insumos]],Tabla10[Insumo],Tabla10[InsumoAbrev],"",0))</f>
        <v>lsUtilesdeOficina</v>
      </c>
    </row>
    <row r="409" spans="2:18" ht="51">
      <c r="B409" s="188" t="e">
        <f>IF('Formulario PPGR3'!$G409="","",CONCATENATE('Formulario PPGR3'!$C409,".",'Formulario PPGR3'!$D409,".",'Formulario PPGR3'!$E409,".",'Formulario PPGR3'!$F409))</f>
        <v>#REF!</v>
      </c>
      <c r="C409" s="188" t="e">
        <f>IF('Formulario PPGR3'!$G409="","",'Formulario PPGR1'!#REF!)</f>
        <v>#REF!</v>
      </c>
      <c r="D409" s="188" t="e">
        <f>IF('Formulario PPGR3'!$G409="","",'Formulario PPGR1'!#REF!)</f>
        <v>#REF!</v>
      </c>
      <c r="E409" s="188" t="e">
        <f>IF('Formulario PPGR3'!$G409="","",'Formulario PPGR1'!#REF!)</f>
        <v>#REF!</v>
      </c>
      <c r="F409" s="188" t="e">
        <f>IF('Formulario PPGR3'!$G409="","",'Formulario PPGR1'!#REF!)</f>
        <v>#REF!</v>
      </c>
      <c r="G409" s="234" t="s">
        <v>373</v>
      </c>
      <c r="H409" s="519" t="str" cm="1">
        <f t="array" ref="H409">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09" s="520">
        <f>IFERROR(VLOOKUP('Formulario PPGR3'!$G409,'Formulario PPGR2'!$C$9:$Q$270,15,FALSE),"")</f>
        <v>12</v>
      </c>
      <c r="J409" s="525" t="s">
        <v>903</v>
      </c>
      <c r="K409" s="524" t="s">
        <v>910</v>
      </c>
      <c r="L409" s="521" t="str">
        <f>IF(Tabla1[[#This Row],[Descripción]]="","",_xlfn.XLOOKUP(Tabla1[[#This Row],[Descripción]],Tabla10[Descripción],Tabla10[Unidad de Medida],"",0))</f>
        <v>unidad</v>
      </c>
      <c r="M409" s="312">
        <v>5</v>
      </c>
      <c r="N409" s="537">
        <f>IF(Tabla1[[#This Row],[Descripción]]="","",_xlfn.XLOOKUP(Tabla1[[#This Row],[Descripción]],Tabla10[Descripción],Tabla10[Precio Unitario],0))</f>
        <v>422.358</v>
      </c>
      <c r="O409" s="537">
        <f>IF(Tabla1[[#This Row],[Cantidad de Insumos]]="","",Tabla1[[#This Row],[Precio Unitario]]*Tabla1[[#This Row],[Cantidad de Insumos]])</f>
        <v>2111.79</v>
      </c>
      <c r="P409" s="522" t="str">
        <f>IF(Tabla1[[#This Row],[Descripción]]="","",_xlfn.XLOOKUP(Tabla1[[#This Row],[Descripción]],Tabla10[Descripción],Tabla10[CODIGO PRESUPUESTARIO],0))</f>
        <v xml:space="preserve">2.3.9.2.01 </v>
      </c>
      <c r="Q409" s="523" t="s">
        <v>900</v>
      </c>
      <c r="R409" s="523" t="str">
        <f>IF(Tabla1[[#This Row],[Insumos]]="","",_xlfn.XLOOKUP(Tabla1[[#This Row],[Insumos]],Tabla10[Insumo],Tabla10[InsumoAbrev],"",0))</f>
        <v>lsUtilesdeOficina</v>
      </c>
    </row>
    <row r="410" spans="2:18" ht="51">
      <c r="B410" s="188" t="e">
        <f>IF('Formulario PPGR3'!$G410="","",CONCATENATE('Formulario PPGR3'!$C410,".",'Formulario PPGR3'!$D410,".",'Formulario PPGR3'!$E410,".",'Formulario PPGR3'!$F410))</f>
        <v>#REF!</v>
      </c>
      <c r="C410" s="188" t="e">
        <f>IF('Formulario PPGR3'!$G410="","",'Formulario PPGR1'!#REF!)</f>
        <v>#REF!</v>
      </c>
      <c r="D410" s="188" t="e">
        <f>IF('Formulario PPGR3'!$G410="","",'Formulario PPGR1'!#REF!)</f>
        <v>#REF!</v>
      </c>
      <c r="E410" s="188" t="e">
        <f>IF('Formulario PPGR3'!$G410="","",'Formulario PPGR1'!#REF!)</f>
        <v>#REF!</v>
      </c>
      <c r="F410" s="188" t="e">
        <f>IF('Formulario PPGR3'!$G410="","",'Formulario PPGR1'!#REF!)</f>
        <v>#REF!</v>
      </c>
      <c r="G410" s="234" t="s">
        <v>373</v>
      </c>
      <c r="H410" s="519" t="str" cm="1">
        <f t="array" ref="H410">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10" s="520">
        <f>IFERROR(VLOOKUP('Formulario PPGR3'!$G410,'Formulario PPGR2'!$C$9:$Q$270,15,FALSE),"")</f>
        <v>12</v>
      </c>
      <c r="J410" s="525" t="s">
        <v>903</v>
      </c>
      <c r="K410" s="524" t="s">
        <v>911</v>
      </c>
      <c r="L410" s="521" t="str">
        <f>IF(Tabla1[[#This Row],[Descripción]]="","",_xlfn.XLOOKUP(Tabla1[[#This Row],[Descripción]],Tabla10[Descripción],Tabla10[Unidad de Medida],"",0))</f>
        <v>unidad</v>
      </c>
      <c r="M410" s="312">
        <v>5</v>
      </c>
      <c r="N410" s="537">
        <f>IF(Tabla1[[#This Row],[Descripción]]="","",_xlfn.XLOOKUP(Tabla1[[#This Row],[Descripción]],Tabla10[Descripción],Tabla10[Precio Unitario],0))</f>
        <v>422.44</v>
      </c>
      <c r="O410" s="537">
        <f>IF(Tabla1[[#This Row],[Cantidad de Insumos]]="","",Tabla1[[#This Row],[Precio Unitario]]*Tabla1[[#This Row],[Cantidad de Insumos]])</f>
        <v>2112.1999999999998</v>
      </c>
      <c r="P410" s="522" t="str">
        <f>IF(Tabla1[[#This Row],[Descripción]]="","",_xlfn.XLOOKUP(Tabla1[[#This Row],[Descripción]],Tabla10[Descripción],Tabla10[CODIGO PRESUPUESTARIO],0))</f>
        <v xml:space="preserve">2.3.9.2.01 </v>
      </c>
      <c r="Q410" s="523" t="s">
        <v>900</v>
      </c>
      <c r="R410" s="523" t="str">
        <f>IF(Tabla1[[#This Row],[Insumos]]="","",_xlfn.XLOOKUP(Tabla1[[#This Row],[Insumos]],Tabla10[Insumo],Tabla10[InsumoAbrev],"",0))</f>
        <v>lsUtilesdeOficina</v>
      </c>
    </row>
    <row r="411" spans="2:18" ht="51">
      <c r="B411" s="188" t="e">
        <f>IF('Formulario PPGR3'!$G411="","",CONCATENATE('Formulario PPGR3'!$C411,".",'Formulario PPGR3'!$D411,".",'Formulario PPGR3'!$E411,".",'Formulario PPGR3'!$F411))</f>
        <v>#REF!</v>
      </c>
      <c r="C411" s="188" t="e">
        <f>IF('Formulario PPGR3'!$G411="","",'Formulario PPGR1'!#REF!)</f>
        <v>#REF!</v>
      </c>
      <c r="D411" s="188" t="e">
        <f>IF('Formulario PPGR3'!$G411="","",'Formulario PPGR1'!#REF!)</f>
        <v>#REF!</v>
      </c>
      <c r="E411" s="188" t="e">
        <f>IF('Formulario PPGR3'!$G411="","",'Formulario PPGR1'!#REF!)</f>
        <v>#REF!</v>
      </c>
      <c r="F411" s="188" t="e">
        <f>IF('Formulario PPGR3'!$G411="","",'Formulario PPGR1'!#REF!)</f>
        <v>#REF!</v>
      </c>
      <c r="G411" s="234" t="s">
        <v>373</v>
      </c>
      <c r="H411" s="519" t="str" cm="1">
        <f t="array" ref="H411">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11" s="520">
        <f>IFERROR(VLOOKUP('Formulario PPGR3'!$G411,'Formulario PPGR2'!$C$9:$Q$270,15,FALSE),"")</f>
        <v>12</v>
      </c>
      <c r="J411" s="525" t="s">
        <v>903</v>
      </c>
      <c r="K411" s="524" t="s">
        <v>958</v>
      </c>
      <c r="L411" s="521" t="str">
        <f>IF(Tabla1[[#This Row],[Descripción]]="","",_xlfn.XLOOKUP(Tabla1[[#This Row],[Descripción]],Tabla10[Descripción],Tabla10[Unidad de Medida],"",0))</f>
        <v>Caja</v>
      </c>
      <c r="M411" s="312">
        <v>1</v>
      </c>
      <c r="N411" s="537">
        <f>IF(Tabla1[[#This Row],[Descripción]]="","",_xlfn.XLOOKUP(Tabla1[[#This Row],[Descripción]],Tabla10[Descripción],Tabla10[Precio Unitario],0))</f>
        <v>36</v>
      </c>
      <c r="O411" s="537">
        <f>IF(Tabla1[[#This Row],[Cantidad de Insumos]]="","",Tabla1[[#This Row],[Precio Unitario]]*Tabla1[[#This Row],[Cantidad de Insumos]])</f>
        <v>36</v>
      </c>
      <c r="P411" s="522" t="str">
        <f>IF(Tabla1[[#This Row],[Descripción]]="","",_xlfn.XLOOKUP(Tabla1[[#This Row],[Descripción]],Tabla10[Descripción],Tabla10[CODIGO PRESUPUESTARIO],0))</f>
        <v xml:space="preserve">2.3.9.2.01 </v>
      </c>
      <c r="Q411" s="523" t="s">
        <v>894</v>
      </c>
      <c r="R411" s="523" t="str">
        <f>IF(Tabla1[[#This Row],[Insumos]]="","",_xlfn.XLOOKUP(Tabla1[[#This Row],[Insumos]],Tabla10[Insumo],Tabla10[InsumoAbrev],"",0))</f>
        <v>lsUtilesdeOficina</v>
      </c>
    </row>
    <row r="412" spans="2:18" ht="51">
      <c r="B412" s="188" t="e">
        <f>IF('Formulario PPGR3'!$G412="","",CONCATENATE('Formulario PPGR3'!$C412,".",'Formulario PPGR3'!$D412,".",'Formulario PPGR3'!$E412,".",'Formulario PPGR3'!$F412))</f>
        <v>#REF!</v>
      </c>
      <c r="C412" s="188" t="e">
        <f>IF('Formulario PPGR3'!$G412="","",'Formulario PPGR1'!#REF!)</f>
        <v>#REF!</v>
      </c>
      <c r="D412" s="188" t="e">
        <f>IF('Formulario PPGR3'!$G412="","",'Formulario PPGR1'!#REF!)</f>
        <v>#REF!</v>
      </c>
      <c r="E412" s="188" t="e">
        <f>IF('Formulario PPGR3'!$G412="","",'Formulario PPGR1'!#REF!)</f>
        <v>#REF!</v>
      </c>
      <c r="F412" s="188" t="e">
        <f>IF('Formulario PPGR3'!$G412="","",'Formulario PPGR1'!#REF!)</f>
        <v>#REF!</v>
      </c>
      <c r="G412" s="234" t="s">
        <v>373</v>
      </c>
      <c r="H412" s="519" t="str" cm="1">
        <f t="array" ref="H412">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12" s="520">
        <f>IFERROR(VLOOKUP('Formulario PPGR3'!$G412,'Formulario PPGR2'!$C$9:$Q$270,15,FALSE),"")</f>
        <v>12</v>
      </c>
      <c r="J412" s="525" t="s">
        <v>903</v>
      </c>
      <c r="K412" s="524" t="s">
        <v>959</v>
      </c>
      <c r="L412" s="521" t="str">
        <f>IF(Tabla1[[#This Row],[Descripción]]="","",_xlfn.XLOOKUP(Tabla1[[#This Row],[Descripción]],Tabla10[Descripción],Tabla10[Unidad de Medida],"",0))</f>
        <v>unidad</v>
      </c>
      <c r="M412" s="312">
        <v>1</v>
      </c>
      <c r="N412" s="537">
        <f>IF(Tabla1[[#This Row],[Descripción]]="","",_xlfn.XLOOKUP(Tabla1[[#This Row],[Descripción]],Tabla10[Descripción],Tabla10[Precio Unitario],0))</f>
        <v>144.9984</v>
      </c>
      <c r="O412" s="537">
        <f>IF(Tabla1[[#This Row],[Cantidad de Insumos]]="","",Tabla1[[#This Row],[Precio Unitario]]*Tabla1[[#This Row],[Cantidad de Insumos]])</f>
        <v>144.9984</v>
      </c>
      <c r="P412" s="522" t="str">
        <f>IF(Tabla1[[#This Row],[Descripción]]="","",_xlfn.XLOOKUP(Tabla1[[#This Row],[Descripción]],Tabla10[Descripción],Tabla10[CODIGO PRESUPUESTARIO],0))</f>
        <v xml:space="preserve">2.3.9.2.01 </v>
      </c>
      <c r="Q412" s="523" t="s">
        <v>894</v>
      </c>
      <c r="R412" s="523" t="str">
        <f>IF(Tabla1[[#This Row],[Insumos]]="","",_xlfn.XLOOKUP(Tabla1[[#This Row],[Insumos]],Tabla10[Insumo],Tabla10[InsumoAbrev],"",0))</f>
        <v>lsUtilesdeOficina</v>
      </c>
    </row>
    <row r="413" spans="2:18" ht="51">
      <c r="B413" s="188" t="e">
        <f>IF('Formulario PPGR3'!$G413="","",CONCATENATE('Formulario PPGR3'!$C413,".",'Formulario PPGR3'!$D413,".",'Formulario PPGR3'!$E413,".",'Formulario PPGR3'!$F413))</f>
        <v>#REF!</v>
      </c>
      <c r="C413" s="188" t="e">
        <f>IF('Formulario PPGR3'!$G413="","",'Formulario PPGR1'!#REF!)</f>
        <v>#REF!</v>
      </c>
      <c r="D413" s="188" t="e">
        <f>IF('Formulario PPGR3'!$G413="","",'Formulario PPGR1'!#REF!)</f>
        <v>#REF!</v>
      </c>
      <c r="E413" s="188" t="e">
        <f>IF('Formulario PPGR3'!$G413="","",'Formulario PPGR1'!#REF!)</f>
        <v>#REF!</v>
      </c>
      <c r="F413" s="188" t="e">
        <f>IF('Formulario PPGR3'!$G413="","",'Formulario PPGR1'!#REF!)</f>
        <v>#REF!</v>
      </c>
      <c r="G413" s="234" t="s">
        <v>373</v>
      </c>
      <c r="H413" s="519" t="str" cm="1">
        <f t="array" ref="H413">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13" s="520">
        <f>IFERROR(VLOOKUP('Formulario PPGR3'!$G413,'Formulario PPGR2'!$C$9:$Q$270,15,FALSE),"")</f>
        <v>12</v>
      </c>
      <c r="J413" s="528" t="s">
        <v>901</v>
      </c>
      <c r="K413" s="524" t="s">
        <v>918</v>
      </c>
      <c r="L413" s="521" t="str">
        <f>IF(Tabla1[[#This Row],[Descripción]]="","",_xlfn.XLOOKUP(Tabla1[[#This Row],[Descripción]],Tabla10[Descripción],Tabla10[Unidad de Medida],"",0))</f>
        <v>Caja</v>
      </c>
      <c r="M413" s="312">
        <v>10</v>
      </c>
      <c r="N413" s="537">
        <f>IF(Tabla1[[#This Row],[Descripción]]="","",_xlfn.XLOOKUP(Tabla1[[#This Row],[Descripción]],Tabla10[Descripción],Tabla10[Precio Unitario],0))</f>
        <v>175.82</v>
      </c>
      <c r="O413" s="537">
        <f>IF(Tabla1[[#This Row],[Cantidad de Insumos]]="","",Tabla1[[#This Row],[Precio Unitario]]*Tabla1[[#This Row],[Cantidad de Insumos]])</f>
        <v>1758.1999999999998</v>
      </c>
      <c r="P413" s="522" t="str">
        <f>IF(Tabla1[[#This Row],[Descripción]]="","",_xlfn.XLOOKUP(Tabla1[[#This Row],[Descripción]],Tabla10[Descripción],Tabla10[CODIGO PRESUPUESTARIO],0))</f>
        <v>2.3.3.2.01</v>
      </c>
      <c r="Q413" s="523" t="s">
        <v>900</v>
      </c>
      <c r="R413" s="523" t="str">
        <f>IF(Tabla1[[#This Row],[Insumos]]="","",_xlfn.XLOOKUP(Tabla1[[#This Row],[Insumos]],Tabla10[Insumo],Tabla10[InsumoAbrev],"",0))</f>
        <v>lsProductosdePapel</v>
      </c>
    </row>
    <row r="414" spans="2:18" ht="51">
      <c r="B414" s="188" t="e">
        <f>IF('Formulario PPGR3'!$G414="","",CONCATENATE('Formulario PPGR3'!$C414,".",'Formulario PPGR3'!$D414,".",'Formulario PPGR3'!$E414,".",'Formulario PPGR3'!$F414))</f>
        <v>#REF!</v>
      </c>
      <c r="C414" s="188" t="e">
        <f>IF('Formulario PPGR3'!$G414="","",'Formulario PPGR1'!#REF!)</f>
        <v>#REF!</v>
      </c>
      <c r="D414" s="188" t="e">
        <f>IF('Formulario PPGR3'!$G414="","",'Formulario PPGR1'!#REF!)</f>
        <v>#REF!</v>
      </c>
      <c r="E414" s="188" t="e">
        <f>IF('Formulario PPGR3'!$G414="","",'Formulario PPGR1'!#REF!)</f>
        <v>#REF!</v>
      </c>
      <c r="F414" s="188" t="e">
        <f>IF('Formulario PPGR3'!$G414="","",'Formulario PPGR1'!#REF!)</f>
        <v>#REF!</v>
      </c>
      <c r="G414" s="234" t="s">
        <v>373</v>
      </c>
      <c r="H414" s="519" t="str" cm="1">
        <f t="array" ref="H414">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14" s="520">
        <f>IFERROR(VLOOKUP('Formulario PPGR3'!$G414,'Formulario PPGR2'!$C$9:$Q$270,15,FALSE),"")</f>
        <v>12</v>
      </c>
      <c r="J414" s="528" t="s">
        <v>901</v>
      </c>
      <c r="K414" s="524" t="s">
        <v>902</v>
      </c>
      <c r="L414" s="521" t="str">
        <f>IF(Tabla1[[#This Row],[Descripción]]="","",_xlfn.XLOOKUP(Tabla1[[#This Row],[Descripción]],Tabla10[Descripción],Tabla10[Unidad de Medida],"",0))</f>
        <v>resma</v>
      </c>
      <c r="M414" s="312">
        <v>10</v>
      </c>
      <c r="N414" s="537">
        <f>IF(Tabla1[[#This Row],[Descripción]]="","",_xlfn.XLOOKUP(Tabla1[[#This Row],[Descripción]],Tabla10[Descripción],Tabla10[Precio Unitario],0))</f>
        <v>288</v>
      </c>
      <c r="O414" s="537">
        <f>IF(Tabla1[[#This Row],[Cantidad de Insumos]]="","",Tabla1[[#This Row],[Precio Unitario]]*Tabla1[[#This Row],[Cantidad de Insumos]])</f>
        <v>2880</v>
      </c>
      <c r="P414" s="522" t="str">
        <f>IF(Tabla1[[#This Row],[Descripción]]="","",_xlfn.XLOOKUP(Tabla1[[#This Row],[Descripción]],Tabla10[Descripción],Tabla10[CODIGO PRESUPUESTARIO],0))</f>
        <v>2.3.3.1.01</v>
      </c>
      <c r="Q414" s="523" t="s">
        <v>900</v>
      </c>
      <c r="R414" s="523" t="str">
        <f>IF(Tabla1[[#This Row],[Insumos]]="","",_xlfn.XLOOKUP(Tabla1[[#This Row],[Insumos]],Tabla10[Insumo],Tabla10[InsumoAbrev],"",0))</f>
        <v>lsProductosdePapel</v>
      </c>
    </row>
    <row r="415" spans="2:18" ht="51">
      <c r="B415" s="188" t="e">
        <f>IF('Formulario PPGR3'!$G415="","",CONCATENATE('Formulario PPGR3'!$C415,".",'Formulario PPGR3'!$D415,".",'Formulario PPGR3'!$E415,".",'Formulario PPGR3'!$F415))</f>
        <v>#REF!</v>
      </c>
      <c r="C415" s="188" t="e">
        <f>IF('Formulario PPGR3'!$G415="","",'Formulario PPGR1'!#REF!)</f>
        <v>#REF!</v>
      </c>
      <c r="D415" s="188" t="e">
        <f>IF('Formulario PPGR3'!$G415="","",'Formulario PPGR1'!#REF!)</f>
        <v>#REF!</v>
      </c>
      <c r="E415" s="188" t="e">
        <f>IF('Formulario PPGR3'!$G415="","",'Formulario PPGR1'!#REF!)</f>
        <v>#REF!</v>
      </c>
      <c r="F415" s="188" t="e">
        <f>IF('Formulario PPGR3'!$G415="","",'Formulario PPGR1'!#REF!)</f>
        <v>#REF!</v>
      </c>
      <c r="G415" s="234" t="s">
        <v>373</v>
      </c>
      <c r="H415" s="519" t="str" cm="1">
        <f t="array" ref="H415">IF(Tabla1[[#This Row],[Código_Actividad]]="","",_xlfn.XLOOKUP(Tabla1[[#This Row],[Código_Actividad]],CodigoActividad,Tabla2[Actividades Programables Presupuestables],"",0))</f>
        <v>Reporte de las intervenciones de adherencia PoR 41  (visitas domiciliarias, Consultas Psicológicas y entrega de TDO a domicilio) realizadas en los ESS de la Región.</v>
      </c>
      <c r="I415" s="520">
        <f>IFERROR(VLOOKUP('Formulario PPGR3'!$G415,'Formulario PPGR2'!$C$9:$Q$270,15,FALSE),"")</f>
        <v>12</v>
      </c>
      <c r="J415" s="525" t="s">
        <v>903</v>
      </c>
      <c r="K415" s="524" t="s">
        <v>960</v>
      </c>
      <c r="L415" s="521" t="str">
        <f>IF(Tabla1[[#This Row],[Descripción]]="","",_xlfn.XLOOKUP(Tabla1[[#This Row],[Descripción]],Tabla10[Descripción],Tabla10[Unidad de Medida],"",0))</f>
        <v>unidad</v>
      </c>
      <c r="M415" s="312">
        <v>10</v>
      </c>
      <c r="N415" s="537">
        <f>IF(Tabla1[[#This Row],[Descripción]]="","",_xlfn.XLOOKUP(Tabla1[[#This Row],[Descripción]],Tabla10[Descripción],Tabla10[Precio Unitario],0))</f>
        <v>20.001000000000001</v>
      </c>
      <c r="O415" s="537">
        <f>IF(Tabla1[[#This Row],[Cantidad de Insumos]]="","",Tabla1[[#This Row],[Precio Unitario]]*Tabla1[[#This Row],[Cantidad de Insumos]])</f>
        <v>200.01000000000002</v>
      </c>
      <c r="P415" s="522" t="str">
        <f>IF(Tabla1[[#This Row],[Descripción]]="","",_xlfn.XLOOKUP(Tabla1[[#This Row],[Descripción]],Tabla10[Descripción],Tabla10[CODIGO PRESUPUESTARIO],0))</f>
        <v xml:space="preserve">2.3.9.2.01 </v>
      </c>
      <c r="Q415" s="523" t="s">
        <v>894</v>
      </c>
      <c r="R415" s="523" t="str">
        <f>IF(Tabla1[[#This Row],[Insumos]]="","",_xlfn.XLOOKUP(Tabla1[[#This Row],[Insumos]],Tabla10[Insumo],Tabla10[InsumoAbrev],"",0))</f>
        <v>lsUtilesdeOficina</v>
      </c>
    </row>
    <row r="416" spans="2:18" ht="51">
      <c r="B416" s="188" t="e">
        <f>IF('Formulario PPGR3'!$G416="","",CONCATENATE('Formulario PPGR3'!$C416,".",'Formulario PPGR3'!$D416,".",'Formulario PPGR3'!$E416,".",'Formulario PPGR3'!$F416))</f>
        <v>#REF!</v>
      </c>
      <c r="C416" s="188" t="e">
        <f>IF('Formulario PPGR3'!$G416="","",'Formulario PPGR1'!#REF!)</f>
        <v>#REF!</v>
      </c>
      <c r="D416" s="188" t="e">
        <f>IF('Formulario PPGR3'!$G416="","",'Formulario PPGR1'!#REF!)</f>
        <v>#REF!</v>
      </c>
      <c r="E416" s="188" t="e">
        <f>IF('Formulario PPGR3'!$G416="","",'Formulario PPGR1'!#REF!)</f>
        <v>#REF!</v>
      </c>
      <c r="F416" s="188" t="e">
        <f>IF('Formulario PPGR3'!$G416="","",'Formulario PPGR1'!#REF!)</f>
        <v>#REF!</v>
      </c>
      <c r="G416" s="234" t="s">
        <v>375</v>
      </c>
      <c r="H416" s="519" t="str" cm="1">
        <f t="array" ref="H416">IF(Tabla1[[#This Row],[Código_Actividad]]="","",_xlfn.XLOOKUP(Tabla1[[#This Row],[Código_Actividad]],CodigoActividad,Tabla2[Actividades Programables Presupuestables],"",0))</f>
        <v>Reporte a la aplicación de las Terapia Preventiva de Tuberculosis (TPT) en la región de acuerdo a  los protocolos en los SAIs y servicios de TB en menores de 18 años y embarazadas.</v>
      </c>
      <c r="I416" s="520">
        <f>IFERROR(VLOOKUP('Formulario PPGR3'!$G416,'Formulario PPGR2'!$C$9:$Q$270,15,FALSE),"")</f>
        <v>12</v>
      </c>
      <c r="J416" s="525" t="s">
        <v>895</v>
      </c>
      <c r="K416" s="524" t="s">
        <v>896</v>
      </c>
      <c r="L416" s="521" t="str">
        <f>IF(Tabla1[[#This Row],[Descripción]]="","",_xlfn.XLOOKUP(Tabla1[[#This Row],[Descripción]],Tabla10[Descripción],Tabla10[Unidad de Medida],"",0))</f>
        <v>galon</v>
      </c>
      <c r="M416" s="312">
        <v>36</v>
      </c>
      <c r="N416" s="537">
        <f>IF(Tabla1[[#This Row],[Descripción]]="","",_xlfn.XLOOKUP(Tabla1[[#This Row],[Descripción]],Tabla10[Descripción],Tabla10[Precio Unitario],0))</f>
        <v>250</v>
      </c>
      <c r="O416" s="537">
        <f>IF(Tabla1[[#This Row],[Cantidad de Insumos]]="","",Tabla1[[#This Row],[Precio Unitario]]*Tabla1[[#This Row],[Cantidad de Insumos]])</f>
        <v>9000</v>
      </c>
      <c r="P416" s="522" t="str">
        <f>IF(Tabla1[[#This Row],[Descripción]]="","",_xlfn.XLOOKUP(Tabla1[[#This Row],[Descripción]],Tabla10[Descripción],Tabla10[CODIGO PRESUPUESTARIO],0))</f>
        <v>2.3.7.1.02</v>
      </c>
      <c r="Q416" s="523" t="s">
        <v>900</v>
      </c>
      <c r="R416" s="523" t="str">
        <f>IF(Tabla1[[#This Row],[Insumos]]="","",_xlfn.XLOOKUP(Tabla1[[#This Row],[Insumos]],Tabla10[Insumo],Tabla10[InsumoAbrev],"",0))</f>
        <v>lsGasoil</v>
      </c>
    </row>
    <row r="417" spans="2:18" ht="51">
      <c r="B417" s="188" t="e">
        <f>IF('Formulario PPGR3'!$G417="","",CONCATENATE('Formulario PPGR3'!$C417,".",'Formulario PPGR3'!$D417,".",'Formulario PPGR3'!$E417,".",'Formulario PPGR3'!$F417))</f>
        <v>#REF!</v>
      </c>
      <c r="C417" s="188" t="e">
        <f>IF('Formulario PPGR3'!$G417="","",'Formulario PPGR1'!#REF!)</f>
        <v>#REF!</v>
      </c>
      <c r="D417" s="188" t="e">
        <f>IF('Formulario PPGR3'!$G417="","",'Formulario PPGR1'!#REF!)</f>
        <v>#REF!</v>
      </c>
      <c r="E417" s="188" t="e">
        <f>IF('Formulario PPGR3'!$G417="","",'Formulario PPGR1'!#REF!)</f>
        <v>#REF!</v>
      </c>
      <c r="F417" s="188" t="e">
        <f>IF('Formulario PPGR3'!$G417="","",'Formulario PPGR1'!#REF!)</f>
        <v>#REF!</v>
      </c>
      <c r="G417" s="234" t="s">
        <v>375</v>
      </c>
      <c r="H417" s="519" t="str" cm="1">
        <f t="array" ref="H417">IF(Tabla1[[#This Row],[Código_Actividad]]="","",_xlfn.XLOOKUP(Tabla1[[#This Row],[Código_Actividad]],CodigoActividad,Tabla2[Actividades Programables Presupuestables],"",0))</f>
        <v>Reporte a la aplicación de las Terapia Preventiva de Tuberculosis (TPT) en la región de acuerdo a  los protocolos en los SAIs y servicios de TB en menores de 18 años y embarazadas.</v>
      </c>
      <c r="I417" s="520">
        <f>IFERROR(VLOOKUP('Formulario PPGR3'!$G417,'Formulario PPGR2'!$C$9:$Q$270,15,FALSE),"")</f>
        <v>12</v>
      </c>
      <c r="J417" s="525" t="s">
        <v>903</v>
      </c>
      <c r="K417" s="524" t="s">
        <v>958</v>
      </c>
      <c r="L417" s="521" t="str">
        <f>IF(Tabla1[[#This Row],[Descripción]]="","",_xlfn.XLOOKUP(Tabla1[[#This Row],[Descripción]],Tabla10[Descripción],Tabla10[Unidad de Medida],"",0))</f>
        <v>Caja</v>
      </c>
      <c r="M417" s="312">
        <v>1</v>
      </c>
      <c r="N417" s="537">
        <f>IF(Tabla1[[#This Row],[Descripción]]="","",_xlfn.XLOOKUP(Tabla1[[#This Row],[Descripción]],Tabla10[Descripción],Tabla10[Precio Unitario],0))</f>
        <v>36</v>
      </c>
      <c r="O417" s="537">
        <f>IF(Tabla1[[#This Row],[Cantidad de Insumos]]="","",Tabla1[[#This Row],[Precio Unitario]]*Tabla1[[#This Row],[Cantidad de Insumos]])</f>
        <v>36</v>
      </c>
      <c r="P417" s="522" t="str">
        <f>IF(Tabla1[[#This Row],[Descripción]]="","",_xlfn.XLOOKUP(Tabla1[[#This Row],[Descripción]],Tabla10[Descripción],Tabla10[CODIGO PRESUPUESTARIO],0))</f>
        <v xml:space="preserve">2.3.9.2.01 </v>
      </c>
      <c r="Q417" s="523" t="s">
        <v>894</v>
      </c>
      <c r="R417" s="523" t="str">
        <f>IF(Tabla1[[#This Row],[Insumos]]="","",_xlfn.XLOOKUP(Tabla1[[#This Row],[Insumos]],Tabla10[Insumo],Tabla10[InsumoAbrev],"",0))</f>
        <v>lsUtilesdeOficina</v>
      </c>
    </row>
    <row r="418" spans="2:18" ht="51">
      <c r="B418" s="188" t="e">
        <f>IF('Formulario PPGR3'!$G418="","",CONCATENATE('Formulario PPGR3'!$C418,".",'Formulario PPGR3'!$D418,".",'Formulario PPGR3'!$E418,".",'Formulario PPGR3'!$F418))</f>
        <v>#REF!</v>
      </c>
      <c r="C418" s="188" t="e">
        <f>IF('Formulario PPGR3'!$G418="","",'Formulario PPGR1'!#REF!)</f>
        <v>#REF!</v>
      </c>
      <c r="D418" s="188" t="e">
        <f>IF('Formulario PPGR3'!$G418="","",'Formulario PPGR1'!#REF!)</f>
        <v>#REF!</v>
      </c>
      <c r="E418" s="188" t="e">
        <f>IF('Formulario PPGR3'!$G418="","",'Formulario PPGR1'!#REF!)</f>
        <v>#REF!</v>
      </c>
      <c r="F418" s="188" t="e">
        <f>IF('Formulario PPGR3'!$G418="","",'Formulario PPGR1'!#REF!)</f>
        <v>#REF!</v>
      </c>
      <c r="G418" s="234" t="s">
        <v>375</v>
      </c>
      <c r="H418" s="519" t="str" cm="1">
        <f t="array" ref="H418">IF(Tabla1[[#This Row],[Código_Actividad]]="","",_xlfn.XLOOKUP(Tabla1[[#This Row],[Código_Actividad]],CodigoActividad,Tabla2[Actividades Programables Presupuestables],"",0))</f>
        <v>Reporte a la aplicación de las Terapia Preventiva de Tuberculosis (TPT) en la región de acuerdo a  los protocolos en los SAIs y servicios de TB en menores de 18 años y embarazadas.</v>
      </c>
      <c r="I418" s="520">
        <f>IFERROR(VLOOKUP('Formulario PPGR3'!$G418,'Formulario PPGR2'!$C$9:$Q$270,15,FALSE),"")</f>
        <v>12</v>
      </c>
      <c r="J418" s="525" t="s">
        <v>945</v>
      </c>
      <c r="K418" s="524" t="s">
        <v>947</v>
      </c>
      <c r="L418" s="521" t="str">
        <f>IF(Tabla1[[#This Row],[Descripción]]="","",_xlfn.XLOOKUP(Tabla1[[#This Row],[Descripción]],Tabla10[Descripción],Tabla10[Unidad de Medida],"",0))</f>
        <v>tonelada</v>
      </c>
      <c r="M418" s="312">
        <v>1</v>
      </c>
      <c r="N418" s="537">
        <f>IF(Tabla1[[#This Row],[Descripción]]="","",_xlfn.XLOOKUP(Tabla1[[#This Row],[Descripción]],Tabla10[Descripción],Tabla10[Precio Unitario],0))</f>
        <v>183.75</v>
      </c>
      <c r="O418" s="537">
        <f>IF(Tabla1[[#This Row],[Cantidad de Insumos]]="","",Tabla1[[#This Row],[Precio Unitario]]*Tabla1[[#This Row],[Cantidad de Insumos]])</f>
        <v>183.75</v>
      </c>
      <c r="P418" s="522" t="str">
        <f>IF(Tabla1[[#This Row],[Descripción]]="","",_xlfn.XLOOKUP(Tabla1[[#This Row],[Descripción]],Tabla10[Descripción],Tabla10[CODIGO PRESUPUESTARIO],0))</f>
        <v>2.3.9.3.01</v>
      </c>
      <c r="Q418" s="523" t="s">
        <v>894</v>
      </c>
      <c r="R418" s="523" t="str">
        <f>IF(Tabla1[[#This Row],[Insumos]]="","",_xlfn.XLOOKUP(Tabla1[[#This Row],[Insumos]],Tabla10[Insumo],Tabla10[InsumoAbrev],"",0))</f>
        <v>lsUtilesMenoresMQ</v>
      </c>
    </row>
    <row r="419" spans="2:18" ht="51">
      <c r="B419" s="188" t="e">
        <f>IF('Formulario PPGR3'!$G419="","",CONCATENATE('Formulario PPGR3'!$C419,".",'Formulario PPGR3'!$D419,".",'Formulario PPGR3'!$E419,".",'Formulario PPGR3'!$F419))</f>
        <v>#REF!</v>
      </c>
      <c r="C419" s="188" t="e">
        <f>IF('Formulario PPGR3'!$G419="","",'Formulario PPGR1'!#REF!)</f>
        <v>#REF!</v>
      </c>
      <c r="D419" s="188" t="e">
        <f>IF('Formulario PPGR3'!$G419="","",'Formulario PPGR1'!#REF!)</f>
        <v>#REF!</v>
      </c>
      <c r="E419" s="188" t="e">
        <f>IF('Formulario PPGR3'!$G419="","",'Formulario PPGR1'!#REF!)</f>
        <v>#REF!</v>
      </c>
      <c r="F419" s="188" t="e">
        <f>IF('Formulario PPGR3'!$G419="","",'Formulario PPGR1'!#REF!)</f>
        <v>#REF!</v>
      </c>
      <c r="G419" s="234" t="s">
        <v>375</v>
      </c>
      <c r="H419" s="519" t="str" cm="1">
        <f t="array" ref="H419">IF(Tabla1[[#This Row],[Código_Actividad]]="","",_xlfn.XLOOKUP(Tabla1[[#This Row],[Código_Actividad]],CodigoActividad,Tabla2[Actividades Programables Presupuestables],"",0))</f>
        <v>Reporte a la aplicación de las Terapia Preventiva de Tuberculosis (TPT) en la región de acuerdo a  los protocolos en los SAIs y servicios de TB en menores de 18 años y embarazadas.</v>
      </c>
      <c r="I419" s="520">
        <f>IFERROR(VLOOKUP('Formulario PPGR3'!$G419,'Formulario PPGR2'!$C$9:$Q$270,15,FALSE),"")</f>
        <v>12</v>
      </c>
      <c r="J419" s="528" t="s">
        <v>901</v>
      </c>
      <c r="K419" s="524" t="s">
        <v>902</v>
      </c>
      <c r="L419" s="521" t="str">
        <f>IF(Tabla1[[#This Row],[Descripción]]="","",_xlfn.XLOOKUP(Tabla1[[#This Row],[Descripción]],Tabla10[Descripción],Tabla10[Unidad de Medida],"",0))</f>
        <v>resma</v>
      </c>
      <c r="M419" s="312">
        <v>5</v>
      </c>
      <c r="N419" s="537">
        <f>IF(Tabla1[[#This Row],[Descripción]]="","",_xlfn.XLOOKUP(Tabla1[[#This Row],[Descripción]],Tabla10[Descripción],Tabla10[Precio Unitario],0))</f>
        <v>288</v>
      </c>
      <c r="O419" s="537">
        <f>IF(Tabla1[[#This Row],[Cantidad de Insumos]]="","",Tabla1[[#This Row],[Precio Unitario]]*Tabla1[[#This Row],[Cantidad de Insumos]])</f>
        <v>1440</v>
      </c>
      <c r="P419" s="522" t="str">
        <f>IF(Tabla1[[#This Row],[Descripción]]="","",_xlfn.XLOOKUP(Tabla1[[#This Row],[Descripción]],Tabla10[Descripción],Tabla10[CODIGO PRESUPUESTARIO],0))</f>
        <v>2.3.3.1.01</v>
      </c>
      <c r="Q419" s="523" t="s">
        <v>900</v>
      </c>
      <c r="R419" s="523" t="str">
        <f>IF(Tabla1[[#This Row],[Insumos]]="","",_xlfn.XLOOKUP(Tabla1[[#This Row],[Insumos]],Tabla10[Insumo],Tabla10[InsumoAbrev],"",0))</f>
        <v>lsProductosdePapel</v>
      </c>
    </row>
    <row r="420" spans="2:18" ht="51">
      <c r="B420" s="188" t="e">
        <f>IF('Formulario PPGR3'!$G420="","",CONCATENATE('Formulario PPGR3'!$C420,".",'Formulario PPGR3'!$D420,".",'Formulario PPGR3'!$E420,".",'Formulario PPGR3'!$F420))</f>
        <v>#REF!</v>
      </c>
      <c r="C420" s="188" t="e">
        <f>IF('Formulario PPGR3'!$G420="","",'Formulario PPGR1'!#REF!)</f>
        <v>#REF!</v>
      </c>
      <c r="D420" s="188" t="e">
        <f>IF('Formulario PPGR3'!$G420="","",'Formulario PPGR1'!#REF!)</f>
        <v>#REF!</v>
      </c>
      <c r="E420" s="188" t="e">
        <f>IF('Formulario PPGR3'!$G420="","",'Formulario PPGR1'!#REF!)</f>
        <v>#REF!</v>
      </c>
      <c r="F420" s="188" t="e">
        <f>IF('Formulario PPGR3'!$G420="","",'Formulario PPGR1'!#REF!)</f>
        <v>#REF!</v>
      </c>
      <c r="G420" s="234" t="s">
        <v>375</v>
      </c>
      <c r="H420" s="519" t="str" cm="1">
        <f t="array" ref="H420">IF(Tabla1[[#This Row],[Código_Actividad]]="","",_xlfn.XLOOKUP(Tabla1[[#This Row],[Código_Actividad]],CodigoActividad,Tabla2[Actividades Programables Presupuestables],"",0))</f>
        <v>Reporte a la aplicación de las Terapia Preventiva de Tuberculosis (TPT) en la región de acuerdo a  los protocolos en los SAIs y servicios de TB en menores de 18 años y embarazadas.</v>
      </c>
      <c r="I420" s="520">
        <f>IFERROR(VLOOKUP('Formulario PPGR3'!$G420,'Formulario PPGR2'!$C$9:$Q$270,15,FALSE),"")</f>
        <v>12</v>
      </c>
      <c r="J420" s="528" t="s">
        <v>901</v>
      </c>
      <c r="K420" s="524" t="s">
        <v>918</v>
      </c>
      <c r="L420" s="521" t="str">
        <f>IF(Tabla1[[#This Row],[Descripción]]="","",_xlfn.XLOOKUP(Tabla1[[#This Row],[Descripción]],Tabla10[Descripción],Tabla10[Unidad de Medida],"",0))</f>
        <v>Caja</v>
      </c>
      <c r="M420" s="312">
        <v>1</v>
      </c>
      <c r="N420" s="537">
        <f>IF(Tabla1[[#This Row],[Descripción]]="","",_xlfn.XLOOKUP(Tabla1[[#This Row],[Descripción]],Tabla10[Descripción],Tabla10[Precio Unitario],0))</f>
        <v>175.82</v>
      </c>
      <c r="O420" s="537">
        <f>IF(Tabla1[[#This Row],[Cantidad de Insumos]]="","",Tabla1[[#This Row],[Precio Unitario]]*Tabla1[[#This Row],[Cantidad de Insumos]])</f>
        <v>175.82</v>
      </c>
      <c r="P420" s="522" t="str">
        <f>IF(Tabla1[[#This Row],[Descripción]]="","",_xlfn.XLOOKUP(Tabla1[[#This Row],[Descripción]],Tabla10[Descripción],Tabla10[CODIGO PRESUPUESTARIO],0))</f>
        <v>2.3.3.2.01</v>
      </c>
      <c r="Q420" s="523" t="s">
        <v>900</v>
      </c>
      <c r="R420" s="523" t="str">
        <f>IF(Tabla1[[#This Row],[Insumos]]="","",_xlfn.XLOOKUP(Tabla1[[#This Row],[Insumos]],Tabla10[Insumo],Tabla10[InsumoAbrev],"",0))</f>
        <v>lsProductosdePapel</v>
      </c>
    </row>
    <row r="421" spans="2:18" ht="51">
      <c r="B421" s="188" t="e">
        <f>IF('Formulario PPGR3'!$G421="","",CONCATENATE('Formulario PPGR3'!$C421,".",'Formulario PPGR3'!$D421,".",'Formulario PPGR3'!$E421,".",'Formulario PPGR3'!$F421))</f>
        <v>#REF!</v>
      </c>
      <c r="C421" s="188" t="e">
        <f>IF('Formulario PPGR3'!$G421="","",'Formulario PPGR1'!#REF!)</f>
        <v>#REF!</v>
      </c>
      <c r="D421" s="188" t="e">
        <f>IF('Formulario PPGR3'!$G421="","",'Formulario PPGR1'!#REF!)</f>
        <v>#REF!</v>
      </c>
      <c r="E421" s="188" t="e">
        <f>IF('Formulario PPGR3'!$G421="","",'Formulario PPGR1'!#REF!)</f>
        <v>#REF!</v>
      </c>
      <c r="F421" s="188" t="e">
        <f>IF('Formulario PPGR3'!$G421="","",'Formulario PPGR1'!#REF!)</f>
        <v>#REF!</v>
      </c>
      <c r="G421" s="234" t="s">
        <v>377</v>
      </c>
      <c r="H421" s="519" t="str" cm="1">
        <f t="array" ref="H421">IF(Tabla1[[#This Row],[Código_Actividad]]="","",_xlfn.XLOOKUP(Tabla1[[#This Row],[Código_Actividad]],CodigoActividad,Tabla2[Actividades Programables Presupuestables],"",0))</f>
        <v>Reunión con la Unidad Técnica Regional (UTR) para monitorear el cumplimiento de los protocolos establecidos por la OMS para el manejo de los pacientes Drogoresistentes.</v>
      </c>
      <c r="I421" s="520">
        <f>IFERROR(VLOOKUP('Formulario PPGR3'!$G421,'Formulario PPGR2'!$C$9:$Q$270,15,FALSE),"")</f>
        <v>12</v>
      </c>
      <c r="J421" s="525" t="s">
        <v>895</v>
      </c>
      <c r="K421" s="524" t="s">
        <v>896</v>
      </c>
      <c r="L421" s="521" t="str">
        <f>IF(Tabla1[[#This Row],[Descripción]]="","",_xlfn.XLOOKUP(Tabla1[[#This Row],[Descripción]],Tabla10[Descripción],Tabla10[Unidad de Medida],"",0))</f>
        <v>galon</v>
      </c>
      <c r="M421" s="312">
        <v>36</v>
      </c>
      <c r="N421" s="537">
        <f>IF(Tabla1[[#This Row],[Descripción]]="","",_xlfn.XLOOKUP(Tabla1[[#This Row],[Descripción]],Tabla10[Descripción],Tabla10[Precio Unitario],0))</f>
        <v>250</v>
      </c>
      <c r="O421" s="537">
        <f>IF(Tabla1[[#This Row],[Cantidad de Insumos]]="","",Tabla1[[#This Row],[Precio Unitario]]*Tabla1[[#This Row],[Cantidad de Insumos]])</f>
        <v>9000</v>
      </c>
      <c r="P421" s="522" t="str">
        <f>IF(Tabla1[[#This Row],[Descripción]]="","",_xlfn.XLOOKUP(Tabla1[[#This Row],[Descripción]],Tabla10[Descripción],Tabla10[CODIGO PRESUPUESTARIO],0))</f>
        <v>2.3.7.1.02</v>
      </c>
      <c r="Q421" s="523" t="s">
        <v>900</v>
      </c>
      <c r="R421" s="523" t="str">
        <f>IF(Tabla1[[#This Row],[Insumos]]="","",_xlfn.XLOOKUP(Tabla1[[#This Row],[Insumos]],Tabla10[Insumo],Tabla10[InsumoAbrev],"",0))</f>
        <v>lsGasoil</v>
      </c>
    </row>
    <row r="422" spans="2:18" ht="51">
      <c r="B422" s="188" t="e">
        <f>IF('Formulario PPGR3'!$G422="","",CONCATENATE('Formulario PPGR3'!$C422,".",'Formulario PPGR3'!$D422,".",'Formulario PPGR3'!$E422,".",'Formulario PPGR3'!$F422))</f>
        <v>#REF!</v>
      </c>
      <c r="C422" s="188" t="e">
        <f>IF('Formulario PPGR3'!$G422="","",'Formulario PPGR1'!#REF!)</f>
        <v>#REF!</v>
      </c>
      <c r="D422" s="188" t="e">
        <f>IF('Formulario PPGR3'!$G422="","",'Formulario PPGR1'!#REF!)</f>
        <v>#REF!</v>
      </c>
      <c r="E422" s="188" t="e">
        <f>IF('Formulario PPGR3'!$G422="","",'Formulario PPGR1'!#REF!)</f>
        <v>#REF!</v>
      </c>
      <c r="F422" s="188" t="e">
        <f>IF('Formulario PPGR3'!$G422="","",'Formulario PPGR1'!#REF!)</f>
        <v>#REF!</v>
      </c>
      <c r="G422" s="234" t="s">
        <v>377</v>
      </c>
      <c r="H422" s="519" t="str" cm="1">
        <f t="array" ref="H422">IF(Tabla1[[#This Row],[Código_Actividad]]="","",_xlfn.XLOOKUP(Tabla1[[#This Row],[Código_Actividad]],CodigoActividad,Tabla2[Actividades Programables Presupuestables],"",0))</f>
        <v>Reunión con la Unidad Técnica Regional (UTR) para monitorear el cumplimiento de los protocolos establecidos por la OMS para el manejo de los pacientes Drogoresistentes.</v>
      </c>
      <c r="I422" s="520">
        <f>IFERROR(VLOOKUP('Formulario PPGR3'!$G422,'Formulario PPGR2'!$C$9:$Q$270,15,FALSE),"")</f>
        <v>12</v>
      </c>
      <c r="J422" s="525" t="s">
        <v>897</v>
      </c>
      <c r="K422" s="524" t="s">
        <v>898</v>
      </c>
      <c r="L422" s="521" t="str">
        <f>IF(Tabla1[[#This Row],[Descripción]]="","",_xlfn.XLOOKUP(Tabla1[[#This Row],[Descripción]],Tabla10[Descripción],Tabla10[Unidad de Medida],"",0))</f>
        <v>Depósito</v>
      </c>
      <c r="M422" s="312">
        <v>12</v>
      </c>
      <c r="N422" s="537">
        <f>IF(Tabla1[[#This Row],[Descripción]]="","",_xlfn.XLOOKUP(Tabla1[[#This Row],[Descripción]],Tabla10[Descripción],Tabla10[Precio Unitario],0))</f>
        <v>1700</v>
      </c>
      <c r="O422" s="537">
        <f>IF(Tabla1[[#This Row],[Cantidad de Insumos]]="","",Tabla1[[#This Row],[Precio Unitario]]*Tabla1[[#This Row],[Cantidad de Insumos]])</f>
        <v>20400</v>
      </c>
      <c r="P422" s="522" t="str">
        <f>IF(Tabla1[[#This Row],[Descripción]]="","",_xlfn.XLOOKUP(Tabla1[[#This Row],[Descripción]],Tabla10[Descripción],Tabla10[CODIGO PRESUPUESTARIO],0))</f>
        <v>2.2.3.1.01</v>
      </c>
      <c r="Q422" s="523" t="s">
        <v>894</v>
      </c>
      <c r="R422" s="523" t="str">
        <f>IF(Tabla1[[#This Row],[Insumos]]="","",_xlfn.XLOOKUP(Tabla1[[#This Row],[Insumos]],Tabla10[Insumo],Tabla10[InsumoAbrev],"",0))</f>
        <v>lsViaticosDP</v>
      </c>
    </row>
    <row r="423" spans="2:18" ht="38.25">
      <c r="B423" s="188" t="e">
        <f>IF('Formulario PPGR3'!$G423="","",CONCATENATE('Formulario PPGR3'!$C423,".",'Formulario PPGR3'!$D423,".",'Formulario PPGR3'!$E423,".",'Formulario PPGR3'!$F423))</f>
        <v>#REF!</v>
      </c>
      <c r="C423" s="188" t="e">
        <f>IF('Formulario PPGR3'!$G423="","",'Formulario PPGR1'!#REF!)</f>
        <v>#REF!</v>
      </c>
      <c r="D423" s="188" t="e">
        <f>IF('Formulario PPGR3'!$G423="","",'Formulario PPGR1'!#REF!)</f>
        <v>#REF!</v>
      </c>
      <c r="E423" s="188" t="e">
        <f>IF('Formulario PPGR3'!$G423="","",'Formulario PPGR1'!#REF!)</f>
        <v>#REF!</v>
      </c>
      <c r="F423" s="188" t="e">
        <f>IF('Formulario PPGR3'!$G423="","",'Formulario PPGR1'!#REF!)</f>
        <v>#REF!</v>
      </c>
      <c r="G423" s="234" t="s">
        <v>379</v>
      </c>
      <c r="H423" s="519" t="str" cm="1">
        <f t="array" ref="H423">IF(Tabla1[[#This Row],[Código_Actividad]]="","",_xlfn.XLOOKUP(Tabla1[[#This Row],[Código_Actividad]],CodigoActividad,Tabla2[Actividades Programables Presupuestables],"",0))</f>
        <v>Reunión con los pediatras pertenecientes a la Red Nacional de Pediatría para seguimiento de casos de TB Infantil en la región.</v>
      </c>
      <c r="I423" s="520">
        <f>IFERROR(VLOOKUP('Formulario PPGR3'!$G423,'Formulario PPGR2'!$C$9:$Q$270,15,FALSE),"")</f>
        <v>4</v>
      </c>
      <c r="J423" s="525" t="s">
        <v>895</v>
      </c>
      <c r="K423" s="524" t="s">
        <v>896</v>
      </c>
      <c r="L423" s="521" t="str">
        <f>IF(Tabla1[[#This Row],[Descripción]]="","",_xlfn.XLOOKUP(Tabla1[[#This Row],[Descripción]],Tabla10[Descripción],Tabla10[Unidad de Medida],"",0))</f>
        <v>galon</v>
      </c>
      <c r="M423" s="312">
        <v>21</v>
      </c>
      <c r="N423" s="537">
        <f>IF(Tabla1[[#This Row],[Descripción]]="","",_xlfn.XLOOKUP(Tabla1[[#This Row],[Descripción]],Tabla10[Descripción],Tabla10[Precio Unitario],0))</f>
        <v>250</v>
      </c>
      <c r="O423" s="537">
        <f>IF(Tabla1[[#This Row],[Cantidad de Insumos]]="","",Tabla1[[#This Row],[Precio Unitario]]*Tabla1[[#This Row],[Cantidad de Insumos]])</f>
        <v>5250</v>
      </c>
      <c r="P423" s="522" t="str">
        <f>IF(Tabla1[[#This Row],[Descripción]]="","",_xlfn.XLOOKUP(Tabla1[[#This Row],[Descripción]],Tabla10[Descripción],Tabla10[CODIGO PRESUPUESTARIO],0))</f>
        <v>2.3.7.1.02</v>
      </c>
      <c r="Q423" s="523" t="s">
        <v>894</v>
      </c>
      <c r="R423" s="523" t="str">
        <f>IF(Tabla1[[#This Row],[Insumos]]="","",_xlfn.XLOOKUP(Tabla1[[#This Row],[Insumos]],Tabla10[Insumo],Tabla10[InsumoAbrev],"",0))</f>
        <v>lsGasoil</v>
      </c>
    </row>
    <row r="424" spans="2:18" ht="38.25">
      <c r="B424" s="188" t="e">
        <f>IF('Formulario PPGR3'!$G424="","",CONCATENATE('Formulario PPGR3'!$C424,".",'Formulario PPGR3'!$D424,".",'Formulario PPGR3'!$E424,".",'Formulario PPGR3'!$F424))</f>
        <v>#REF!</v>
      </c>
      <c r="C424" s="188" t="e">
        <f>IF('Formulario PPGR3'!$G424="","",'Formulario PPGR1'!#REF!)</f>
        <v>#REF!</v>
      </c>
      <c r="D424" s="188" t="e">
        <f>IF('Formulario PPGR3'!$G424="","",'Formulario PPGR1'!#REF!)</f>
        <v>#REF!</v>
      </c>
      <c r="E424" s="188" t="e">
        <f>IF('Formulario PPGR3'!$G424="","",'Formulario PPGR1'!#REF!)</f>
        <v>#REF!</v>
      </c>
      <c r="F424" s="188" t="e">
        <f>IF('Formulario PPGR3'!$G424="","",'Formulario PPGR1'!#REF!)</f>
        <v>#REF!</v>
      </c>
      <c r="G424" s="234" t="s">
        <v>379</v>
      </c>
      <c r="H424" s="519" t="str" cm="1">
        <f t="array" ref="H424">IF(Tabla1[[#This Row],[Código_Actividad]]="","",_xlfn.XLOOKUP(Tabla1[[#This Row],[Código_Actividad]],CodigoActividad,Tabla2[Actividades Programables Presupuestables],"",0))</f>
        <v>Reunión con los pediatras pertenecientes a la Red Nacional de Pediatría para seguimiento de casos de TB Infantil en la región.</v>
      </c>
      <c r="I424" s="520">
        <f>IFERROR(VLOOKUP('Formulario PPGR3'!$G424,'Formulario PPGR2'!$C$9:$Q$270,15,FALSE),"")</f>
        <v>4</v>
      </c>
      <c r="J424" s="525" t="s">
        <v>897</v>
      </c>
      <c r="K424" s="524" t="s">
        <v>898</v>
      </c>
      <c r="L424" s="521" t="str">
        <f>IF(Tabla1[[#This Row],[Descripción]]="","",_xlfn.XLOOKUP(Tabla1[[#This Row],[Descripción]],Tabla10[Descripción],Tabla10[Unidad de Medida],"",0))</f>
        <v>Depósito</v>
      </c>
      <c r="M424" s="312">
        <v>4</v>
      </c>
      <c r="N424" s="537">
        <f>IF(Tabla1[[#This Row],[Descripción]]="","",_xlfn.XLOOKUP(Tabla1[[#This Row],[Descripción]],Tabla10[Descripción],Tabla10[Precio Unitario],0))</f>
        <v>1700</v>
      </c>
      <c r="O424" s="537">
        <f>IF(Tabla1[[#This Row],[Cantidad de Insumos]]="","",Tabla1[[#This Row],[Precio Unitario]]*Tabla1[[#This Row],[Cantidad de Insumos]])</f>
        <v>6800</v>
      </c>
      <c r="P424" s="522" t="str">
        <f>IF(Tabla1[[#This Row],[Descripción]]="","",_xlfn.XLOOKUP(Tabla1[[#This Row],[Descripción]],Tabla10[Descripción],Tabla10[CODIGO PRESUPUESTARIO],0))</f>
        <v>2.2.3.1.01</v>
      </c>
      <c r="Q424" s="523" t="s">
        <v>894</v>
      </c>
      <c r="R424" s="523" t="str">
        <f>IF(Tabla1[[#This Row],[Insumos]]="","",_xlfn.XLOOKUP(Tabla1[[#This Row],[Insumos]],Tabla10[Insumo],Tabla10[InsumoAbrev],"",0))</f>
        <v>lsViaticosDP</v>
      </c>
    </row>
    <row r="425" spans="2:18" ht="38.25">
      <c r="B425" s="188" t="e">
        <f>IF('Formulario PPGR3'!$G425="","",CONCATENATE('Formulario PPGR3'!$C425,".",'Formulario PPGR3'!$D425,".",'Formulario PPGR3'!$E425,".",'Formulario PPGR3'!$F425))</f>
        <v>#REF!</v>
      </c>
      <c r="C425" s="188" t="e">
        <f>IF('Formulario PPGR3'!$G425="","",'Formulario PPGR1'!#REF!)</f>
        <v>#REF!</v>
      </c>
      <c r="D425" s="188" t="e">
        <f>IF('Formulario PPGR3'!$G425="","",'Formulario PPGR1'!#REF!)</f>
        <v>#REF!</v>
      </c>
      <c r="E425" s="188" t="e">
        <f>IF('Formulario PPGR3'!$G425="","",'Formulario PPGR1'!#REF!)</f>
        <v>#REF!</v>
      </c>
      <c r="F425" s="188" t="e">
        <f>IF('Formulario PPGR3'!$G425="","",'Formulario PPGR1'!#REF!)</f>
        <v>#REF!</v>
      </c>
      <c r="G425" s="234" t="s">
        <v>379</v>
      </c>
      <c r="H425" s="188" t="str" cm="1">
        <f t="array" ref="H425">IF(Tabla1[[#This Row],[Código_Actividad]]="","",_xlfn.XLOOKUP(Tabla1[[#This Row],[Código_Actividad]],CodigoActividad,Tabla2[Actividades Programables Presupuestables],"",0))</f>
        <v>Reunión con los pediatras pertenecientes a la Red Nacional de Pediatría para seguimiento de casos de TB Infantil en la región.</v>
      </c>
      <c r="I425" s="520">
        <f>IFERROR(VLOOKUP('Formulario PPGR3'!$G425,'Formulario PPGR2'!$C$9:$Q$270,15,FALSE),"")</f>
        <v>4</v>
      </c>
      <c r="J425" s="525" t="s">
        <v>892</v>
      </c>
      <c r="K425" s="524" t="s">
        <v>931</v>
      </c>
      <c r="L425" s="521" t="str">
        <f>IF(Tabla1[[#This Row],[Descripción]]="","",_xlfn.XLOOKUP(Tabla1[[#This Row],[Descripción]],Tabla10[Descripción],Tabla10[Unidad de Medida],"",0))</f>
        <v>unidad</v>
      </c>
      <c r="M425" s="312">
        <v>4</v>
      </c>
      <c r="N425" s="537">
        <f>IF(Tabla1[[#This Row],[Descripción]]="","",_xlfn.XLOOKUP(Tabla1[[#This Row],[Descripción]],Tabla10[Descripción],Tabla10[Precio Unitario],0))</f>
        <v>61419</v>
      </c>
      <c r="O425" s="537">
        <f>IF(Tabla1[[#This Row],[Cantidad de Insumos]]="","",Tabla1[[#This Row],[Precio Unitario]]*Tabla1[[#This Row],[Cantidad de Insumos]])</f>
        <v>245676</v>
      </c>
      <c r="P425" s="522" t="str">
        <f>IF(Tabla1[[#This Row],[Descripción]]="","",_xlfn.XLOOKUP(Tabla1[[#This Row],[Descripción]],Tabla10[Descripción],Tabla10[CODIGO PRESUPUESTARIO],0))</f>
        <v>2.3.1.1.01</v>
      </c>
      <c r="Q425" s="523" t="s">
        <v>900</v>
      </c>
      <c r="R425" s="523" t="str">
        <f>IF(Tabla1[[#This Row],[Insumos]]="","",_xlfn.XLOOKUP(Tabla1[[#This Row],[Insumos]],Tabla10[Insumo],Tabla10[InsumoAbrev],"",0))</f>
        <v>lsAlimentosyBebidas</v>
      </c>
    </row>
    <row r="426" spans="2:18" ht="51">
      <c r="B426" s="188" t="e">
        <f>IF('Formulario PPGR3'!$G426="","",CONCATENATE('Formulario PPGR3'!$C426,".",'Formulario PPGR3'!$D426,".",'Formulario PPGR3'!$E426,".",'Formulario PPGR3'!$F426))</f>
        <v>#REF!</v>
      </c>
      <c r="C426" s="188" t="e">
        <f>IF('Formulario PPGR3'!$G426="","",'Formulario PPGR1'!#REF!)</f>
        <v>#REF!</v>
      </c>
      <c r="D426" s="188" t="e">
        <f>IF('Formulario PPGR3'!$G426="","",'Formulario PPGR1'!#REF!)</f>
        <v>#REF!</v>
      </c>
      <c r="E426" s="188" t="e">
        <f>IF('Formulario PPGR3'!$G426="","",'Formulario PPGR1'!#REF!)</f>
        <v>#REF!</v>
      </c>
      <c r="F426" s="188" t="e">
        <f>IF('Formulario PPGR3'!$G426="","",'Formulario PPGR1'!#REF!)</f>
        <v>#REF!</v>
      </c>
      <c r="G426" s="234" t="s">
        <v>381</v>
      </c>
      <c r="H426" s="519" t="str" cm="1">
        <f t="array" ref="H426">IF(Tabla1[[#This Row],[Código_Actividad]]="","",_xlfn.XLOOKUP(Tabla1[[#This Row],[Código_Actividad]],CodigoActividad,Tabla2[Actividades Programables Presupuestables],"",0))</f>
        <v>Mesa de Trabajo con Coordinación de laboratorio e imágenes, medicamentos regional y Primer Nivel para planificación de actividades relacionada a Tuberculosis en la región .</v>
      </c>
      <c r="I426" s="520">
        <f>IFERROR(VLOOKUP('Formulario PPGR3'!$G426,'Formulario PPGR2'!$C$9:$Q$270,15,FALSE),"")</f>
        <v>6</v>
      </c>
      <c r="J426" s="528" t="s">
        <v>901</v>
      </c>
      <c r="K426" s="524" t="s">
        <v>918</v>
      </c>
      <c r="L426" s="521" t="str">
        <f>IF(Tabla1[[#This Row],[Descripción]]="","",_xlfn.XLOOKUP(Tabla1[[#This Row],[Descripción]],Tabla10[Descripción],Tabla10[Unidad de Medida],"",0))</f>
        <v>Caja</v>
      </c>
      <c r="M426" s="312">
        <v>1</v>
      </c>
      <c r="N426" s="537">
        <f>IF(Tabla1[[#This Row],[Descripción]]="","",_xlfn.XLOOKUP(Tabla1[[#This Row],[Descripción]],Tabla10[Descripción],Tabla10[Precio Unitario],0))</f>
        <v>175.82</v>
      </c>
      <c r="O426" s="537">
        <f>IF(Tabla1[[#This Row],[Cantidad de Insumos]]="","",Tabla1[[#This Row],[Precio Unitario]]*Tabla1[[#This Row],[Cantidad de Insumos]])</f>
        <v>175.82</v>
      </c>
      <c r="P426" s="522" t="str">
        <f>IF(Tabla1[[#This Row],[Descripción]]="","",_xlfn.XLOOKUP(Tabla1[[#This Row],[Descripción]],Tabla10[Descripción],Tabla10[CODIGO PRESUPUESTARIO],0))</f>
        <v>2.3.3.2.01</v>
      </c>
      <c r="Q426" s="523" t="s">
        <v>900</v>
      </c>
      <c r="R426" s="523" t="str">
        <f>IF(Tabla1[[#This Row],[Insumos]]="","",_xlfn.XLOOKUP(Tabla1[[#This Row],[Insumos]],Tabla10[Insumo],Tabla10[InsumoAbrev],"",0))</f>
        <v>lsProductosdePapel</v>
      </c>
    </row>
    <row r="427" spans="2:18" ht="51">
      <c r="B427" s="188" t="e">
        <f>IF('Formulario PPGR3'!$G427="","",CONCATENATE('Formulario PPGR3'!$C427,".",'Formulario PPGR3'!$D427,".",'Formulario PPGR3'!$E427,".",'Formulario PPGR3'!$F427))</f>
        <v>#REF!</v>
      </c>
      <c r="C427" s="188" t="e">
        <f>IF('Formulario PPGR3'!$G427="","",'Formulario PPGR1'!#REF!)</f>
        <v>#REF!</v>
      </c>
      <c r="D427" s="188" t="e">
        <f>IF('Formulario PPGR3'!$G427="","",'Formulario PPGR1'!#REF!)</f>
        <v>#REF!</v>
      </c>
      <c r="E427" s="188" t="e">
        <f>IF('Formulario PPGR3'!$G427="","",'Formulario PPGR1'!#REF!)</f>
        <v>#REF!</v>
      </c>
      <c r="F427" s="188" t="e">
        <f>IF('Formulario PPGR3'!$G427="","",'Formulario PPGR1'!#REF!)</f>
        <v>#REF!</v>
      </c>
      <c r="G427" s="234" t="s">
        <v>381</v>
      </c>
      <c r="H427" s="519" t="str" cm="1">
        <f t="array" ref="H427">IF(Tabla1[[#This Row],[Código_Actividad]]="","",_xlfn.XLOOKUP(Tabla1[[#This Row],[Código_Actividad]],CodigoActividad,Tabla2[Actividades Programables Presupuestables],"",0))</f>
        <v>Mesa de Trabajo con Coordinación de laboratorio e imágenes, medicamentos regional y Primer Nivel para planificación de actividades relacionada a Tuberculosis en la región .</v>
      </c>
      <c r="I427" s="520">
        <f>IFERROR(VLOOKUP('Formulario PPGR3'!$G427,'Formulario PPGR2'!$C$9:$Q$270,15,FALSE),"")</f>
        <v>6</v>
      </c>
      <c r="J427" s="528" t="s">
        <v>901</v>
      </c>
      <c r="K427" s="524" t="s">
        <v>902</v>
      </c>
      <c r="L427" s="521" t="str">
        <f>IF(Tabla1[[#This Row],[Descripción]]="","",_xlfn.XLOOKUP(Tabla1[[#This Row],[Descripción]],Tabla10[Descripción],Tabla10[Unidad de Medida],"",0))</f>
        <v>resma</v>
      </c>
      <c r="M427" s="312">
        <v>1</v>
      </c>
      <c r="N427" s="537">
        <f>IF(Tabla1[[#This Row],[Descripción]]="","",_xlfn.XLOOKUP(Tabla1[[#This Row],[Descripción]],Tabla10[Descripción],Tabla10[Precio Unitario],0))</f>
        <v>288</v>
      </c>
      <c r="O427" s="537">
        <f>IF(Tabla1[[#This Row],[Cantidad de Insumos]]="","",Tabla1[[#This Row],[Precio Unitario]]*Tabla1[[#This Row],[Cantidad de Insumos]])</f>
        <v>288</v>
      </c>
      <c r="P427" s="522" t="str">
        <f>IF(Tabla1[[#This Row],[Descripción]]="","",_xlfn.XLOOKUP(Tabla1[[#This Row],[Descripción]],Tabla10[Descripción],Tabla10[CODIGO PRESUPUESTARIO],0))</f>
        <v>2.3.3.1.01</v>
      </c>
      <c r="Q427" s="523" t="s">
        <v>900</v>
      </c>
      <c r="R427" s="523" t="str">
        <f>IF(Tabla1[[#This Row],[Insumos]]="","",_xlfn.XLOOKUP(Tabla1[[#This Row],[Insumos]],Tabla10[Insumo],Tabla10[InsumoAbrev],"",0))</f>
        <v>lsProductosdePapel</v>
      </c>
    </row>
    <row r="428" spans="2:18" ht="51">
      <c r="B428" s="188" t="e">
        <f>IF('Formulario PPGR3'!$G428="","",CONCATENATE('Formulario PPGR3'!$C428,".",'Formulario PPGR3'!$D428,".",'Formulario PPGR3'!$E428,".",'Formulario PPGR3'!$F428))</f>
        <v>#REF!</v>
      </c>
      <c r="C428" s="188" t="e">
        <f>IF('Formulario PPGR3'!$G428="","",'Formulario PPGR1'!#REF!)</f>
        <v>#REF!</v>
      </c>
      <c r="D428" s="188" t="e">
        <f>IF('Formulario PPGR3'!$G428="","",'Formulario PPGR1'!#REF!)</f>
        <v>#REF!</v>
      </c>
      <c r="E428" s="188" t="e">
        <f>IF('Formulario PPGR3'!$G428="","",'Formulario PPGR1'!#REF!)</f>
        <v>#REF!</v>
      </c>
      <c r="F428" s="188" t="e">
        <f>IF('Formulario PPGR3'!$G428="","",'Formulario PPGR1'!#REF!)</f>
        <v>#REF!</v>
      </c>
      <c r="G428" s="234" t="s">
        <v>383</v>
      </c>
      <c r="H428" s="519" t="str" cm="1">
        <f t="array" ref="H428">IF(Tabla1[[#This Row],[Código_Actividad]]="","",_xlfn.XLOOKUP(Tabla1[[#This Row],[Código_Actividad]],CodigoActividad,Tabla2[Actividades Programables Presupuestables],"",0))</f>
        <v>Mesa de trabajo con Materno Infantil y Hospitales para correcto manejo del los protocolos de TB en las embarazadas y aplicación de Terapia Preventiva para Tuberculosis (TPT).</v>
      </c>
      <c r="I428" s="520">
        <f>IFERROR(VLOOKUP('Formulario PPGR3'!$G428,'Formulario PPGR2'!$C$9:$Q$270,15,FALSE),"")</f>
        <v>4</v>
      </c>
      <c r="J428" s="525" t="s">
        <v>903</v>
      </c>
      <c r="K428" s="524" t="s">
        <v>958</v>
      </c>
      <c r="L428" s="521" t="str">
        <f>IF(Tabla1[[#This Row],[Descripción]]="","",_xlfn.XLOOKUP(Tabla1[[#This Row],[Descripción]],Tabla10[Descripción],Tabla10[Unidad de Medida],"",0))</f>
        <v>Caja</v>
      </c>
      <c r="M428" s="312">
        <v>1</v>
      </c>
      <c r="N428" s="537">
        <f>IF(Tabla1[[#This Row],[Descripción]]="","",_xlfn.XLOOKUP(Tabla1[[#This Row],[Descripción]],Tabla10[Descripción],Tabla10[Precio Unitario],0))</f>
        <v>36</v>
      </c>
      <c r="O428" s="537">
        <f>IF(Tabla1[[#This Row],[Cantidad de Insumos]]="","",Tabla1[[#This Row],[Precio Unitario]]*Tabla1[[#This Row],[Cantidad de Insumos]])</f>
        <v>36</v>
      </c>
      <c r="P428" s="522" t="str">
        <f>IF(Tabla1[[#This Row],[Descripción]]="","",_xlfn.XLOOKUP(Tabla1[[#This Row],[Descripción]],Tabla10[Descripción],Tabla10[CODIGO PRESUPUESTARIO],0))</f>
        <v xml:space="preserve">2.3.9.2.01 </v>
      </c>
      <c r="Q428" s="523" t="s">
        <v>894</v>
      </c>
      <c r="R428" s="523" t="str">
        <f>IF(Tabla1[[#This Row],[Insumos]]="","",_xlfn.XLOOKUP(Tabla1[[#This Row],[Insumos]],Tabla10[Insumo],Tabla10[InsumoAbrev],"",0))</f>
        <v>lsUtilesdeOficina</v>
      </c>
    </row>
    <row r="429" spans="2:18" ht="51">
      <c r="B429" s="188" t="e">
        <f>IF('Formulario PPGR3'!$G429="","",CONCATENATE('Formulario PPGR3'!$C429,".",'Formulario PPGR3'!$D429,".",'Formulario PPGR3'!$E429,".",'Formulario PPGR3'!$F429))</f>
        <v>#REF!</v>
      </c>
      <c r="C429" s="188" t="e">
        <f>IF('Formulario PPGR3'!$G429="","",'Formulario PPGR1'!#REF!)</f>
        <v>#REF!</v>
      </c>
      <c r="D429" s="188" t="e">
        <f>IF('Formulario PPGR3'!$G429="","",'Formulario PPGR1'!#REF!)</f>
        <v>#REF!</v>
      </c>
      <c r="E429" s="188" t="e">
        <f>IF('Formulario PPGR3'!$G429="","",'Formulario PPGR1'!#REF!)</f>
        <v>#REF!</v>
      </c>
      <c r="F429" s="188" t="e">
        <f>IF('Formulario PPGR3'!$G429="","",'Formulario PPGR1'!#REF!)</f>
        <v>#REF!</v>
      </c>
      <c r="G429" s="234" t="s">
        <v>383</v>
      </c>
      <c r="H429" s="519" t="str" cm="1">
        <f t="array" ref="H429">IF(Tabla1[[#This Row],[Código_Actividad]]="","",_xlfn.XLOOKUP(Tabla1[[#This Row],[Código_Actividad]],CodigoActividad,Tabla2[Actividades Programables Presupuestables],"",0))</f>
        <v>Mesa de trabajo con Materno Infantil y Hospitales para correcto manejo del los protocolos de TB en las embarazadas y aplicación de Terapia Preventiva para Tuberculosis (TPT).</v>
      </c>
      <c r="I429" s="520">
        <f>IFERROR(VLOOKUP('Formulario PPGR3'!$G429,'Formulario PPGR2'!$C$9:$Q$270,15,FALSE),"")</f>
        <v>4</v>
      </c>
      <c r="J429" s="528" t="s">
        <v>901</v>
      </c>
      <c r="K429" s="524" t="s">
        <v>918</v>
      </c>
      <c r="L429" s="521" t="str">
        <f>IF(Tabla1[[#This Row],[Descripción]]="","",_xlfn.XLOOKUP(Tabla1[[#This Row],[Descripción]],Tabla10[Descripción],Tabla10[Unidad de Medida],"",0))</f>
        <v>Caja</v>
      </c>
      <c r="M429" s="312">
        <v>1</v>
      </c>
      <c r="N429" s="537">
        <f>IF(Tabla1[[#This Row],[Descripción]]="","",_xlfn.XLOOKUP(Tabla1[[#This Row],[Descripción]],Tabla10[Descripción],Tabla10[Precio Unitario],0))</f>
        <v>175.82</v>
      </c>
      <c r="O429" s="537">
        <f>IF(Tabla1[[#This Row],[Cantidad de Insumos]]="","",Tabla1[[#This Row],[Precio Unitario]]*Tabla1[[#This Row],[Cantidad de Insumos]])</f>
        <v>175.82</v>
      </c>
      <c r="P429" s="522" t="str">
        <f>IF(Tabla1[[#This Row],[Descripción]]="","",_xlfn.XLOOKUP(Tabla1[[#This Row],[Descripción]],Tabla10[Descripción],Tabla10[CODIGO PRESUPUESTARIO],0))</f>
        <v>2.3.3.2.01</v>
      </c>
      <c r="Q429" s="523" t="s">
        <v>900</v>
      </c>
      <c r="R429" s="523" t="str">
        <f>IF(Tabla1[[#This Row],[Insumos]]="","",_xlfn.XLOOKUP(Tabla1[[#This Row],[Insumos]],Tabla10[Insumo],Tabla10[InsumoAbrev],"",0))</f>
        <v>lsProductosdePapel</v>
      </c>
    </row>
    <row r="430" spans="2:18" ht="51">
      <c r="B430" s="188" t="e">
        <f>IF('Formulario PPGR3'!$G430="","",CONCATENATE('Formulario PPGR3'!$C430,".",'Formulario PPGR3'!$D430,".",'Formulario PPGR3'!$E430,".",'Formulario PPGR3'!$F430))</f>
        <v>#REF!</v>
      </c>
      <c r="C430" s="188" t="e">
        <f>IF('Formulario PPGR3'!$G430="","",'Formulario PPGR1'!#REF!)</f>
        <v>#REF!</v>
      </c>
      <c r="D430" s="188" t="e">
        <f>IF('Formulario PPGR3'!$G430="","",'Formulario PPGR1'!#REF!)</f>
        <v>#REF!</v>
      </c>
      <c r="E430" s="188" t="e">
        <f>IF('Formulario PPGR3'!$G430="","",'Formulario PPGR1'!#REF!)</f>
        <v>#REF!</v>
      </c>
      <c r="F430" s="188" t="e">
        <f>IF('Formulario PPGR3'!$G430="","",'Formulario PPGR1'!#REF!)</f>
        <v>#REF!</v>
      </c>
      <c r="G430" s="234" t="s">
        <v>383</v>
      </c>
      <c r="H430" s="519" t="str" cm="1">
        <f t="array" ref="H430">IF(Tabla1[[#This Row],[Código_Actividad]]="","",_xlfn.XLOOKUP(Tabla1[[#This Row],[Código_Actividad]],CodigoActividad,Tabla2[Actividades Programables Presupuestables],"",0))</f>
        <v>Mesa de trabajo con Materno Infantil y Hospitales para correcto manejo del los protocolos de TB en las embarazadas y aplicación de Terapia Preventiva para Tuberculosis (TPT).</v>
      </c>
      <c r="I430" s="520">
        <f>IFERROR(VLOOKUP('Formulario PPGR3'!$G430,'Formulario PPGR2'!$C$9:$Q$270,15,FALSE),"")</f>
        <v>4</v>
      </c>
      <c r="J430" s="528" t="s">
        <v>901</v>
      </c>
      <c r="K430" s="524" t="s">
        <v>902</v>
      </c>
      <c r="L430" s="521" t="str">
        <f>IF(Tabla1[[#This Row],[Descripción]]="","",_xlfn.XLOOKUP(Tabla1[[#This Row],[Descripción]],Tabla10[Descripción],Tabla10[Unidad de Medida],"",0))</f>
        <v>resma</v>
      </c>
      <c r="M430" s="312">
        <v>1</v>
      </c>
      <c r="N430" s="537">
        <f>IF(Tabla1[[#This Row],[Descripción]]="","",_xlfn.XLOOKUP(Tabla1[[#This Row],[Descripción]],Tabla10[Descripción],Tabla10[Precio Unitario],0))</f>
        <v>288</v>
      </c>
      <c r="O430" s="537">
        <f>IF(Tabla1[[#This Row],[Cantidad de Insumos]]="","",Tabla1[[#This Row],[Precio Unitario]]*Tabla1[[#This Row],[Cantidad de Insumos]])</f>
        <v>288</v>
      </c>
      <c r="P430" s="522" t="str">
        <f>IF(Tabla1[[#This Row],[Descripción]]="","",_xlfn.XLOOKUP(Tabla1[[#This Row],[Descripción]],Tabla10[Descripción],Tabla10[CODIGO PRESUPUESTARIO],0))</f>
        <v>2.3.3.1.01</v>
      </c>
      <c r="Q430" s="523" t="s">
        <v>900</v>
      </c>
      <c r="R430" s="523" t="str">
        <f>IF(Tabla1[[#This Row],[Insumos]]="","",_xlfn.XLOOKUP(Tabla1[[#This Row],[Insumos]],Tabla10[Insumo],Tabla10[InsumoAbrev],"",0))</f>
        <v>lsProductosdePapel</v>
      </c>
    </row>
    <row r="431" spans="2:18" ht="38.25">
      <c r="B431" s="188" t="e">
        <f>IF('Formulario PPGR3'!$G431="","",CONCATENATE('Formulario PPGR3'!$C431,".",'Formulario PPGR3'!$D431,".",'Formulario PPGR3'!$E431,".",'Formulario PPGR3'!$F431))</f>
        <v>#REF!</v>
      </c>
      <c r="C431" s="188" t="e">
        <f>IF('Formulario PPGR3'!$G431="","",'Formulario PPGR1'!#REF!)</f>
        <v>#REF!</v>
      </c>
      <c r="D431" s="188" t="e">
        <f>IF('Formulario PPGR3'!$G431="","",'Formulario PPGR1'!#REF!)</f>
        <v>#REF!</v>
      </c>
      <c r="E431" s="188" t="e">
        <f>IF('Formulario PPGR3'!$G431="","",'Formulario PPGR1'!#REF!)</f>
        <v>#REF!</v>
      </c>
      <c r="F431" s="188" t="e">
        <f>IF('Formulario PPGR3'!$G431="","",'Formulario PPGR1'!#REF!)</f>
        <v>#REF!</v>
      </c>
      <c r="G431" s="234" t="s">
        <v>385</v>
      </c>
      <c r="H431" s="188" t="str" cm="1">
        <f t="array" ref="H431">IF(Tabla1[[#This Row],[Código_Actividad]]="","",_xlfn.XLOOKUP(Tabla1[[#This Row],[Código_Actividad]],CodigoActividad,Tabla2[Actividades Programables Presupuestables],"",0))</f>
        <v>Capacitación y actualización (Algoritmos, TB-DR, TB/VIH,TPT, TB Infantil y TB-Diabetes) al personal de salud para el fortalecimiento del programa de Tuberculosis.</v>
      </c>
      <c r="I431" s="520">
        <f>IFERROR(VLOOKUP('Formulario PPGR3'!$G431,'Formulario PPGR2'!$C$9:$Q$270,15,FALSE),"")</f>
        <v>6</v>
      </c>
      <c r="J431" s="525" t="s">
        <v>892</v>
      </c>
      <c r="K431" s="524" t="s">
        <v>931</v>
      </c>
      <c r="L431" s="521" t="str">
        <f>IF(Tabla1[[#This Row],[Descripción]]="","",_xlfn.XLOOKUP(Tabla1[[#This Row],[Descripción]],Tabla10[Descripción],Tabla10[Unidad de Medida],"",0))</f>
        <v>unidad</v>
      </c>
      <c r="M431" s="312">
        <v>6</v>
      </c>
      <c r="N431" s="537">
        <f>IF(Tabla1[[#This Row],[Descripción]]="","",_xlfn.XLOOKUP(Tabla1[[#This Row],[Descripción]],Tabla10[Descripción],Tabla10[Precio Unitario],0))</f>
        <v>61419</v>
      </c>
      <c r="O431" s="537">
        <f>IF(Tabla1[[#This Row],[Cantidad de Insumos]]="","",Tabla1[[#This Row],[Precio Unitario]]*Tabla1[[#This Row],[Cantidad de Insumos]])</f>
        <v>368514</v>
      </c>
      <c r="P431" s="522" t="str">
        <f>IF(Tabla1[[#This Row],[Descripción]]="","",_xlfn.XLOOKUP(Tabla1[[#This Row],[Descripción]],Tabla10[Descripción],Tabla10[CODIGO PRESUPUESTARIO],0))</f>
        <v>2.3.1.1.01</v>
      </c>
      <c r="Q431" s="523" t="s">
        <v>900</v>
      </c>
      <c r="R431" s="523" t="str">
        <f>IF(Tabla1[[#This Row],[Insumos]]="","",_xlfn.XLOOKUP(Tabla1[[#This Row],[Insumos]],Tabla10[Insumo],Tabla10[InsumoAbrev],"",0))</f>
        <v>lsAlimentosyBebidas</v>
      </c>
    </row>
    <row r="432" spans="2:18" ht="51">
      <c r="B432" s="188" t="e">
        <f>IF('Formulario PPGR3'!$G432="","",CONCATENATE('Formulario PPGR3'!$C432,".",'Formulario PPGR3'!$D432,".",'Formulario PPGR3'!$E432,".",'Formulario PPGR3'!$F432))</f>
        <v>#REF!</v>
      </c>
      <c r="C432" s="188" t="e">
        <f>IF('Formulario PPGR3'!$G432="","",'Formulario PPGR1'!#REF!)</f>
        <v>#REF!</v>
      </c>
      <c r="D432" s="188" t="e">
        <f>IF('Formulario PPGR3'!$G432="","",'Formulario PPGR1'!#REF!)</f>
        <v>#REF!</v>
      </c>
      <c r="E432" s="188" t="e">
        <f>IF('Formulario PPGR3'!$G432="","",'Formulario PPGR1'!#REF!)</f>
        <v>#REF!</v>
      </c>
      <c r="F432" s="188" t="e">
        <f>IF('Formulario PPGR3'!$G432="","",'Formulario PPGR1'!#REF!)</f>
        <v>#REF!</v>
      </c>
      <c r="G432" s="234" t="s">
        <v>385</v>
      </c>
      <c r="H432" s="519" t="str" cm="1">
        <f t="array" ref="H432">IF(Tabla1[[#This Row],[Código_Actividad]]="","",_xlfn.XLOOKUP(Tabla1[[#This Row],[Código_Actividad]],CodigoActividad,Tabla2[Actividades Programables Presupuestables],"",0))</f>
        <v>Capacitación y actualización (Algoritmos, TB-DR, TB/VIH,TPT, TB Infantil y TB-Diabetes) al personal de salud para el fortalecimiento del programa de Tuberculosis.</v>
      </c>
      <c r="I432" s="520">
        <f>IFERROR(VLOOKUP('Formulario PPGR3'!$G432,'Formulario PPGR2'!$C$9:$Q$270,15,FALSE),"")</f>
        <v>6</v>
      </c>
      <c r="J432" s="525" t="s">
        <v>961</v>
      </c>
      <c r="K432" s="524" t="s">
        <v>962</v>
      </c>
      <c r="L432" s="521" t="str">
        <f>IF(Tabla1[[#This Row],[Descripción]]="","",_xlfn.XLOOKUP(Tabla1[[#This Row],[Descripción]],Tabla10[Descripción],Tabla10[Unidad de Medida],"",0))</f>
        <v>unidad</v>
      </c>
      <c r="M432" s="312">
        <v>1</v>
      </c>
      <c r="N432" s="537">
        <f>IF(Tabla1[[#This Row],[Descripción]]="","",_xlfn.XLOOKUP(Tabla1[[#This Row],[Descripción]],Tabla10[Descripción],Tabla10[Precio Unitario],0))</f>
        <v>54000</v>
      </c>
      <c r="O432" s="537">
        <f>IF(Tabla1[[#This Row],[Cantidad de Insumos]]="","",Tabla1[[#This Row],[Precio Unitario]]*Tabla1[[#This Row],[Cantidad de Insumos]])</f>
        <v>54000</v>
      </c>
      <c r="P432" s="522" t="str">
        <f>IF(Tabla1[[#This Row],[Descripción]]="","",_xlfn.XLOOKUP(Tabla1[[#This Row],[Descripción]],Tabla10[Descripción],Tabla10[CODIGO PRESUPUESTARIO],0))</f>
        <v>2.6.1.3.01</v>
      </c>
      <c r="Q432" s="523" t="s">
        <v>900</v>
      </c>
      <c r="R432" s="523" t="str">
        <f>IF(Tabla1[[#This Row],[Insumos]]="","",_xlfn.XLOOKUP(Tabla1[[#This Row],[Insumos]],Tabla10[Insumo],Tabla10[InsumoAbrev],"",0))</f>
        <v>lsEquiposComputos</v>
      </c>
    </row>
    <row r="433" spans="2:18" ht="51">
      <c r="B433" s="188" t="e">
        <f>IF('Formulario PPGR3'!$G433="","",CONCATENATE('Formulario PPGR3'!$C433,".",'Formulario PPGR3'!$D433,".",'Formulario PPGR3'!$E433,".",'Formulario PPGR3'!$F433))</f>
        <v>#REF!</v>
      </c>
      <c r="C433" s="188" t="e">
        <f>IF('Formulario PPGR3'!$G433="","",'Formulario PPGR1'!#REF!)</f>
        <v>#REF!</v>
      </c>
      <c r="D433" s="188" t="e">
        <f>IF('Formulario PPGR3'!$G433="","",'Formulario PPGR1'!#REF!)</f>
        <v>#REF!</v>
      </c>
      <c r="E433" s="188" t="e">
        <f>IF('Formulario PPGR3'!$G433="","",'Formulario PPGR1'!#REF!)</f>
        <v>#REF!</v>
      </c>
      <c r="F433" s="188" t="e">
        <f>IF('Formulario PPGR3'!$G433="","",'Formulario PPGR1'!#REF!)</f>
        <v>#REF!</v>
      </c>
      <c r="G433" s="234" t="s">
        <v>385</v>
      </c>
      <c r="H433" s="519" t="str" cm="1">
        <f t="array" ref="H433">IF(Tabla1[[#This Row],[Código_Actividad]]="","",_xlfn.XLOOKUP(Tabla1[[#This Row],[Código_Actividad]],CodigoActividad,Tabla2[Actividades Programables Presupuestables],"",0))</f>
        <v>Capacitación y actualización (Algoritmos, TB-DR, TB/VIH,TPT, TB Infantil y TB-Diabetes) al personal de salud para el fortalecimiento del programa de Tuberculosis.</v>
      </c>
      <c r="I433" s="520">
        <f>IFERROR(VLOOKUP('Formulario PPGR3'!$G433,'Formulario PPGR2'!$C$9:$Q$270,15,FALSE),"")</f>
        <v>6</v>
      </c>
      <c r="J433" s="525" t="s">
        <v>913</v>
      </c>
      <c r="K433" s="524" t="s">
        <v>914</v>
      </c>
      <c r="L433" s="521" t="str">
        <f>IF(Tabla1[[#This Row],[Descripción]]="","",_xlfn.XLOOKUP(Tabla1[[#This Row],[Descripción]],Tabla10[Descripción],Tabla10[Unidad de Medida],"",0))</f>
        <v>unidad</v>
      </c>
      <c r="M433" s="312">
        <v>1</v>
      </c>
      <c r="N433" s="537">
        <f>IF(Tabla1[[#This Row],[Descripción]]="","",_xlfn.XLOOKUP(Tabla1[[#This Row],[Descripción]],Tabla10[Descripción],Tabla10[Precio Unitario],0))</f>
        <v>150568.53</v>
      </c>
      <c r="O433" s="537">
        <f>IF(Tabla1[[#This Row],[Cantidad de Insumos]]="","",Tabla1[[#This Row],[Precio Unitario]]*Tabla1[[#This Row],[Cantidad de Insumos]])</f>
        <v>150568.53</v>
      </c>
      <c r="P433" s="522" t="str">
        <f>IF(Tabla1[[#This Row],[Descripción]]="","",_xlfn.XLOOKUP(Tabla1[[#This Row],[Descripción]],Tabla10[Descripción],Tabla10[CODIGO PRESUPUESTARIO],0))</f>
        <v>2.2.8.6.01</v>
      </c>
      <c r="Q433" s="523" t="s">
        <v>900</v>
      </c>
      <c r="R433" s="523" t="str">
        <f>IF(Tabla1[[#This Row],[Insumos]]="","",_xlfn.XLOOKUP(Tabla1[[#This Row],[Insumos]],Tabla10[Insumo],Tabla10[InsumoAbrev],"",0))</f>
        <v>lsEventosGenerales</v>
      </c>
    </row>
    <row r="434" spans="2:18" ht="51">
      <c r="B434" s="188" t="e">
        <f>IF('Formulario PPGR3'!$G434="","",CONCATENATE('Formulario PPGR3'!$C434,".",'Formulario PPGR3'!$D434,".",'Formulario PPGR3'!$E434,".",'Formulario PPGR3'!$F434))</f>
        <v>#REF!</v>
      </c>
      <c r="C434" s="188" t="e">
        <f>IF('Formulario PPGR3'!$G434="","",'Formulario PPGR1'!#REF!)</f>
        <v>#REF!</v>
      </c>
      <c r="D434" s="188" t="e">
        <f>IF('Formulario PPGR3'!$G434="","",'Formulario PPGR1'!#REF!)</f>
        <v>#REF!</v>
      </c>
      <c r="E434" s="188" t="e">
        <f>IF('Formulario PPGR3'!$G434="","",'Formulario PPGR1'!#REF!)</f>
        <v>#REF!</v>
      </c>
      <c r="F434" s="188" t="e">
        <f>IF('Formulario PPGR3'!$G434="","",'Formulario PPGR1'!#REF!)</f>
        <v>#REF!</v>
      </c>
      <c r="G434" s="234" t="s">
        <v>385</v>
      </c>
      <c r="H434" s="519" t="str" cm="1">
        <f t="array" ref="H434">IF(Tabla1[[#This Row],[Código_Actividad]]="","",_xlfn.XLOOKUP(Tabla1[[#This Row],[Código_Actividad]],CodigoActividad,Tabla2[Actividades Programables Presupuestables],"",0))</f>
        <v>Capacitación y actualización (Algoritmos, TB-DR, TB/VIH,TPT, TB Infantil y TB-Diabetes) al personal de salud para el fortalecimiento del programa de Tuberculosis.</v>
      </c>
      <c r="I434" s="520">
        <f>IFERROR(VLOOKUP('Formulario PPGR3'!$G434,'Formulario PPGR2'!$C$9:$Q$270,15,FALSE),"")</f>
        <v>6</v>
      </c>
      <c r="J434" s="528" t="s">
        <v>901</v>
      </c>
      <c r="K434" s="524" t="s">
        <v>918</v>
      </c>
      <c r="L434" s="521" t="str">
        <f>IF(Tabla1[[#This Row],[Descripción]]="","",_xlfn.XLOOKUP(Tabla1[[#This Row],[Descripción]],Tabla10[Descripción],Tabla10[Unidad de Medida],"",0))</f>
        <v>Caja</v>
      </c>
      <c r="M434" s="312">
        <v>1</v>
      </c>
      <c r="N434" s="537">
        <f>IF(Tabla1[[#This Row],[Descripción]]="","",_xlfn.XLOOKUP(Tabla1[[#This Row],[Descripción]],Tabla10[Descripción],Tabla10[Precio Unitario],0))</f>
        <v>175.82</v>
      </c>
      <c r="O434" s="537">
        <f>IF(Tabla1[[#This Row],[Cantidad de Insumos]]="","",Tabla1[[#This Row],[Precio Unitario]]*Tabla1[[#This Row],[Cantidad de Insumos]])</f>
        <v>175.82</v>
      </c>
      <c r="P434" s="522" t="str">
        <f>IF(Tabla1[[#This Row],[Descripción]]="","",_xlfn.XLOOKUP(Tabla1[[#This Row],[Descripción]],Tabla10[Descripción],Tabla10[CODIGO PRESUPUESTARIO],0))</f>
        <v>2.3.3.2.01</v>
      </c>
      <c r="Q434" s="523" t="s">
        <v>900</v>
      </c>
      <c r="R434" s="523" t="str">
        <f>IF(Tabla1[[#This Row],[Insumos]]="","",_xlfn.XLOOKUP(Tabla1[[#This Row],[Insumos]],Tabla10[Insumo],Tabla10[InsumoAbrev],"",0))</f>
        <v>lsProductosdePapel</v>
      </c>
    </row>
    <row r="435" spans="2:18" ht="51">
      <c r="B435" s="188" t="e">
        <f>IF('Formulario PPGR3'!$G435="","",CONCATENATE('Formulario PPGR3'!$C435,".",'Formulario PPGR3'!$D435,".",'Formulario PPGR3'!$E435,".",'Formulario PPGR3'!$F435))</f>
        <v>#REF!</v>
      </c>
      <c r="C435" s="188" t="e">
        <f>IF('Formulario PPGR3'!$G435="","",'Formulario PPGR1'!#REF!)</f>
        <v>#REF!</v>
      </c>
      <c r="D435" s="188" t="e">
        <f>IF('Formulario PPGR3'!$G435="","",'Formulario PPGR1'!#REF!)</f>
        <v>#REF!</v>
      </c>
      <c r="E435" s="188" t="e">
        <f>IF('Formulario PPGR3'!$G435="","",'Formulario PPGR1'!#REF!)</f>
        <v>#REF!</v>
      </c>
      <c r="F435" s="188" t="e">
        <f>IF('Formulario PPGR3'!$G435="","",'Formulario PPGR1'!#REF!)</f>
        <v>#REF!</v>
      </c>
      <c r="G435" s="234" t="s">
        <v>385</v>
      </c>
      <c r="H435" s="519" t="str" cm="1">
        <f t="array" ref="H435">IF(Tabla1[[#This Row],[Código_Actividad]]="","",_xlfn.XLOOKUP(Tabla1[[#This Row],[Código_Actividad]],CodigoActividad,Tabla2[Actividades Programables Presupuestables],"",0))</f>
        <v>Capacitación y actualización (Algoritmos, TB-DR, TB/VIH,TPT, TB Infantil y TB-Diabetes) al personal de salud para el fortalecimiento del programa de Tuberculosis.</v>
      </c>
      <c r="I435" s="520">
        <f>IFERROR(VLOOKUP('Formulario PPGR3'!$G435,'Formulario PPGR2'!$C$9:$Q$270,15,FALSE),"")</f>
        <v>6</v>
      </c>
      <c r="J435" s="528" t="s">
        <v>901</v>
      </c>
      <c r="K435" s="524" t="s">
        <v>902</v>
      </c>
      <c r="L435" s="521" t="str">
        <f>IF(Tabla1[[#This Row],[Descripción]]="","",_xlfn.XLOOKUP(Tabla1[[#This Row],[Descripción]],Tabla10[Descripción],Tabla10[Unidad de Medida],"",0))</f>
        <v>resma</v>
      </c>
      <c r="M435" s="312">
        <v>1</v>
      </c>
      <c r="N435" s="537">
        <f>IF(Tabla1[[#This Row],[Descripción]]="","",_xlfn.XLOOKUP(Tabla1[[#This Row],[Descripción]],Tabla10[Descripción],Tabla10[Precio Unitario],0))</f>
        <v>288</v>
      </c>
      <c r="O435" s="537">
        <f>IF(Tabla1[[#This Row],[Cantidad de Insumos]]="","",Tabla1[[#This Row],[Precio Unitario]]*Tabla1[[#This Row],[Cantidad de Insumos]])</f>
        <v>288</v>
      </c>
      <c r="P435" s="522" t="str">
        <f>IF(Tabla1[[#This Row],[Descripción]]="","",_xlfn.XLOOKUP(Tabla1[[#This Row],[Descripción]],Tabla10[Descripción],Tabla10[CODIGO PRESUPUESTARIO],0))</f>
        <v>2.3.3.1.01</v>
      </c>
      <c r="Q435" s="523" t="s">
        <v>900</v>
      </c>
      <c r="R435" s="523" t="str">
        <f>IF(Tabla1[[#This Row],[Insumos]]="","",_xlfn.XLOOKUP(Tabla1[[#This Row],[Insumos]],Tabla10[Insumo],Tabla10[InsumoAbrev],"",0))</f>
        <v>lsProductosdePapel</v>
      </c>
    </row>
    <row r="436" spans="2:18" ht="25.5">
      <c r="B436" s="188" t="e">
        <f>IF('Formulario PPGR3'!$G436="","",CONCATENATE('Formulario PPGR3'!$C436,".",'Formulario PPGR3'!$D436,".",'Formulario PPGR3'!$E436,".",'Formulario PPGR3'!$F436))</f>
        <v>#REF!</v>
      </c>
      <c r="C436" s="188" t="e">
        <f>IF('Formulario PPGR3'!$G436="","",'Formulario PPGR1'!#REF!)</f>
        <v>#REF!</v>
      </c>
      <c r="D436" s="188" t="e">
        <f>IF('Formulario PPGR3'!$G436="","",'Formulario PPGR1'!#REF!)</f>
        <v>#REF!</v>
      </c>
      <c r="E436" s="188" t="e">
        <f>IF('Formulario PPGR3'!$G436="","",'Formulario PPGR1'!#REF!)</f>
        <v>#REF!</v>
      </c>
      <c r="F436" s="188" t="e">
        <f>IF('Formulario PPGR3'!$G436="","",'Formulario PPGR1'!#REF!)</f>
        <v>#REF!</v>
      </c>
      <c r="G436" s="234" t="s">
        <v>387</v>
      </c>
      <c r="H436" s="519" t="str" cm="1">
        <f t="array" ref="H436">IF(Tabla1[[#This Row],[Código_Actividad]]="","",_xlfn.XLOOKUP(Tabla1[[#This Row],[Código_Actividad]],CodigoActividad,Tabla2[Actividades Programables Presupuestables],"",0))</f>
        <v>Seguimiento a la implementación del programa de malaria.</v>
      </c>
      <c r="I436" s="520">
        <f>IFERROR(VLOOKUP('Formulario PPGR3'!$G436,'Formulario PPGR2'!$C$9:$Q$270,15,FALSE),"")</f>
        <v>5</v>
      </c>
      <c r="J436" s="525" t="s">
        <v>895</v>
      </c>
      <c r="K436" s="524" t="s">
        <v>896</v>
      </c>
      <c r="L436" s="521" t="str">
        <f>IF(Tabla1[[#This Row],[Descripción]]="","",_xlfn.XLOOKUP(Tabla1[[#This Row],[Descripción]],Tabla10[Descripción],Tabla10[Unidad de Medida],"",0))</f>
        <v>galon</v>
      </c>
      <c r="M436" s="312">
        <v>18</v>
      </c>
      <c r="N436" s="537">
        <f>IF(Tabla1[[#This Row],[Descripción]]="","",_xlfn.XLOOKUP(Tabla1[[#This Row],[Descripción]],Tabla10[Descripción],Tabla10[Precio Unitario],0))</f>
        <v>250</v>
      </c>
      <c r="O436" s="537">
        <f>IF(Tabla1[[#This Row],[Cantidad de Insumos]]="","",Tabla1[[#This Row],[Precio Unitario]]*Tabla1[[#This Row],[Cantidad de Insumos]])</f>
        <v>4500</v>
      </c>
      <c r="P436" s="522" t="str">
        <f>IF(Tabla1[[#This Row],[Descripción]]="","",_xlfn.XLOOKUP(Tabla1[[#This Row],[Descripción]],Tabla10[Descripción],Tabla10[CODIGO PRESUPUESTARIO],0))</f>
        <v>2.3.7.1.02</v>
      </c>
      <c r="Q436" s="523" t="s">
        <v>894</v>
      </c>
      <c r="R436" s="523" t="str">
        <f>IF(Tabla1[[#This Row],[Insumos]]="","",_xlfn.XLOOKUP(Tabla1[[#This Row],[Insumos]],Tabla10[Insumo],Tabla10[InsumoAbrev],"",0))</f>
        <v>lsGasoil</v>
      </c>
    </row>
    <row r="437" spans="2:18" ht="25.5">
      <c r="B437" s="188" t="e">
        <f>IF('Formulario PPGR3'!$G437="","",CONCATENATE('Formulario PPGR3'!$C437,".",'Formulario PPGR3'!$D437,".",'Formulario PPGR3'!$E437,".",'Formulario PPGR3'!$F437))</f>
        <v>#REF!</v>
      </c>
      <c r="C437" s="188" t="e">
        <f>IF('Formulario PPGR3'!$G437="","",'Formulario PPGR1'!#REF!)</f>
        <v>#REF!</v>
      </c>
      <c r="D437" s="188" t="e">
        <f>IF('Formulario PPGR3'!$G437="","",'Formulario PPGR1'!#REF!)</f>
        <v>#REF!</v>
      </c>
      <c r="E437" s="188" t="e">
        <f>IF('Formulario PPGR3'!$G437="","",'Formulario PPGR1'!#REF!)</f>
        <v>#REF!</v>
      </c>
      <c r="F437" s="188" t="e">
        <f>IF('Formulario PPGR3'!$G437="","",'Formulario PPGR1'!#REF!)</f>
        <v>#REF!</v>
      </c>
      <c r="G437" s="234" t="s">
        <v>387</v>
      </c>
      <c r="H437" s="519" t="str" cm="1">
        <f t="array" ref="H437">IF(Tabla1[[#This Row],[Código_Actividad]]="","",_xlfn.XLOOKUP(Tabla1[[#This Row],[Código_Actividad]],CodigoActividad,Tabla2[Actividades Programables Presupuestables],"",0))</f>
        <v>Seguimiento a la implementación del programa de malaria.</v>
      </c>
      <c r="I437" s="520">
        <f>IFERROR(VLOOKUP('Formulario PPGR3'!$G437,'Formulario PPGR2'!$C$9:$Q$270,15,FALSE),"")</f>
        <v>5</v>
      </c>
      <c r="J437" s="528" t="s">
        <v>901</v>
      </c>
      <c r="K437" s="524" t="s">
        <v>902</v>
      </c>
      <c r="L437" s="521" t="str">
        <f>IF(Tabla1[[#This Row],[Descripción]]="","",_xlfn.XLOOKUP(Tabla1[[#This Row],[Descripción]],Tabla10[Descripción],Tabla10[Unidad de Medida],"",0))</f>
        <v>resma</v>
      </c>
      <c r="M437" s="312">
        <v>1</v>
      </c>
      <c r="N437" s="537">
        <f>IF(Tabla1[[#This Row],[Descripción]]="","",_xlfn.XLOOKUP(Tabla1[[#This Row],[Descripción]],Tabla10[Descripción],Tabla10[Precio Unitario],0))</f>
        <v>288</v>
      </c>
      <c r="O437" s="537">
        <f>IF(Tabla1[[#This Row],[Cantidad de Insumos]]="","",Tabla1[[#This Row],[Precio Unitario]]*Tabla1[[#This Row],[Cantidad de Insumos]])</f>
        <v>288</v>
      </c>
      <c r="P437" s="522" t="str">
        <f>IF(Tabla1[[#This Row],[Descripción]]="","",_xlfn.XLOOKUP(Tabla1[[#This Row],[Descripción]],Tabla10[Descripción],Tabla10[CODIGO PRESUPUESTARIO],0))</f>
        <v>2.3.3.1.01</v>
      </c>
      <c r="Q437" s="523" t="s">
        <v>900</v>
      </c>
      <c r="R437" s="523" t="str">
        <f>IF(Tabla1[[#This Row],[Insumos]]="","",_xlfn.XLOOKUP(Tabla1[[#This Row],[Insumos]],Tabla10[Insumo],Tabla10[InsumoAbrev],"",0))</f>
        <v>lsProductosdePapel</v>
      </c>
    </row>
    <row r="438" spans="2:18" ht="25.5">
      <c r="B438" s="188" t="e">
        <f>IF('Formulario PPGR3'!$G438="","",CONCATENATE('Formulario PPGR3'!$C438,".",'Formulario PPGR3'!$D438,".",'Formulario PPGR3'!$E438,".",'Formulario PPGR3'!$F438))</f>
        <v>#REF!</v>
      </c>
      <c r="C438" s="188" t="e">
        <f>IF('Formulario PPGR3'!$G438="","",'Formulario PPGR1'!#REF!)</f>
        <v>#REF!</v>
      </c>
      <c r="D438" s="188" t="e">
        <f>IF('Formulario PPGR3'!$G438="","",'Formulario PPGR1'!#REF!)</f>
        <v>#REF!</v>
      </c>
      <c r="E438" s="188" t="e">
        <f>IF('Formulario PPGR3'!$G438="","",'Formulario PPGR1'!#REF!)</f>
        <v>#REF!</v>
      </c>
      <c r="F438" s="188" t="e">
        <f>IF('Formulario PPGR3'!$G438="","",'Formulario PPGR1'!#REF!)</f>
        <v>#REF!</v>
      </c>
      <c r="G438" s="234" t="s">
        <v>387</v>
      </c>
      <c r="H438" s="519" t="str" cm="1">
        <f t="array" ref="H438">IF(Tabla1[[#This Row],[Código_Actividad]]="","",_xlfn.XLOOKUP(Tabla1[[#This Row],[Código_Actividad]],CodigoActividad,Tabla2[Actividades Programables Presupuestables],"",0))</f>
        <v>Seguimiento a la implementación del programa de malaria.</v>
      </c>
      <c r="I438" s="520">
        <f>IFERROR(VLOOKUP('Formulario PPGR3'!$G438,'Formulario PPGR2'!$C$9:$Q$270,15,FALSE),"")</f>
        <v>5</v>
      </c>
      <c r="J438" s="525" t="s">
        <v>897</v>
      </c>
      <c r="K438" s="524" t="s">
        <v>898</v>
      </c>
      <c r="L438" s="521" t="str">
        <f>IF(Tabla1[[#This Row],[Descripción]]="","",_xlfn.XLOOKUP(Tabla1[[#This Row],[Descripción]],Tabla10[Descripción],Tabla10[Unidad de Medida],"",0))</f>
        <v>Depósito</v>
      </c>
      <c r="M438" s="312">
        <v>5</v>
      </c>
      <c r="N438" s="537">
        <f>IF(Tabla1[[#This Row],[Descripción]]="","",_xlfn.XLOOKUP(Tabla1[[#This Row],[Descripción]],Tabla10[Descripción],Tabla10[Precio Unitario],0))</f>
        <v>1700</v>
      </c>
      <c r="O438" s="537">
        <f>IF(Tabla1[[#This Row],[Cantidad de Insumos]]="","",Tabla1[[#This Row],[Precio Unitario]]*Tabla1[[#This Row],[Cantidad de Insumos]])</f>
        <v>8500</v>
      </c>
      <c r="P438" s="522" t="str">
        <f>IF(Tabla1[[#This Row],[Descripción]]="","",_xlfn.XLOOKUP(Tabla1[[#This Row],[Descripción]],Tabla10[Descripción],Tabla10[CODIGO PRESUPUESTARIO],0))</f>
        <v>2.2.3.1.01</v>
      </c>
      <c r="Q438" s="523" t="s">
        <v>894</v>
      </c>
      <c r="R438" s="523" t="str">
        <f>IF(Tabla1[[#This Row],[Insumos]]="","",_xlfn.XLOOKUP(Tabla1[[#This Row],[Insumos]],Tabla10[Insumo],Tabla10[InsumoAbrev],"",0))</f>
        <v>lsViaticosDP</v>
      </c>
    </row>
    <row r="439" spans="2:18" ht="25.5">
      <c r="B439" s="188" t="e">
        <f>IF('Formulario PPGR3'!$G439="","",CONCATENATE('Formulario PPGR3'!$C439,".",'Formulario PPGR3'!$D439,".",'Formulario PPGR3'!$E439,".",'Formulario PPGR3'!$F439))</f>
        <v>#REF!</v>
      </c>
      <c r="C439" s="188" t="e">
        <f>IF('Formulario PPGR3'!$G439="","",'Formulario PPGR1'!#REF!)</f>
        <v>#REF!</v>
      </c>
      <c r="D439" s="188" t="e">
        <f>IF('Formulario PPGR3'!$G439="","",'Formulario PPGR1'!#REF!)</f>
        <v>#REF!</v>
      </c>
      <c r="E439" s="188" t="e">
        <f>IF('Formulario PPGR3'!$G439="","",'Formulario PPGR1'!#REF!)</f>
        <v>#REF!</v>
      </c>
      <c r="F439" s="188" t="e">
        <f>IF('Formulario PPGR3'!$G439="","",'Formulario PPGR1'!#REF!)</f>
        <v>#REF!</v>
      </c>
      <c r="G439" s="234" t="s">
        <v>387</v>
      </c>
      <c r="H439" s="519" t="str" cm="1">
        <f t="array" ref="H439">IF(Tabla1[[#This Row],[Código_Actividad]]="","",_xlfn.XLOOKUP(Tabla1[[#This Row],[Código_Actividad]],CodigoActividad,Tabla2[Actividades Programables Presupuestables],"",0))</f>
        <v>Seguimiento a la implementación del programa de malaria.</v>
      </c>
      <c r="I439" s="520">
        <f>IFERROR(VLOOKUP('Formulario PPGR3'!$G439,'Formulario PPGR2'!$C$9:$Q$270,15,FALSE),"")</f>
        <v>5</v>
      </c>
      <c r="J439" s="528" t="s">
        <v>901</v>
      </c>
      <c r="K439" s="524" t="s">
        <v>918</v>
      </c>
      <c r="L439" s="521" t="str">
        <f>IF(Tabla1[[#This Row],[Descripción]]="","",_xlfn.XLOOKUP(Tabla1[[#This Row],[Descripción]],Tabla10[Descripción],Tabla10[Unidad de Medida],"",0))</f>
        <v>Caja</v>
      </c>
      <c r="M439" s="312">
        <v>1</v>
      </c>
      <c r="N439" s="537">
        <f>IF(Tabla1[[#This Row],[Descripción]]="","",_xlfn.XLOOKUP(Tabla1[[#This Row],[Descripción]],Tabla10[Descripción],Tabla10[Precio Unitario],0))</f>
        <v>175.82</v>
      </c>
      <c r="O439" s="537">
        <f>IF(Tabla1[[#This Row],[Cantidad de Insumos]]="","",Tabla1[[#This Row],[Precio Unitario]]*Tabla1[[#This Row],[Cantidad de Insumos]])</f>
        <v>175.82</v>
      </c>
      <c r="P439" s="522" t="str">
        <f>IF(Tabla1[[#This Row],[Descripción]]="","",_xlfn.XLOOKUP(Tabla1[[#This Row],[Descripción]],Tabla10[Descripción],Tabla10[CODIGO PRESUPUESTARIO],0))</f>
        <v>2.3.3.2.01</v>
      </c>
      <c r="Q439" s="523" t="s">
        <v>900</v>
      </c>
      <c r="R439" s="523" t="str">
        <f>IF(Tabla1[[#This Row],[Insumos]]="","",_xlfn.XLOOKUP(Tabla1[[#This Row],[Insumos]],Tabla10[Insumo],Tabla10[InsumoAbrev],"",0))</f>
        <v>lsProductosdePapel</v>
      </c>
    </row>
    <row r="440" spans="2:18" ht="25.5">
      <c r="B440" s="188" t="e">
        <f>IF('Formulario PPGR3'!$G440="","",CONCATENATE('Formulario PPGR3'!$C440,".",'Formulario PPGR3'!$D440,".",'Formulario PPGR3'!$E440,".",'Formulario PPGR3'!$F440))</f>
        <v>#REF!</v>
      </c>
      <c r="C440" s="188" t="e">
        <f>IF('Formulario PPGR3'!$G440="","",'Formulario PPGR1'!#REF!)</f>
        <v>#REF!</v>
      </c>
      <c r="D440" s="188" t="e">
        <f>IF('Formulario PPGR3'!$G440="","",'Formulario PPGR1'!#REF!)</f>
        <v>#REF!</v>
      </c>
      <c r="E440" s="188" t="e">
        <f>IF('Formulario PPGR3'!$G440="","",'Formulario PPGR1'!#REF!)</f>
        <v>#REF!</v>
      </c>
      <c r="F440" s="188" t="e">
        <f>IF('Formulario PPGR3'!$G440="","",'Formulario PPGR1'!#REF!)</f>
        <v>#REF!</v>
      </c>
      <c r="G440" s="234" t="s">
        <v>389</v>
      </c>
      <c r="H440" s="519" t="str" cm="1">
        <f t="array" ref="H440">IF(Tabla1[[#This Row],[Código_Actividad]]="","",_xlfn.XLOOKUP(Tabla1[[#This Row],[Código_Actividad]],CodigoActividad,Tabla2[Actividades Programables Presupuestables],"",0))</f>
        <v>Seguimiento a las enfermedades zoonoticas en los centros de salud.</v>
      </c>
      <c r="I440" s="520">
        <f>IFERROR(VLOOKUP('Formulario PPGR3'!$G440,'Formulario PPGR2'!$C$9:$Q$270,15,FALSE),"")</f>
        <v>3</v>
      </c>
      <c r="J440" s="525" t="s">
        <v>895</v>
      </c>
      <c r="K440" s="524" t="s">
        <v>896</v>
      </c>
      <c r="L440" s="521" t="str">
        <f>IF(Tabla1[[#This Row],[Descripción]]="","",_xlfn.XLOOKUP(Tabla1[[#This Row],[Descripción]],Tabla10[Descripción],Tabla10[Unidad de Medida],"",0))</f>
        <v>galon</v>
      </c>
      <c r="M440" s="312">
        <v>16</v>
      </c>
      <c r="N440" s="537">
        <f>IF(Tabla1[[#This Row],[Descripción]]="","",_xlfn.XLOOKUP(Tabla1[[#This Row],[Descripción]],Tabla10[Descripción],Tabla10[Precio Unitario],0))</f>
        <v>250</v>
      </c>
      <c r="O440" s="537">
        <f>IF(Tabla1[[#This Row],[Cantidad de Insumos]]="","",Tabla1[[#This Row],[Precio Unitario]]*Tabla1[[#This Row],[Cantidad de Insumos]])</f>
        <v>4000</v>
      </c>
      <c r="P440" s="522" t="str">
        <f>IF(Tabla1[[#This Row],[Descripción]]="","",_xlfn.XLOOKUP(Tabla1[[#This Row],[Descripción]],Tabla10[Descripción],Tabla10[CODIGO PRESUPUESTARIO],0))</f>
        <v>2.3.7.1.02</v>
      </c>
      <c r="Q440" s="523" t="s">
        <v>894</v>
      </c>
      <c r="R440" s="523" t="str">
        <f>IF(Tabla1[[#This Row],[Insumos]]="","",_xlfn.XLOOKUP(Tabla1[[#This Row],[Insumos]],Tabla10[Insumo],Tabla10[InsumoAbrev],"",0))</f>
        <v>lsGasoil</v>
      </c>
    </row>
    <row r="441" spans="2:18" ht="25.5">
      <c r="B441" s="188" t="e">
        <f>IF('Formulario PPGR3'!$G441="","",CONCATENATE('Formulario PPGR3'!$C441,".",'Formulario PPGR3'!$D441,".",'Formulario PPGR3'!$E441,".",'Formulario PPGR3'!$F441))</f>
        <v>#REF!</v>
      </c>
      <c r="C441" s="188" t="e">
        <f>IF('Formulario PPGR3'!$G441="","",'Formulario PPGR1'!#REF!)</f>
        <v>#REF!</v>
      </c>
      <c r="D441" s="188" t="e">
        <f>IF('Formulario PPGR3'!$G441="","",'Formulario PPGR1'!#REF!)</f>
        <v>#REF!</v>
      </c>
      <c r="E441" s="188" t="e">
        <f>IF('Formulario PPGR3'!$G441="","",'Formulario PPGR1'!#REF!)</f>
        <v>#REF!</v>
      </c>
      <c r="F441" s="188" t="e">
        <f>IF('Formulario PPGR3'!$G441="","",'Formulario PPGR1'!#REF!)</f>
        <v>#REF!</v>
      </c>
      <c r="G441" s="234" t="s">
        <v>389</v>
      </c>
      <c r="H441" s="519" t="str" cm="1">
        <f t="array" ref="H441">IF(Tabla1[[#This Row],[Código_Actividad]]="","",_xlfn.XLOOKUP(Tabla1[[#This Row],[Código_Actividad]],CodigoActividad,Tabla2[Actividades Programables Presupuestables],"",0))</f>
        <v>Seguimiento a las enfermedades zoonoticas en los centros de salud.</v>
      </c>
      <c r="I441" s="520">
        <f>IFERROR(VLOOKUP('Formulario PPGR3'!$G441,'Formulario PPGR2'!$C$9:$Q$270,15,FALSE),"")</f>
        <v>3</v>
      </c>
      <c r="J441" s="525" t="s">
        <v>897</v>
      </c>
      <c r="K441" s="524" t="s">
        <v>898</v>
      </c>
      <c r="L441" s="521" t="str">
        <f>IF(Tabla1[[#This Row],[Descripción]]="","",_xlfn.XLOOKUP(Tabla1[[#This Row],[Descripción]],Tabla10[Descripción],Tabla10[Unidad de Medida],"",0))</f>
        <v>Depósito</v>
      </c>
      <c r="M441" s="312">
        <v>1</v>
      </c>
      <c r="N441" s="537">
        <f>IF(Tabla1[[#This Row],[Descripción]]="","",_xlfn.XLOOKUP(Tabla1[[#This Row],[Descripción]],Tabla10[Descripción],Tabla10[Precio Unitario],0))</f>
        <v>1700</v>
      </c>
      <c r="O441" s="537">
        <f>IF(Tabla1[[#This Row],[Cantidad de Insumos]]="","",Tabla1[[#This Row],[Precio Unitario]]*Tabla1[[#This Row],[Cantidad de Insumos]])</f>
        <v>1700</v>
      </c>
      <c r="P441" s="522" t="str">
        <f>IF(Tabla1[[#This Row],[Descripción]]="","",_xlfn.XLOOKUP(Tabla1[[#This Row],[Descripción]],Tabla10[Descripción],Tabla10[CODIGO PRESUPUESTARIO],0))</f>
        <v>2.2.3.1.01</v>
      </c>
      <c r="Q441" s="523" t="s">
        <v>894</v>
      </c>
      <c r="R441" s="523" t="str">
        <f>IF(Tabla1[[#This Row],[Insumos]]="","",_xlfn.XLOOKUP(Tabla1[[#This Row],[Insumos]],Tabla10[Insumo],Tabla10[InsumoAbrev],"",0))</f>
        <v>lsViaticosDP</v>
      </c>
    </row>
    <row r="442" spans="2:18" ht="38.25">
      <c r="B442" s="188" t="e">
        <f>IF('Formulario PPGR3'!$G442="","",CONCATENATE('Formulario PPGR3'!$C442,".",'Formulario PPGR3'!$D442,".",'Formulario PPGR3'!$E442,".",'Formulario PPGR3'!$F442))</f>
        <v>#REF!</v>
      </c>
      <c r="C442" s="188" t="e">
        <f>IF('Formulario PPGR3'!$G442="","",'Formulario PPGR1'!#REF!)</f>
        <v>#REF!</v>
      </c>
      <c r="D442" s="188" t="e">
        <f>IF('Formulario PPGR3'!$G442="","",'Formulario PPGR1'!#REF!)</f>
        <v>#REF!</v>
      </c>
      <c r="E442" s="188" t="e">
        <f>IF('Formulario PPGR3'!$G442="","",'Formulario PPGR1'!#REF!)</f>
        <v>#REF!</v>
      </c>
      <c r="F442" s="188" t="e">
        <f>IF('Formulario PPGR3'!$G442="","",'Formulario PPGR1'!#REF!)</f>
        <v>#REF!</v>
      </c>
      <c r="G442" s="234" t="s">
        <v>391</v>
      </c>
      <c r="H442" s="188" t="str" cm="1">
        <f t="array" ref="H442">IF(Tabla1[[#This Row],[Código_Actividad]]="","",_xlfn.XLOOKUP(Tabla1[[#This Row],[Código_Actividad]],CodigoActividad,Tabla2[Actividades Programables Presupuestables],"",0))</f>
        <v>Capacitación en el manejo y control de zoonosis en centros de salud de primer nivel de atención.</v>
      </c>
      <c r="I442" s="520">
        <f>IFERROR(VLOOKUP('Formulario PPGR3'!$G442,'Formulario PPGR2'!$C$9:$Q$270,15,FALSE),"")</f>
        <v>2</v>
      </c>
      <c r="J442" s="525" t="s">
        <v>892</v>
      </c>
      <c r="K442" s="524" t="s">
        <v>931</v>
      </c>
      <c r="L442" s="521" t="str">
        <f>IF(Tabla1[[#This Row],[Descripción]]="","",_xlfn.XLOOKUP(Tabla1[[#This Row],[Descripción]],Tabla10[Descripción],Tabla10[Unidad de Medida],"",0))</f>
        <v>unidad</v>
      </c>
      <c r="M442" s="312">
        <v>2</v>
      </c>
      <c r="N442" s="537">
        <f>IF(Tabla1[[#This Row],[Descripción]]="","",_xlfn.XLOOKUP(Tabla1[[#This Row],[Descripción]],Tabla10[Descripción],Tabla10[Precio Unitario],0))</f>
        <v>61419</v>
      </c>
      <c r="O442" s="537">
        <f>IF(Tabla1[[#This Row],[Cantidad de Insumos]]="","",Tabla1[[#This Row],[Precio Unitario]]*Tabla1[[#This Row],[Cantidad de Insumos]])</f>
        <v>122838</v>
      </c>
      <c r="P442" s="522" t="str">
        <f>IF(Tabla1[[#This Row],[Descripción]]="","",_xlfn.XLOOKUP(Tabla1[[#This Row],[Descripción]],Tabla10[Descripción],Tabla10[CODIGO PRESUPUESTARIO],0))</f>
        <v>2.3.1.1.01</v>
      </c>
      <c r="Q442" s="523" t="s">
        <v>900</v>
      </c>
      <c r="R442" s="523" t="str">
        <f>IF(Tabla1[[#This Row],[Insumos]]="","",_xlfn.XLOOKUP(Tabla1[[#This Row],[Insumos]],Tabla10[Insumo],Tabla10[InsumoAbrev],"",0))</f>
        <v>lsAlimentosyBebidas</v>
      </c>
    </row>
    <row r="443" spans="2:18" ht="25.5">
      <c r="B443" s="188" t="e">
        <f>IF('Formulario PPGR3'!$G443="","",CONCATENATE('Formulario PPGR3'!$C443,".",'Formulario PPGR3'!$D443,".",'Formulario PPGR3'!$E443,".",'Formulario PPGR3'!$F443))</f>
        <v>#REF!</v>
      </c>
      <c r="C443" s="188" t="e">
        <f>IF('Formulario PPGR3'!$G443="","",'Formulario PPGR1'!#REF!)</f>
        <v>#REF!</v>
      </c>
      <c r="D443" s="188" t="e">
        <f>IF('Formulario PPGR3'!$G443="","",'Formulario PPGR1'!#REF!)</f>
        <v>#REF!</v>
      </c>
      <c r="E443" s="188" t="e">
        <f>IF('Formulario PPGR3'!$G443="","",'Formulario PPGR1'!#REF!)</f>
        <v>#REF!</v>
      </c>
      <c r="F443" s="188" t="e">
        <f>IF('Formulario PPGR3'!$G443="","",'Formulario PPGR1'!#REF!)</f>
        <v>#REF!</v>
      </c>
      <c r="G443" s="234" t="s">
        <v>391</v>
      </c>
      <c r="H443" s="519" t="str" cm="1">
        <f t="array" ref="H443">IF(Tabla1[[#This Row],[Código_Actividad]]="","",_xlfn.XLOOKUP(Tabla1[[#This Row],[Código_Actividad]],CodigoActividad,Tabla2[Actividades Programables Presupuestables],"",0))</f>
        <v>Capacitación en el manejo y control de zoonosis en centros de salud de primer nivel de atención.</v>
      </c>
      <c r="I443" s="520">
        <f>IFERROR(VLOOKUP('Formulario PPGR3'!$G443,'Formulario PPGR2'!$C$9:$Q$270,15,FALSE),"")</f>
        <v>2</v>
      </c>
      <c r="J443" s="528" t="s">
        <v>901</v>
      </c>
      <c r="K443" s="524" t="s">
        <v>918</v>
      </c>
      <c r="L443" s="521" t="str">
        <f>IF(Tabla1[[#This Row],[Descripción]]="","",_xlfn.XLOOKUP(Tabla1[[#This Row],[Descripción]],Tabla10[Descripción],Tabla10[Unidad de Medida],"",0))</f>
        <v>Caja</v>
      </c>
      <c r="M443" s="312">
        <v>1</v>
      </c>
      <c r="N443" s="537">
        <f>IF(Tabla1[[#This Row],[Descripción]]="","",_xlfn.XLOOKUP(Tabla1[[#This Row],[Descripción]],Tabla10[Descripción],Tabla10[Precio Unitario],0))</f>
        <v>175.82</v>
      </c>
      <c r="O443" s="537">
        <f>IF(Tabla1[[#This Row],[Cantidad de Insumos]]="","",Tabla1[[#This Row],[Precio Unitario]]*Tabla1[[#This Row],[Cantidad de Insumos]])</f>
        <v>175.82</v>
      </c>
      <c r="P443" s="522" t="str">
        <f>IF(Tabla1[[#This Row],[Descripción]]="","",_xlfn.XLOOKUP(Tabla1[[#This Row],[Descripción]],Tabla10[Descripción],Tabla10[CODIGO PRESUPUESTARIO],0))</f>
        <v>2.3.3.2.01</v>
      </c>
      <c r="Q443" s="523" t="s">
        <v>900</v>
      </c>
      <c r="R443" s="523" t="str">
        <f>IF(Tabla1[[#This Row],[Insumos]]="","",_xlfn.XLOOKUP(Tabla1[[#This Row],[Insumos]],Tabla10[Insumo],Tabla10[InsumoAbrev],"",0))</f>
        <v>lsProductosdePapel</v>
      </c>
    </row>
    <row r="444" spans="2:18" ht="25.5">
      <c r="B444" s="188" t="e">
        <f>IF('Formulario PPGR3'!$G444="","",CONCATENATE('Formulario PPGR3'!$C444,".",'Formulario PPGR3'!$D444,".",'Formulario PPGR3'!$E444,".",'Formulario PPGR3'!$F444))</f>
        <v>#REF!</v>
      </c>
      <c r="C444" s="188" t="e">
        <f>IF('Formulario PPGR3'!$G444="","",'Formulario PPGR1'!#REF!)</f>
        <v>#REF!</v>
      </c>
      <c r="D444" s="188" t="e">
        <f>IF('Formulario PPGR3'!$G444="","",'Formulario PPGR1'!#REF!)</f>
        <v>#REF!</v>
      </c>
      <c r="E444" s="188" t="e">
        <f>IF('Formulario PPGR3'!$G444="","",'Formulario PPGR1'!#REF!)</f>
        <v>#REF!</v>
      </c>
      <c r="F444" s="188" t="e">
        <f>IF('Formulario PPGR3'!$G444="","",'Formulario PPGR1'!#REF!)</f>
        <v>#REF!</v>
      </c>
      <c r="G444" s="234" t="s">
        <v>391</v>
      </c>
      <c r="H444" s="519" t="str" cm="1">
        <f t="array" ref="H444">IF(Tabla1[[#This Row],[Código_Actividad]]="","",_xlfn.XLOOKUP(Tabla1[[#This Row],[Código_Actividad]],CodigoActividad,Tabla2[Actividades Programables Presupuestables],"",0))</f>
        <v>Capacitación en el manejo y control de zoonosis en centros de salud de primer nivel de atención.</v>
      </c>
      <c r="I444" s="520">
        <f>IFERROR(VLOOKUP('Formulario PPGR3'!$G444,'Formulario PPGR2'!$C$9:$Q$270,15,FALSE),"")</f>
        <v>2</v>
      </c>
      <c r="J444" s="528" t="s">
        <v>901</v>
      </c>
      <c r="K444" s="524" t="s">
        <v>902</v>
      </c>
      <c r="L444" s="521" t="str">
        <f>IF(Tabla1[[#This Row],[Descripción]]="","",_xlfn.XLOOKUP(Tabla1[[#This Row],[Descripción]],Tabla10[Descripción],Tabla10[Unidad de Medida],"",0))</f>
        <v>resma</v>
      </c>
      <c r="M444" s="312">
        <v>1</v>
      </c>
      <c r="N444" s="537">
        <f>IF(Tabla1[[#This Row],[Descripción]]="","",_xlfn.XLOOKUP(Tabla1[[#This Row],[Descripción]],Tabla10[Descripción],Tabla10[Precio Unitario],0))</f>
        <v>288</v>
      </c>
      <c r="O444" s="537">
        <f>IF(Tabla1[[#This Row],[Cantidad de Insumos]]="","",Tabla1[[#This Row],[Precio Unitario]]*Tabla1[[#This Row],[Cantidad de Insumos]])</f>
        <v>288</v>
      </c>
      <c r="P444" s="522" t="str">
        <f>IF(Tabla1[[#This Row],[Descripción]]="","",_xlfn.XLOOKUP(Tabla1[[#This Row],[Descripción]],Tabla10[Descripción],Tabla10[CODIGO PRESUPUESTARIO],0))</f>
        <v>2.3.3.1.01</v>
      </c>
      <c r="Q444" s="523" t="s">
        <v>900</v>
      </c>
      <c r="R444" s="523" t="str">
        <f>IF(Tabla1[[#This Row],[Insumos]]="","",_xlfn.XLOOKUP(Tabla1[[#This Row],[Insumos]],Tabla10[Insumo],Tabla10[InsumoAbrev],"",0))</f>
        <v>lsProductosdePapel</v>
      </c>
    </row>
    <row r="445" spans="2:18">
      <c r="B445" s="188" t="e">
        <f>IF('Formulario PPGR3'!$G445="","",CONCATENATE('Formulario PPGR3'!$C445,".",'Formulario PPGR3'!$D445,".",'Formulario PPGR3'!$E445,".",'Formulario PPGR3'!$F445))</f>
        <v>#REF!</v>
      </c>
      <c r="C445" s="188" t="e">
        <f>IF('Formulario PPGR3'!$G445="","",'Formulario PPGR1'!#REF!)</f>
        <v>#REF!</v>
      </c>
      <c r="D445" s="188" t="e">
        <f>IF('Formulario PPGR3'!$G445="","",'Formulario PPGR1'!#REF!)</f>
        <v>#REF!</v>
      </c>
      <c r="E445" s="188" t="e">
        <f>IF('Formulario PPGR3'!$G445="","",'Formulario PPGR1'!#REF!)</f>
        <v>#REF!</v>
      </c>
      <c r="F445" s="188" t="e">
        <f>IF('Formulario PPGR3'!$G445="","",'Formulario PPGR1'!#REF!)</f>
        <v>#REF!</v>
      </c>
      <c r="G445" s="234" t="s">
        <v>963</v>
      </c>
      <c r="H445" s="519" t="str" cm="1">
        <f t="array" ref="H445">IF(Tabla1[[#This Row],[Código_Actividad]]="","",_xlfn.XLOOKUP(Tabla1[[#This Row],[Código_Actividad]],CodigoActividad,Tabla2[Actividades Programables Presupuestables],"",0))</f>
        <v/>
      </c>
      <c r="I445" s="520" t="str">
        <f>IFERROR(VLOOKUP('Formulario PPGR3'!$G445,'Formulario PPGR2'!$C$9:$Q$270,15,FALSE),"")</f>
        <v/>
      </c>
      <c r="J445" s="525" t="s">
        <v>895</v>
      </c>
      <c r="K445" s="524" t="s">
        <v>896</v>
      </c>
      <c r="L445" s="521" t="str">
        <f>IF(Tabla1[[#This Row],[Descripción]]="","",_xlfn.XLOOKUP(Tabla1[[#This Row],[Descripción]],Tabla10[Descripción],Tabla10[Unidad de Medida],"",0))</f>
        <v>galon</v>
      </c>
      <c r="M445" s="312">
        <v>18</v>
      </c>
      <c r="N445" s="537">
        <f>IF(Tabla1[[#This Row],[Descripción]]="","",_xlfn.XLOOKUP(Tabla1[[#This Row],[Descripción]],Tabla10[Descripción],Tabla10[Precio Unitario],0))</f>
        <v>250</v>
      </c>
      <c r="O445" s="537">
        <f>IF(Tabla1[[#This Row],[Cantidad de Insumos]]="","",Tabla1[[#This Row],[Precio Unitario]]*Tabla1[[#This Row],[Cantidad de Insumos]])</f>
        <v>4500</v>
      </c>
      <c r="P445" s="522" t="str">
        <f>IF(Tabla1[[#This Row],[Descripción]]="","",_xlfn.XLOOKUP(Tabla1[[#This Row],[Descripción]],Tabla10[Descripción],Tabla10[CODIGO PRESUPUESTARIO],0))</f>
        <v>2.3.7.1.02</v>
      </c>
      <c r="Q445" s="523" t="s">
        <v>894</v>
      </c>
      <c r="R445" s="523" t="str">
        <f>IF(Tabla1[[#This Row],[Insumos]]="","",_xlfn.XLOOKUP(Tabla1[[#This Row],[Insumos]],Tabla10[Insumo],Tabla10[InsumoAbrev],"",0))</f>
        <v>lsGasoil</v>
      </c>
    </row>
    <row r="446" spans="2:18">
      <c r="B446" s="188" t="e">
        <f>IF('Formulario PPGR3'!$G446="","",CONCATENATE('Formulario PPGR3'!$C446,".",'Formulario PPGR3'!$D446,".",'Formulario PPGR3'!$E446,".",'Formulario PPGR3'!$F446))</f>
        <v>#REF!</v>
      </c>
      <c r="C446" s="188" t="e">
        <f>IF('Formulario PPGR3'!$G446="","",'Formulario PPGR1'!#REF!)</f>
        <v>#REF!</v>
      </c>
      <c r="D446" s="188" t="e">
        <f>IF('Formulario PPGR3'!$G446="","",'Formulario PPGR1'!#REF!)</f>
        <v>#REF!</v>
      </c>
      <c r="E446" s="188" t="e">
        <f>IF('Formulario PPGR3'!$G446="","",'Formulario PPGR1'!#REF!)</f>
        <v>#REF!</v>
      </c>
      <c r="F446" s="188" t="e">
        <f>IF('Formulario PPGR3'!$G446="","",'Formulario PPGR1'!#REF!)</f>
        <v>#REF!</v>
      </c>
      <c r="G446" s="234" t="s">
        <v>963</v>
      </c>
      <c r="H446" s="519" t="str" cm="1">
        <f t="array" ref="H446">IF(Tabla1[[#This Row],[Código_Actividad]]="","",_xlfn.XLOOKUP(Tabla1[[#This Row],[Código_Actividad]],CodigoActividad,Tabla2[Actividades Programables Presupuestables],"",0))</f>
        <v/>
      </c>
      <c r="I446" s="520" t="str">
        <f>IFERROR(VLOOKUP('Formulario PPGR3'!$G446,'Formulario PPGR2'!$C$9:$Q$270,15,FALSE),"")</f>
        <v/>
      </c>
      <c r="J446" s="525" t="s">
        <v>897</v>
      </c>
      <c r="K446" s="524" t="s">
        <v>898</v>
      </c>
      <c r="L446" s="521" t="str">
        <f>IF(Tabla1[[#This Row],[Descripción]]="","",_xlfn.XLOOKUP(Tabla1[[#This Row],[Descripción]],Tabla10[Descripción],Tabla10[Unidad de Medida],"",0))</f>
        <v>Depósito</v>
      </c>
      <c r="M446" s="312">
        <v>4</v>
      </c>
      <c r="N446" s="537">
        <f>IF(Tabla1[[#This Row],[Descripción]]="","",_xlfn.XLOOKUP(Tabla1[[#This Row],[Descripción]],Tabla10[Descripción],Tabla10[Precio Unitario],0))</f>
        <v>1700</v>
      </c>
      <c r="O446" s="537">
        <f>IF(Tabla1[[#This Row],[Cantidad de Insumos]]="","",Tabla1[[#This Row],[Precio Unitario]]*Tabla1[[#This Row],[Cantidad de Insumos]])</f>
        <v>6800</v>
      </c>
      <c r="P446" s="522" t="str">
        <f>IF(Tabla1[[#This Row],[Descripción]]="","",_xlfn.XLOOKUP(Tabla1[[#This Row],[Descripción]],Tabla10[Descripción],Tabla10[CODIGO PRESUPUESTARIO],0))</f>
        <v>2.2.3.1.01</v>
      </c>
      <c r="Q446" s="523" t="s">
        <v>894</v>
      </c>
      <c r="R446" s="523" t="str">
        <f>IF(Tabla1[[#This Row],[Insumos]]="","",_xlfn.XLOOKUP(Tabla1[[#This Row],[Insumos]],Tabla10[Insumo],Tabla10[InsumoAbrev],"",0))</f>
        <v>lsViaticosDP</v>
      </c>
    </row>
    <row r="447" spans="2:18" ht="38.25">
      <c r="B447" s="188" t="e">
        <f>IF('Formulario PPGR3'!$G447="","",CONCATENATE('Formulario PPGR3'!$C447,".",'Formulario PPGR3'!$D447,".",'Formulario PPGR3'!$E447,".",'Formulario PPGR3'!$F447))</f>
        <v>#REF!</v>
      </c>
      <c r="C447" s="188" t="e">
        <f>IF('Formulario PPGR3'!$G447="","",'Formulario PPGR1'!#REF!)</f>
        <v>#REF!</v>
      </c>
      <c r="D447" s="188" t="e">
        <f>IF('Formulario PPGR3'!$G447="","",'Formulario PPGR1'!#REF!)</f>
        <v>#REF!</v>
      </c>
      <c r="E447" s="188" t="e">
        <f>IF('Formulario PPGR3'!$G447="","",'Formulario PPGR1'!#REF!)</f>
        <v>#REF!</v>
      </c>
      <c r="F447" s="188" t="e">
        <f>IF('Formulario PPGR3'!$G447="","",'Formulario PPGR1'!#REF!)</f>
        <v>#REF!</v>
      </c>
      <c r="G447" s="234" t="s">
        <v>393</v>
      </c>
      <c r="H447" s="519" t="str" cm="1">
        <f t="array" ref="H447">IF(Tabla1[[#This Row],[Código_Actividad]]="","",_xlfn.XLOOKUP(Tabla1[[#This Row],[Código_Actividad]],CodigoActividad,Tabla2[Actividades Programables Presupuestables],"",0))</f>
        <v>Supervisión de las Intervenciones Implementadas para el Fortalecimiento de la Adherencia por el Personal del Programa 42.</v>
      </c>
      <c r="I447" s="520">
        <f>IFERROR(VLOOKUP('Formulario PPGR3'!$G447,'Formulario PPGR2'!$C$9:$Q$270,15,FALSE),"")</f>
        <v>4</v>
      </c>
      <c r="J447" s="525" t="s">
        <v>895</v>
      </c>
      <c r="K447" s="524" t="s">
        <v>896</v>
      </c>
      <c r="L447" s="521" t="str">
        <f>IF(Tabla1[[#This Row],[Descripción]]="","",_xlfn.XLOOKUP(Tabla1[[#This Row],[Descripción]],Tabla10[Descripción],Tabla10[Unidad de Medida],"",0))</f>
        <v>galon</v>
      </c>
      <c r="M447" s="312">
        <v>18</v>
      </c>
      <c r="N447" s="537">
        <f>IF(Tabla1[[#This Row],[Descripción]]="","",_xlfn.XLOOKUP(Tabla1[[#This Row],[Descripción]],Tabla10[Descripción],Tabla10[Precio Unitario],0))</f>
        <v>250</v>
      </c>
      <c r="O447" s="537">
        <f>IF(Tabla1[[#This Row],[Cantidad de Insumos]]="","",Tabla1[[#This Row],[Precio Unitario]]*Tabla1[[#This Row],[Cantidad de Insumos]])</f>
        <v>4500</v>
      </c>
      <c r="P447" s="522" t="str">
        <f>IF(Tabla1[[#This Row],[Descripción]]="","",_xlfn.XLOOKUP(Tabla1[[#This Row],[Descripción]],Tabla10[Descripción],Tabla10[CODIGO PRESUPUESTARIO],0))</f>
        <v>2.3.7.1.02</v>
      </c>
      <c r="Q447" s="523" t="s">
        <v>894</v>
      </c>
      <c r="R447" s="523" t="str">
        <f>IF(Tabla1[[#This Row],[Insumos]]="","",_xlfn.XLOOKUP(Tabla1[[#This Row],[Insumos]],Tabla10[Insumo],Tabla10[InsumoAbrev],"",0))</f>
        <v>lsGasoil</v>
      </c>
    </row>
    <row r="448" spans="2:18" ht="38.25">
      <c r="B448" s="188" t="e">
        <f>IF('Formulario PPGR3'!$G448="","",CONCATENATE('Formulario PPGR3'!$C448,".",'Formulario PPGR3'!$D448,".",'Formulario PPGR3'!$E448,".",'Formulario PPGR3'!$F448))</f>
        <v>#REF!</v>
      </c>
      <c r="C448" s="188" t="e">
        <f>IF('Formulario PPGR3'!$G448="","",'Formulario PPGR1'!#REF!)</f>
        <v>#REF!</v>
      </c>
      <c r="D448" s="188" t="e">
        <f>IF('Formulario PPGR3'!$G448="","",'Formulario PPGR1'!#REF!)</f>
        <v>#REF!</v>
      </c>
      <c r="E448" s="188" t="e">
        <f>IF('Formulario PPGR3'!$G448="","",'Formulario PPGR1'!#REF!)</f>
        <v>#REF!</v>
      </c>
      <c r="F448" s="188" t="e">
        <f>IF('Formulario PPGR3'!$G448="","",'Formulario PPGR1'!#REF!)</f>
        <v>#REF!</v>
      </c>
      <c r="G448" s="234" t="s">
        <v>393</v>
      </c>
      <c r="H448" s="519" t="str" cm="1">
        <f t="array" ref="H448">IF(Tabla1[[#This Row],[Código_Actividad]]="","",_xlfn.XLOOKUP(Tabla1[[#This Row],[Código_Actividad]],CodigoActividad,Tabla2[Actividades Programables Presupuestables],"",0))</f>
        <v>Supervisión de las Intervenciones Implementadas para el Fortalecimiento de la Adherencia por el Personal del Programa 42.</v>
      </c>
      <c r="I448" s="520">
        <f>IFERROR(VLOOKUP('Formulario PPGR3'!$G448,'Formulario PPGR2'!$C$9:$Q$270,15,FALSE),"")</f>
        <v>4</v>
      </c>
      <c r="J448" s="525" t="s">
        <v>897</v>
      </c>
      <c r="K448" s="524" t="s">
        <v>898</v>
      </c>
      <c r="L448" s="521" t="str">
        <f>IF(Tabla1[[#This Row],[Descripción]]="","",_xlfn.XLOOKUP(Tabla1[[#This Row],[Descripción]],Tabla10[Descripción],Tabla10[Unidad de Medida],"",0))</f>
        <v>Depósito</v>
      </c>
      <c r="M448" s="312">
        <v>4</v>
      </c>
      <c r="N448" s="537">
        <f>IF(Tabla1[[#This Row],[Descripción]]="","",_xlfn.XLOOKUP(Tabla1[[#This Row],[Descripción]],Tabla10[Descripción],Tabla10[Precio Unitario],0))</f>
        <v>1700</v>
      </c>
      <c r="O448" s="537">
        <f>IF(Tabla1[[#This Row],[Cantidad de Insumos]]="","",Tabla1[[#This Row],[Precio Unitario]]*Tabla1[[#This Row],[Cantidad de Insumos]])</f>
        <v>6800</v>
      </c>
      <c r="P448" s="522" t="str">
        <f>IF(Tabla1[[#This Row],[Descripción]]="","",_xlfn.XLOOKUP(Tabla1[[#This Row],[Descripción]],Tabla10[Descripción],Tabla10[CODIGO PRESUPUESTARIO],0))</f>
        <v>2.2.3.1.01</v>
      </c>
      <c r="Q448" s="523" t="s">
        <v>894</v>
      </c>
      <c r="R448" s="523" t="str">
        <f>IF(Tabla1[[#This Row],[Insumos]]="","",_xlfn.XLOOKUP(Tabla1[[#This Row],[Insumos]],Tabla10[Insumo],Tabla10[InsumoAbrev],"",0))</f>
        <v>lsViaticosDP</v>
      </c>
    </row>
    <row r="449" spans="2:18" ht="38.25">
      <c r="B449" s="188" t="e">
        <f>IF('Formulario PPGR3'!$G449="","",CONCATENATE('Formulario PPGR3'!$C449,".",'Formulario PPGR3'!$D449,".",'Formulario PPGR3'!$E449,".",'Formulario PPGR3'!$F449))</f>
        <v>#REF!</v>
      </c>
      <c r="C449" s="188" t="e">
        <f>IF('Formulario PPGR3'!$G449="","",'Formulario PPGR1'!#REF!)</f>
        <v>#REF!</v>
      </c>
      <c r="D449" s="188" t="e">
        <f>IF('Formulario PPGR3'!$G449="","",'Formulario PPGR1'!#REF!)</f>
        <v>#REF!</v>
      </c>
      <c r="E449" s="188" t="e">
        <f>IF('Formulario PPGR3'!$G449="","",'Formulario PPGR1'!#REF!)</f>
        <v>#REF!</v>
      </c>
      <c r="F449" s="188" t="e">
        <f>IF('Formulario PPGR3'!$G449="","",'Formulario PPGR1'!#REF!)</f>
        <v>#REF!</v>
      </c>
      <c r="G449" s="234" t="s">
        <v>393</v>
      </c>
      <c r="H449" s="519" t="str" cm="1">
        <f t="array" ref="H449">IF(Tabla1[[#This Row],[Código_Actividad]]="","",_xlfn.XLOOKUP(Tabla1[[#This Row],[Código_Actividad]],CodigoActividad,Tabla2[Actividades Programables Presupuestables],"",0))</f>
        <v>Supervisión de las Intervenciones Implementadas para el Fortalecimiento de la Adherencia por el Personal del Programa 42.</v>
      </c>
      <c r="I449" s="520">
        <f>IFERROR(VLOOKUP('Formulario PPGR3'!$G449,'Formulario PPGR2'!$C$9:$Q$270,15,FALSE),"")</f>
        <v>4</v>
      </c>
      <c r="J449" s="528" t="s">
        <v>901</v>
      </c>
      <c r="K449" s="524" t="s">
        <v>902</v>
      </c>
      <c r="L449" s="521" t="str">
        <f>IF(Tabla1[[#This Row],[Descripción]]="","",_xlfn.XLOOKUP(Tabla1[[#This Row],[Descripción]],Tabla10[Descripción],Tabla10[Unidad de Medida],"",0))</f>
        <v>resma</v>
      </c>
      <c r="M449" s="312">
        <v>1</v>
      </c>
      <c r="N449" s="537">
        <f>IF(Tabla1[[#This Row],[Descripción]]="","",_xlfn.XLOOKUP(Tabla1[[#This Row],[Descripción]],Tabla10[Descripción],Tabla10[Precio Unitario],0))</f>
        <v>288</v>
      </c>
      <c r="O449" s="537">
        <f>IF(Tabla1[[#This Row],[Cantidad de Insumos]]="","",Tabla1[[#This Row],[Precio Unitario]]*Tabla1[[#This Row],[Cantidad de Insumos]])</f>
        <v>288</v>
      </c>
      <c r="P449" s="522" t="str">
        <f>IF(Tabla1[[#This Row],[Descripción]]="","",_xlfn.XLOOKUP(Tabla1[[#This Row],[Descripción]],Tabla10[Descripción],Tabla10[CODIGO PRESUPUESTARIO],0))</f>
        <v>2.3.3.1.01</v>
      </c>
      <c r="Q449" s="523" t="s">
        <v>900</v>
      </c>
      <c r="R449" s="523" t="str">
        <f>IF(Tabla1[[#This Row],[Insumos]]="","",_xlfn.XLOOKUP(Tabla1[[#This Row],[Insumos]],Tabla10[Insumo],Tabla10[InsumoAbrev],"",0))</f>
        <v>lsProductosdePapel</v>
      </c>
    </row>
    <row r="450" spans="2:18" ht="25.5">
      <c r="B450" s="188" t="e">
        <f>IF('Formulario PPGR3'!$G450="","",CONCATENATE('Formulario PPGR3'!$C450,".",'Formulario PPGR3'!$D450,".",'Formulario PPGR3'!$E450,".",'Formulario PPGR3'!$F450))</f>
        <v>#REF!</v>
      </c>
      <c r="C450" s="188" t="e">
        <f>IF('Formulario PPGR3'!$G450="","",'Formulario PPGR1'!#REF!)</f>
        <v>#REF!</v>
      </c>
      <c r="D450" s="188" t="e">
        <f>IF('Formulario PPGR3'!$G450="","",'Formulario PPGR1'!#REF!)</f>
        <v>#REF!</v>
      </c>
      <c r="E450" s="188" t="e">
        <f>IF('Formulario PPGR3'!$G450="","",'Formulario PPGR1'!#REF!)</f>
        <v>#REF!</v>
      </c>
      <c r="F450" s="188" t="e">
        <f>IF('Formulario PPGR3'!$G450="","",'Formulario PPGR1'!#REF!)</f>
        <v>#REF!</v>
      </c>
      <c r="G450" s="234" t="s">
        <v>395</v>
      </c>
      <c r="H450" s="188" t="str" cm="1">
        <f t="array" ref="H450">IF(Tabla1[[#This Row],[Código_Actividad]]="","",_xlfn.XLOOKUP(Tabla1[[#This Row],[Código_Actividad]],CodigoActividad,Tabla2[Actividades Programables Presupuestables],"",0))</f>
        <v xml:space="preserve">Taller de intercambio de buenas prácticas en las intervenciones realizadas por el personal de los Servicios de Atención Integral.
</v>
      </c>
      <c r="I450" s="520">
        <f>IFERROR(VLOOKUP('Formulario PPGR3'!$G450,'Formulario PPGR2'!$C$9:$Q$270,15,FALSE),"")</f>
        <v>1</v>
      </c>
      <c r="J450" s="525" t="s">
        <v>892</v>
      </c>
      <c r="K450" s="524" t="s">
        <v>908</v>
      </c>
      <c r="L450" s="521" t="str">
        <f>IF(Tabla1[[#This Row],[Descripción]]="","",_xlfn.XLOOKUP(Tabla1[[#This Row],[Descripción]],Tabla10[Descripción],Tabla10[Unidad de Medida],"",0))</f>
        <v>unidad</v>
      </c>
      <c r="M450" s="312">
        <v>1</v>
      </c>
      <c r="N450" s="537">
        <f>IF(Tabla1[[#This Row],[Descripción]]="","",_xlfn.XLOOKUP(Tabla1[[#This Row],[Descripción]],Tabla10[Descripción],Tabla10[Precio Unitario],0))</f>
        <v>25488</v>
      </c>
      <c r="O450" s="537">
        <f>IF(Tabla1[[#This Row],[Cantidad de Insumos]]="","",Tabla1[[#This Row],[Precio Unitario]]*Tabla1[[#This Row],[Cantidad de Insumos]])</f>
        <v>25488</v>
      </c>
      <c r="P450" s="522" t="str">
        <f>IF(Tabla1[[#This Row],[Descripción]]="","",_xlfn.XLOOKUP(Tabla1[[#This Row],[Descripción]],Tabla10[Descripción],Tabla10[CODIGO PRESUPUESTARIO],0))</f>
        <v>2.3.1.1.01</v>
      </c>
      <c r="Q450" s="523" t="s">
        <v>900</v>
      </c>
      <c r="R450" s="523" t="str">
        <f>IF(Tabla1[[#This Row],[Insumos]]="","",_xlfn.XLOOKUP(Tabla1[[#This Row],[Insumos]],Tabla10[Insumo],Tabla10[InsumoAbrev],"",0))</f>
        <v>lsAlimentosyBebidas</v>
      </c>
    </row>
    <row r="451" spans="2:18" ht="51">
      <c r="B451" s="188" t="e">
        <f>IF('Formulario PPGR3'!$G451="","",CONCATENATE('Formulario PPGR3'!$C451,".",'Formulario PPGR3'!$D451,".",'Formulario PPGR3'!$E451,".",'Formulario PPGR3'!$F451))</f>
        <v>#REF!</v>
      </c>
      <c r="C451" s="188" t="e">
        <f>IF('Formulario PPGR3'!$G451="","",'Formulario PPGR1'!#REF!)</f>
        <v>#REF!</v>
      </c>
      <c r="D451" s="188" t="e">
        <f>IF('Formulario PPGR3'!$G451="","",'Formulario PPGR1'!#REF!)</f>
        <v>#REF!</v>
      </c>
      <c r="E451" s="188" t="e">
        <f>IF('Formulario PPGR3'!$G451="","",'Formulario PPGR1'!#REF!)</f>
        <v>#REF!</v>
      </c>
      <c r="F451" s="188" t="e">
        <f>IF('Formulario PPGR3'!$G451="","",'Formulario PPGR1'!#REF!)</f>
        <v>#REF!</v>
      </c>
      <c r="G451" s="234" t="s">
        <v>395</v>
      </c>
      <c r="H451" s="519" t="str" cm="1">
        <f t="array" ref="H451">IF(Tabla1[[#This Row],[Código_Actividad]]="","",_xlfn.XLOOKUP(Tabla1[[#This Row],[Código_Actividad]],CodigoActividad,Tabla2[Actividades Programables Presupuestables],"",0))</f>
        <v xml:space="preserve">Taller de intercambio de buenas prácticas en las intervenciones realizadas por el personal de los Servicios de Atención Integral.
</v>
      </c>
      <c r="I451" s="520">
        <f>IFERROR(VLOOKUP('Formulario PPGR3'!$G451,'Formulario PPGR2'!$C$9:$Q$270,15,FALSE),"")</f>
        <v>1</v>
      </c>
      <c r="J451" s="528" t="s">
        <v>901</v>
      </c>
      <c r="K451" s="524" t="s">
        <v>918</v>
      </c>
      <c r="L451" s="521" t="str">
        <f>IF(Tabla1[[#This Row],[Descripción]]="","",_xlfn.XLOOKUP(Tabla1[[#This Row],[Descripción]],Tabla10[Descripción],Tabla10[Unidad de Medida],"",0))</f>
        <v>Caja</v>
      </c>
      <c r="M451" s="312">
        <v>1</v>
      </c>
      <c r="N451" s="537">
        <f>IF(Tabla1[[#This Row],[Descripción]]="","",_xlfn.XLOOKUP(Tabla1[[#This Row],[Descripción]],Tabla10[Descripción],Tabla10[Precio Unitario],0))</f>
        <v>175.82</v>
      </c>
      <c r="O451" s="537">
        <f>IF(Tabla1[[#This Row],[Cantidad de Insumos]]="","",Tabla1[[#This Row],[Precio Unitario]]*Tabla1[[#This Row],[Cantidad de Insumos]])</f>
        <v>175.82</v>
      </c>
      <c r="P451" s="522" t="str">
        <f>IF(Tabla1[[#This Row],[Descripción]]="","",_xlfn.XLOOKUP(Tabla1[[#This Row],[Descripción]],Tabla10[Descripción],Tabla10[CODIGO PRESUPUESTARIO],0))</f>
        <v>2.3.3.2.01</v>
      </c>
      <c r="Q451" s="523" t="s">
        <v>900</v>
      </c>
      <c r="R451" s="523" t="str">
        <f>IF(Tabla1[[#This Row],[Insumos]]="","",_xlfn.XLOOKUP(Tabla1[[#This Row],[Insumos]],Tabla10[Insumo],Tabla10[InsumoAbrev],"",0))</f>
        <v>lsProductosdePapel</v>
      </c>
    </row>
    <row r="452" spans="2:18" ht="51">
      <c r="B452" s="188" t="e">
        <f>IF('Formulario PPGR3'!$G452="","",CONCATENATE('Formulario PPGR3'!$C452,".",'Formulario PPGR3'!$D452,".",'Formulario PPGR3'!$E452,".",'Formulario PPGR3'!$F452))</f>
        <v>#REF!</v>
      </c>
      <c r="C452" s="188" t="e">
        <f>IF('Formulario PPGR3'!$G452="","",'Formulario PPGR1'!#REF!)</f>
        <v>#REF!</v>
      </c>
      <c r="D452" s="188" t="e">
        <f>IF('Formulario PPGR3'!$G452="","",'Formulario PPGR1'!#REF!)</f>
        <v>#REF!</v>
      </c>
      <c r="E452" s="188" t="e">
        <f>IF('Formulario PPGR3'!$G452="","",'Formulario PPGR1'!#REF!)</f>
        <v>#REF!</v>
      </c>
      <c r="F452" s="188" t="e">
        <f>IF('Formulario PPGR3'!$G452="","",'Formulario PPGR1'!#REF!)</f>
        <v>#REF!</v>
      </c>
      <c r="G452" s="234" t="s">
        <v>395</v>
      </c>
      <c r="H452" s="519" t="str" cm="1">
        <f t="array" ref="H452">IF(Tabla1[[#This Row],[Código_Actividad]]="","",_xlfn.XLOOKUP(Tabla1[[#This Row],[Código_Actividad]],CodigoActividad,Tabla2[Actividades Programables Presupuestables],"",0))</f>
        <v xml:space="preserve">Taller de intercambio de buenas prácticas en las intervenciones realizadas por el personal de los Servicios de Atención Integral.
</v>
      </c>
      <c r="I452" s="520">
        <f>IFERROR(VLOOKUP('Formulario PPGR3'!$G452,'Formulario PPGR2'!$C$9:$Q$270,15,FALSE),"")</f>
        <v>1</v>
      </c>
      <c r="J452" s="528" t="s">
        <v>901</v>
      </c>
      <c r="K452" s="524" t="s">
        <v>902</v>
      </c>
      <c r="L452" s="521" t="str">
        <f>IF(Tabla1[[#This Row],[Descripción]]="","",_xlfn.XLOOKUP(Tabla1[[#This Row],[Descripción]],Tabla10[Descripción],Tabla10[Unidad de Medida],"",0))</f>
        <v>resma</v>
      </c>
      <c r="M452" s="312">
        <v>1</v>
      </c>
      <c r="N452" s="537">
        <f>IF(Tabla1[[#This Row],[Descripción]]="","",_xlfn.XLOOKUP(Tabla1[[#This Row],[Descripción]],Tabla10[Descripción],Tabla10[Precio Unitario],0))</f>
        <v>288</v>
      </c>
      <c r="O452" s="537">
        <f>IF(Tabla1[[#This Row],[Cantidad de Insumos]]="","",Tabla1[[#This Row],[Precio Unitario]]*Tabla1[[#This Row],[Cantidad de Insumos]])</f>
        <v>288</v>
      </c>
      <c r="P452" s="522" t="str">
        <f>IF(Tabla1[[#This Row],[Descripción]]="","",_xlfn.XLOOKUP(Tabla1[[#This Row],[Descripción]],Tabla10[Descripción],Tabla10[CODIGO PRESUPUESTARIO],0))</f>
        <v>2.3.3.1.01</v>
      </c>
      <c r="Q452" s="523" t="s">
        <v>900</v>
      </c>
      <c r="R452" s="523" t="str">
        <f>IF(Tabla1[[#This Row],[Insumos]]="","",_xlfn.XLOOKUP(Tabla1[[#This Row],[Insumos]],Tabla10[Insumo],Tabla10[InsumoAbrev],"",0))</f>
        <v>lsProductosdePapel</v>
      </c>
    </row>
    <row r="453" spans="2:18" ht="51">
      <c r="B453" s="188" t="e">
        <f>IF('Formulario PPGR3'!$G453="","",CONCATENATE('Formulario PPGR3'!$C453,".",'Formulario PPGR3'!$D453,".",'Formulario PPGR3'!$E453,".",'Formulario PPGR3'!$F453))</f>
        <v>#REF!</v>
      </c>
      <c r="C453" s="188" t="e">
        <f>IF('Formulario PPGR3'!$G453="","",'Formulario PPGR1'!#REF!)</f>
        <v>#REF!</v>
      </c>
      <c r="D453" s="188" t="e">
        <f>IF('Formulario PPGR3'!$G453="","",'Formulario PPGR1'!#REF!)</f>
        <v>#REF!</v>
      </c>
      <c r="E453" s="188" t="e">
        <f>IF('Formulario PPGR3'!$G453="","",'Formulario PPGR1'!#REF!)</f>
        <v>#REF!</v>
      </c>
      <c r="F453" s="188" t="e">
        <f>IF('Formulario PPGR3'!$G453="","",'Formulario PPGR1'!#REF!)</f>
        <v>#REF!</v>
      </c>
      <c r="G453" s="234" t="s">
        <v>395</v>
      </c>
      <c r="H453" s="519" t="str" cm="1">
        <f t="array" ref="H453">IF(Tabla1[[#This Row],[Código_Actividad]]="","",_xlfn.XLOOKUP(Tabla1[[#This Row],[Código_Actividad]],CodigoActividad,Tabla2[Actividades Programables Presupuestables],"",0))</f>
        <v xml:space="preserve">Taller de intercambio de buenas prácticas en las intervenciones realizadas por el personal de los Servicios de Atención Integral.
</v>
      </c>
      <c r="I453" s="520">
        <f>IFERROR(VLOOKUP('Formulario PPGR3'!$G453,'Formulario PPGR2'!$C$9:$Q$270,15,FALSE),"")</f>
        <v>1</v>
      </c>
      <c r="J453" s="525" t="s">
        <v>903</v>
      </c>
      <c r="K453" s="524" t="s">
        <v>958</v>
      </c>
      <c r="L453" s="521" t="str">
        <f>IF(Tabla1[[#This Row],[Descripción]]="","",_xlfn.XLOOKUP(Tabla1[[#This Row],[Descripción]],Tabla10[Descripción],Tabla10[Unidad de Medida],"",0))</f>
        <v>Caja</v>
      </c>
      <c r="M453" s="312">
        <v>1</v>
      </c>
      <c r="N453" s="537">
        <f>IF(Tabla1[[#This Row],[Descripción]]="","",_xlfn.XLOOKUP(Tabla1[[#This Row],[Descripción]],Tabla10[Descripción],Tabla10[Precio Unitario],0))</f>
        <v>36</v>
      </c>
      <c r="O453" s="537">
        <f>IF(Tabla1[[#This Row],[Cantidad de Insumos]]="","",Tabla1[[#This Row],[Precio Unitario]]*Tabla1[[#This Row],[Cantidad de Insumos]])</f>
        <v>36</v>
      </c>
      <c r="P453" s="522" t="str">
        <f>IF(Tabla1[[#This Row],[Descripción]]="","",_xlfn.XLOOKUP(Tabla1[[#This Row],[Descripción]],Tabla10[Descripción],Tabla10[CODIGO PRESUPUESTARIO],0))</f>
        <v xml:space="preserve">2.3.9.2.01 </v>
      </c>
      <c r="Q453" s="523" t="s">
        <v>894</v>
      </c>
      <c r="R453" s="523" t="str">
        <f>IF(Tabla1[[#This Row],[Insumos]]="","",_xlfn.XLOOKUP(Tabla1[[#This Row],[Insumos]],Tabla10[Insumo],Tabla10[InsumoAbrev],"",0))</f>
        <v>lsUtilesdeOficina</v>
      </c>
    </row>
    <row r="454" spans="2:18" ht="51">
      <c r="B454" s="188" t="e">
        <f>IF('Formulario PPGR3'!$G454="","",CONCATENATE('Formulario PPGR3'!$C454,".",'Formulario PPGR3'!$D454,".",'Formulario PPGR3'!$E454,".",'Formulario PPGR3'!$F454))</f>
        <v>#REF!</v>
      </c>
      <c r="C454" s="188" t="e">
        <f>IF('Formulario PPGR3'!$G454="","",'Formulario PPGR1'!#REF!)</f>
        <v>#REF!</v>
      </c>
      <c r="D454" s="188" t="e">
        <f>IF('Formulario PPGR3'!$G454="","",'Formulario PPGR1'!#REF!)</f>
        <v>#REF!</v>
      </c>
      <c r="E454" s="188" t="e">
        <f>IF('Formulario PPGR3'!$G454="","",'Formulario PPGR1'!#REF!)</f>
        <v>#REF!</v>
      </c>
      <c r="F454" s="188" t="e">
        <f>IF('Formulario PPGR3'!$G454="","",'Formulario PPGR1'!#REF!)</f>
        <v>#REF!</v>
      </c>
      <c r="G454" s="234" t="s">
        <v>397</v>
      </c>
      <c r="H454" s="519" t="str" cm="1">
        <f t="array" ref="H454">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54" s="520">
        <f>IFERROR(VLOOKUP('Formulario PPGR3'!$G454,'Formulario PPGR2'!$C$9:$Q$270,15,FALSE),"")</f>
        <v>4</v>
      </c>
      <c r="J454" s="525" t="s">
        <v>895</v>
      </c>
      <c r="K454" s="524" t="s">
        <v>896</v>
      </c>
      <c r="L454" s="521" t="str">
        <f>IF(Tabla1[[#This Row],[Descripción]]="","",_xlfn.XLOOKUP(Tabla1[[#This Row],[Descripción]],Tabla10[Descripción],Tabla10[Unidad de Medida],"",0))</f>
        <v>galon</v>
      </c>
      <c r="M454" s="312">
        <v>18</v>
      </c>
      <c r="N454" s="537">
        <f>IF(Tabla1[[#This Row],[Descripción]]="","",_xlfn.XLOOKUP(Tabla1[[#This Row],[Descripción]],Tabla10[Descripción],Tabla10[Precio Unitario],0))</f>
        <v>250</v>
      </c>
      <c r="O454" s="537">
        <f>IF(Tabla1[[#This Row],[Cantidad de Insumos]]="","",Tabla1[[#This Row],[Precio Unitario]]*Tabla1[[#This Row],[Cantidad de Insumos]])</f>
        <v>4500</v>
      </c>
      <c r="P454" s="522" t="str">
        <f>IF(Tabla1[[#This Row],[Descripción]]="","",_xlfn.XLOOKUP(Tabla1[[#This Row],[Descripción]],Tabla10[Descripción],Tabla10[CODIGO PRESUPUESTARIO],0))</f>
        <v>2.3.7.1.02</v>
      </c>
      <c r="Q454" s="523" t="s">
        <v>894</v>
      </c>
      <c r="R454" s="523" t="str">
        <f>IF(Tabla1[[#This Row],[Insumos]]="","",_xlfn.XLOOKUP(Tabla1[[#This Row],[Insumos]],Tabla10[Insumo],Tabla10[InsumoAbrev],"",0))</f>
        <v>lsGasoil</v>
      </c>
    </row>
    <row r="455" spans="2:18" ht="51">
      <c r="B455" s="188" t="e">
        <f>IF('Formulario PPGR3'!$G455="","",CONCATENATE('Formulario PPGR3'!$C455,".",'Formulario PPGR3'!$D455,".",'Formulario PPGR3'!$E455,".",'Formulario PPGR3'!$F455))</f>
        <v>#REF!</v>
      </c>
      <c r="C455" s="188" t="e">
        <f>IF('Formulario PPGR3'!$G455="","",'Formulario PPGR1'!#REF!)</f>
        <v>#REF!</v>
      </c>
      <c r="D455" s="188" t="e">
        <f>IF('Formulario PPGR3'!$G455="","",'Formulario PPGR1'!#REF!)</f>
        <v>#REF!</v>
      </c>
      <c r="E455" s="188" t="e">
        <f>IF('Formulario PPGR3'!$G455="","",'Formulario PPGR1'!#REF!)</f>
        <v>#REF!</v>
      </c>
      <c r="F455" s="188" t="e">
        <f>IF('Formulario PPGR3'!$G455="","",'Formulario PPGR1'!#REF!)</f>
        <v>#REF!</v>
      </c>
      <c r="G455" s="234" t="s">
        <v>397</v>
      </c>
      <c r="H455" s="519" t="str" cm="1">
        <f t="array" ref="H455">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55" s="520">
        <f>IFERROR(VLOOKUP('Formulario PPGR3'!$G455,'Formulario PPGR2'!$C$9:$Q$270,15,FALSE),"")</f>
        <v>4</v>
      </c>
      <c r="J455" s="525" t="s">
        <v>897</v>
      </c>
      <c r="K455" s="524" t="s">
        <v>898</v>
      </c>
      <c r="L455" s="521" t="str">
        <f>IF(Tabla1[[#This Row],[Descripción]]="","",_xlfn.XLOOKUP(Tabla1[[#This Row],[Descripción]],Tabla10[Descripción],Tabla10[Unidad de Medida],"",0))</f>
        <v>Depósito</v>
      </c>
      <c r="M455" s="312">
        <v>4</v>
      </c>
      <c r="N455" s="537">
        <f>IF(Tabla1[[#This Row],[Descripción]]="","",_xlfn.XLOOKUP(Tabla1[[#This Row],[Descripción]],Tabla10[Descripción],Tabla10[Precio Unitario],0))</f>
        <v>1700</v>
      </c>
      <c r="O455" s="537">
        <f>IF(Tabla1[[#This Row],[Cantidad de Insumos]]="","",Tabla1[[#This Row],[Precio Unitario]]*Tabla1[[#This Row],[Cantidad de Insumos]])</f>
        <v>6800</v>
      </c>
      <c r="P455" s="522" t="str">
        <f>IF(Tabla1[[#This Row],[Descripción]]="","",_xlfn.XLOOKUP(Tabla1[[#This Row],[Descripción]],Tabla10[Descripción],Tabla10[CODIGO PRESUPUESTARIO],0))</f>
        <v>2.2.3.1.01</v>
      </c>
      <c r="Q455" s="523" t="s">
        <v>894</v>
      </c>
      <c r="R455" s="523" t="str">
        <f>IF(Tabla1[[#This Row],[Insumos]]="","",_xlfn.XLOOKUP(Tabla1[[#This Row],[Insumos]],Tabla10[Insumo],Tabla10[InsumoAbrev],"",0))</f>
        <v>lsViaticosDP</v>
      </c>
    </row>
    <row r="456" spans="2:18" ht="51">
      <c r="B456" s="188" t="e">
        <f>IF('Formulario PPGR3'!$G456="","",CONCATENATE('Formulario PPGR3'!$C456,".",'Formulario PPGR3'!$D456,".",'Formulario PPGR3'!$E456,".",'Formulario PPGR3'!$F456))</f>
        <v>#REF!</v>
      </c>
      <c r="C456" s="188" t="e">
        <f>IF('Formulario PPGR3'!$G456="","",'Formulario PPGR1'!#REF!)</f>
        <v>#REF!</v>
      </c>
      <c r="D456" s="188" t="e">
        <f>IF('Formulario PPGR3'!$G456="","",'Formulario PPGR1'!#REF!)</f>
        <v>#REF!</v>
      </c>
      <c r="E456" s="188" t="e">
        <f>IF('Formulario PPGR3'!$G456="","",'Formulario PPGR1'!#REF!)</f>
        <v>#REF!</v>
      </c>
      <c r="F456" s="188" t="e">
        <f>IF('Formulario PPGR3'!$G456="","",'Formulario PPGR1'!#REF!)</f>
        <v>#REF!</v>
      </c>
      <c r="G456" s="234" t="s">
        <v>397</v>
      </c>
      <c r="H456" s="519" t="str" cm="1">
        <f t="array" ref="H456">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56" s="520">
        <f>IFERROR(VLOOKUP('Formulario PPGR3'!$G456,'Formulario PPGR2'!$C$9:$Q$270,15,FALSE),"")</f>
        <v>4</v>
      </c>
      <c r="J456" s="525" t="s">
        <v>903</v>
      </c>
      <c r="K456" s="524" t="s">
        <v>958</v>
      </c>
      <c r="L456" s="521" t="str">
        <f>IF(Tabla1[[#This Row],[Descripción]]="","",_xlfn.XLOOKUP(Tabla1[[#This Row],[Descripción]],Tabla10[Descripción],Tabla10[Unidad de Medida],"",0))</f>
        <v>Caja</v>
      </c>
      <c r="M456" s="312">
        <v>1</v>
      </c>
      <c r="N456" s="537">
        <f>IF(Tabla1[[#This Row],[Descripción]]="","",_xlfn.XLOOKUP(Tabla1[[#This Row],[Descripción]],Tabla10[Descripción],Tabla10[Precio Unitario],0))</f>
        <v>36</v>
      </c>
      <c r="O456" s="537">
        <f>IF(Tabla1[[#This Row],[Cantidad de Insumos]]="","",Tabla1[[#This Row],[Precio Unitario]]*Tabla1[[#This Row],[Cantidad de Insumos]])</f>
        <v>36</v>
      </c>
      <c r="P456" s="522" t="str">
        <f>IF(Tabla1[[#This Row],[Descripción]]="","",_xlfn.XLOOKUP(Tabla1[[#This Row],[Descripción]],Tabla10[Descripción],Tabla10[CODIGO PRESUPUESTARIO],0))</f>
        <v xml:space="preserve">2.3.9.2.01 </v>
      </c>
      <c r="Q456" s="523" t="s">
        <v>894</v>
      </c>
      <c r="R456" s="523" t="str">
        <f>IF(Tabla1[[#This Row],[Insumos]]="","",_xlfn.XLOOKUP(Tabla1[[#This Row],[Insumos]],Tabla10[Insumo],Tabla10[InsumoAbrev],"",0))</f>
        <v>lsUtilesdeOficina</v>
      </c>
    </row>
    <row r="457" spans="2:18" ht="25.5">
      <c r="B457" s="188" t="e">
        <f>IF('Formulario PPGR3'!$G457="","",CONCATENATE('Formulario PPGR3'!$C457,".",'Formulario PPGR3'!$D457,".",'Formulario PPGR3'!$E457,".",'Formulario PPGR3'!$F457))</f>
        <v>#REF!</v>
      </c>
      <c r="C457" s="188" t="e">
        <f>IF('Formulario PPGR3'!$G457="","",'Formulario PPGR1'!#REF!)</f>
        <v>#REF!</v>
      </c>
      <c r="D457" s="188" t="e">
        <f>IF('Formulario PPGR3'!$G457="","",'Formulario PPGR1'!#REF!)</f>
        <v>#REF!</v>
      </c>
      <c r="E457" s="188" t="e">
        <f>IF('Formulario PPGR3'!$G457="","",'Formulario PPGR1'!#REF!)</f>
        <v>#REF!</v>
      </c>
      <c r="F457" s="188" t="e">
        <f>IF('Formulario PPGR3'!$G457="","",'Formulario PPGR1'!#REF!)</f>
        <v>#REF!</v>
      </c>
      <c r="G457" s="234" t="s">
        <v>397</v>
      </c>
      <c r="H457" s="188" t="str" cm="1">
        <f t="array" ref="H457">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57" s="520">
        <f>IFERROR(VLOOKUP('Formulario PPGR3'!$G457,'Formulario PPGR2'!$C$9:$Q$270,15,FALSE),"")</f>
        <v>4</v>
      </c>
      <c r="J457" s="525" t="s">
        <v>892</v>
      </c>
      <c r="K457" s="524" t="s">
        <v>908</v>
      </c>
      <c r="L457" s="521" t="str">
        <f>IF(Tabla1[[#This Row],[Descripción]]="","",_xlfn.XLOOKUP(Tabla1[[#This Row],[Descripción]],Tabla10[Descripción],Tabla10[Unidad de Medida],"",0))</f>
        <v>unidad</v>
      </c>
      <c r="M457" s="312">
        <v>4</v>
      </c>
      <c r="N457" s="537">
        <f>IF(Tabla1[[#This Row],[Descripción]]="","",_xlfn.XLOOKUP(Tabla1[[#This Row],[Descripción]],Tabla10[Descripción],Tabla10[Precio Unitario],0))</f>
        <v>25488</v>
      </c>
      <c r="O457" s="537">
        <f>IF(Tabla1[[#This Row],[Cantidad de Insumos]]="","",Tabla1[[#This Row],[Precio Unitario]]*Tabla1[[#This Row],[Cantidad de Insumos]])</f>
        <v>101952</v>
      </c>
      <c r="P457" s="522" t="str">
        <f>IF(Tabla1[[#This Row],[Descripción]]="","",_xlfn.XLOOKUP(Tabla1[[#This Row],[Descripción]],Tabla10[Descripción],Tabla10[CODIGO PRESUPUESTARIO],0))</f>
        <v>2.3.1.1.01</v>
      </c>
      <c r="Q457" s="523" t="s">
        <v>900</v>
      </c>
      <c r="R457" s="523" t="str">
        <f>IF(Tabla1[[#This Row],[Insumos]]="","",_xlfn.XLOOKUP(Tabla1[[#This Row],[Insumos]],Tabla10[Insumo],Tabla10[InsumoAbrev],"",0))</f>
        <v>lsAlimentosyBebidas</v>
      </c>
    </row>
    <row r="458" spans="2:18" ht="51">
      <c r="B458" s="188" t="e">
        <f>IF('Formulario PPGR3'!$G458="","",CONCATENATE('Formulario PPGR3'!$C458,".",'Formulario PPGR3'!$D458,".",'Formulario PPGR3'!$E458,".",'Formulario PPGR3'!$F458))</f>
        <v>#REF!</v>
      </c>
      <c r="C458" s="188" t="e">
        <f>IF('Formulario PPGR3'!$G458="","",'Formulario PPGR1'!#REF!)</f>
        <v>#REF!</v>
      </c>
      <c r="D458" s="188" t="e">
        <f>IF('Formulario PPGR3'!$G458="","",'Formulario PPGR1'!#REF!)</f>
        <v>#REF!</v>
      </c>
      <c r="E458" s="188" t="e">
        <f>IF('Formulario PPGR3'!$G458="","",'Formulario PPGR1'!#REF!)</f>
        <v>#REF!</v>
      </c>
      <c r="F458" s="188" t="e">
        <f>IF('Formulario PPGR3'!$G458="","",'Formulario PPGR1'!#REF!)</f>
        <v>#REF!</v>
      </c>
      <c r="G458" s="234" t="s">
        <v>397</v>
      </c>
      <c r="H458" s="519" t="str" cm="1">
        <f t="array" ref="H458">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58" s="520">
        <f>IFERROR(VLOOKUP('Formulario PPGR3'!$G458,'Formulario PPGR2'!$C$9:$Q$270,15,FALSE),"")</f>
        <v>4</v>
      </c>
      <c r="J458" s="528" t="s">
        <v>901</v>
      </c>
      <c r="K458" s="524" t="s">
        <v>918</v>
      </c>
      <c r="L458" s="521" t="str">
        <f>IF(Tabla1[[#This Row],[Descripción]]="","",_xlfn.XLOOKUP(Tabla1[[#This Row],[Descripción]],Tabla10[Descripción],Tabla10[Unidad de Medida],"",0))</f>
        <v>Caja</v>
      </c>
      <c r="M458" s="312">
        <v>4</v>
      </c>
      <c r="N458" s="537">
        <f>IF(Tabla1[[#This Row],[Descripción]]="","",_xlfn.XLOOKUP(Tabla1[[#This Row],[Descripción]],Tabla10[Descripción],Tabla10[Precio Unitario],0))</f>
        <v>175.82</v>
      </c>
      <c r="O458" s="537">
        <f>IF(Tabla1[[#This Row],[Cantidad de Insumos]]="","",Tabla1[[#This Row],[Precio Unitario]]*Tabla1[[#This Row],[Cantidad de Insumos]])</f>
        <v>703.28</v>
      </c>
      <c r="P458" s="522" t="str">
        <f>IF(Tabla1[[#This Row],[Descripción]]="","",_xlfn.XLOOKUP(Tabla1[[#This Row],[Descripción]],Tabla10[Descripción],Tabla10[CODIGO PRESUPUESTARIO],0))</f>
        <v>2.3.3.2.01</v>
      </c>
      <c r="Q458" s="523" t="s">
        <v>894</v>
      </c>
      <c r="R458" s="523" t="str">
        <f>IF(Tabla1[[#This Row],[Insumos]]="","",_xlfn.XLOOKUP(Tabla1[[#This Row],[Insumos]],Tabla10[Insumo],Tabla10[InsumoAbrev],"",0))</f>
        <v>lsProductosdePapel</v>
      </c>
    </row>
    <row r="459" spans="2:18" ht="51">
      <c r="B459" s="188" t="e">
        <f>IF('Formulario PPGR3'!$G459="","",CONCATENATE('Formulario PPGR3'!$C459,".",'Formulario PPGR3'!$D459,".",'Formulario PPGR3'!$E459,".",'Formulario PPGR3'!$F459))</f>
        <v>#REF!</v>
      </c>
      <c r="C459" s="188" t="e">
        <f>IF('Formulario PPGR3'!$G459="","",'Formulario PPGR1'!#REF!)</f>
        <v>#REF!</v>
      </c>
      <c r="D459" s="188" t="e">
        <f>IF('Formulario PPGR3'!$G459="","",'Formulario PPGR1'!#REF!)</f>
        <v>#REF!</v>
      </c>
      <c r="E459" s="188" t="e">
        <f>IF('Formulario PPGR3'!$G459="","",'Formulario PPGR1'!#REF!)</f>
        <v>#REF!</v>
      </c>
      <c r="F459" s="188" t="e">
        <f>IF('Formulario PPGR3'!$G459="","",'Formulario PPGR1'!#REF!)</f>
        <v>#REF!</v>
      </c>
      <c r="G459" s="234" t="s">
        <v>397</v>
      </c>
      <c r="H459" s="519" t="str" cm="1">
        <f t="array" ref="H459">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59" s="520">
        <f>IFERROR(VLOOKUP('Formulario PPGR3'!$G459,'Formulario PPGR2'!$C$9:$Q$270,15,FALSE),"")</f>
        <v>4</v>
      </c>
      <c r="J459" s="525" t="s">
        <v>903</v>
      </c>
      <c r="K459" s="524" t="s">
        <v>909</v>
      </c>
      <c r="L459" s="521" t="str">
        <f>IF(Tabla1[[#This Row],[Descripción]]="","",_xlfn.XLOOKUP(Tabla1[[#This Row],[Descripción]],Tabla10[Descripción],Tabla10[Unidad de Medida],"",0))</f>
        <v>unidad</v>
      </c>
      <c r="M459" s="312">
        <v>4</v>
      </c>
      <c r="N459" s="537">
        <f>IF(Tabla1[[#This Row],[Descripción]]="","",_xlfn.XLOOKUP(Tabla1[[#This Row],[Descripción]],Tabla10[Descripción],Tabla10[Precio Unitario],0))</f>
        <v>420.09199999999998</v>
      </c>
      <c r="O459" s="537">
        <f>IF(Tabla1[[#This Row],[Cantidad de Insumos]]="","",Tabla1[[#This Row],[Precio Unitario]]*Tabla1[[#This Row],[Cantidad de Insumos]])</f>
        <v>1680.3679999999999</v>
      </c>
      <c r="P459" s="522" t="str">
        <f>IF(Tabla1[[#This Row],[Descripción]]="","",_xlfn.XLOOKUP(Tabla1[[#This Row],[Descripción]],Tabla10[Descripción],Tabla10[CODIGO PRESUPUESTARIO],0))</f>
        <v xml:space="preserve">2.3.9.2.01 </v>
      </c>
      <c r="Q459" s="523" t="s">
        <v>900</v>
      </c>
      <c r="R459" s="523" t="str">
        <f>IF(Tabla1[[#This Row],[Insumos]]="","",_xlfn.XLOOKUP(Tabla1[[#This Row],[Insumos]],Tabla10[Insumo],Tabla10[InsumoAbrev],"",0))</f>
        <v>lsUtilesdeOficina</v>
      </c>
    </row>
    <row r="460" spans="2:18" ht="51">
      <c r="B460" s="188" t="e">
        <f>IF('Formulario PPGR3'!$G460="","",CONCATENATE('Formulario PPGR3'!$C460,".",'Formulario PPGR3'!$D460,".",'Formulario PPGR3'!$E460,".",'Formulario PPGR3'!$F460))</f>
        <v>#REF!</v>
      </c>
      <c r="C460" s="188" t="e">
        <f>IF('Formulario PPGR3'!$G460="","",'Formulario PPGR1'!#REF!)</f>
        <v>#REF!</v>
      </c>
      <c r="D460" s="188" t="e">
        <f>IF('Formulario PPGR3'!$G460="","",'Formulario PPGR1'!#REF!)</f>
        <v>#REF!</v>
      </c>
      <c r="E460" s="188" t="e">
        <f>IF('Formulario PPGR3'!$G460="","",'Formulario PPGR1'!#REF!)</f>
        <v>#REF!</v>
      </c>
      <c r="F460" s="188" t="e">
        <f>IF('Formulario PPGR3'!$G460="","",'Formulario PPGR1'!#REF!)</f>
        <v>#REF!</v>
      </c>
      <c r="G460" s="234" t="s">
        <v>397</v>
      </c>
      <c r="H460" s="519" t="str" cm="1">
        <f t="array" ref="H460">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60" s="520">
        <f>IFERROR(VLOOKUP('Formulario PPGR3'!$G460,'Formulario PPGR2'!$C$9:$Q$270,15,FALSE),"")</f>
        <v>4</v>
      </c>
      <c r="J460" s="525" t="s">
        <v>903</v>
      </c>
      <c r="K460" s="524" t="s">
        <v>910</v>
      </c>
      <c r="L460" s="521" t="str">
        <f>IF(Tabla1[[#This Row],[Descripción]]="","",_xlfn.XLOOKUP(Tabla1[[#This Row],[Descripción]],Tabla10[Descripción],Tabla10[Unidad de Medida],"",0))</f>
        <v>unidad</v>
      </c>
      <c r="M460" s="312">
        <v>4</v>
      </c>
      <c r="N460" s="537">
        <f>IF(Tabla1[[#This Row],[Descripción]]="","",_xlfn.XLOOKUP(Tabla1[[#This Row],[Descripción]],Tabla10[Descripción],Tabla10[Precio Unitario],0))</f>
        <v>422.358</v>
      </c>
      <c r="O460" s="537">
        <f>IF(Tabla1[[#This Row],[Cantidad de Insumos]]="","",Tabla1[[#This Row],[Precio Unitario]]*Tabla1[[#This Row],[Cantidad de Insumos]])</f>
        <v>1689.432</v>
      </c>
      <c r="P460" s="522" t="str">
        <f>IF(Tabla1[[#This Row],[Descripción]]="","",_xlfn.XLOOKUP(Tabla1[[#This Row],[Descripción]],Tabla10[Descripción],Tabla10[CODIGO PRESUPUESTARIO],0))</f>
        <v xml:space="preserve">2.3.9.2.01 </v>
      </c>
      <c r="Q460" s="523" t="s">
        <v>900</v>
      </c>
      <c r="R460" s="523" t="str">
        <f>IF(Tabla1[[#This Row],[Insumos]]="","",_xlfn.XLOOKUP(Tabla1[[#This Row],[Insumos]],Tabla10[Insumo],Tabla10[InsumoAbrev],"",0))</f>
        <v>lsUtilesdeOficina</v>
      </c>
    </row>
    <row r="461" spans="2:18" ht="51">
      <c r="B461" s="188" t="e">
        <f>IF('Formulario PPGR3'!$G461="","",CONCATENATE('Formulario PPGR3'!$C461,".",'Formulario PPGR3'!$D461,".",'Formulario PPGR3'!$E461,".",'Formulario PPGR3'!$F461))</f>
        <v>#REF!</v>
      </c>
      <c r="C461" s="188" t="e">
        <f>IF('Formulario PPGR3'!$G461="","",'Formulario PPGR1'!#REF!)</f>
        <v>#REF!</v>
      </c>
      <c r="D461" s="188" t="e">
        <f>IF('Formulario PPGR3'!$G461="","",'Formulario PPGR1'!#REF!)</f>
        <v>#REF!</v>
      </c>
      <c r="E461" s="188" t="e">
        <f>IF('Formulario PPGR3'!$G461="","",'Formulario PPGR1'!#REF!)</f>
        <v>#REF!</v>
      </c>
      <c r="F461" s="188" t="e">
        <f>IF('Formulario PPGR3'!$G461="","",'Formulario PPGR1'!#REF!)</f>
        <v>#REF!</v>
      </c>
      <c r="G461" s="234" t="s">
        <v>397</v>
      </c>
      <c r="H461" s="519" t="str" cm="1">
        <f t="array" ref="H461">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61" s="520">
        <f>IFERROR(VLOOKUP('Formulario PPGR3'!$G461,'Formulario PPGR2'!$C$9:$Q$270,15,FALSE),"")</f>
        <v>4</v>
      </c>
      <c r="J461" s="525" t="s">
        <v>903</v>
      </c>
      <c r="K461" s="524" t="s">
        <v>911</v>
      </c>
      <c r="L461" s="521" t="str">
        <f>IF(Tabla1[[#This Row],[Descripción]]="","",_xlfn.XLOOKUP(Tabla1[[#This Row],[Descripción]],Tabla10[Descripción],Tabla10[Unidad de Medida],"",0))</f>
        <v>unidad</v>
      </c>
      <c r="M461" s="312">
        <v>4</v>
      </c>
      <c r="N461" s="537">
        <f>IF(Tabla1[[#This Row],[Descripción]]="","",_xlfn.XLOOKUP(Tabla1[[#This Row],[Descripción]],Tabla10[Descripción],Tabla10[Precio Unitario],0))</f>
        <v>422.44</v>
      </c>
      <c r="O461" s="537">
        <f>IF(Tabla1[[#This Row],[Cantidad de Insumos]]="","",Tabla1[[#This Row],[Precio Unitario]]*Tabla1[[#This Row],[Cantidad de Insumos]])</f>
        <v>1689.76</v>
      </c>
      <c r="P461" s="522" t="str">
        <f>IF(Tabla1[[#This Row],[Descripción]]="","",_xlfn.XLOOKUP(Tabla1[[#This Row],[Descripción]],Tabla10[Descripción],Tabla10[CODIGO PRESUPUESTARIO],0))</f>
        <v xml:space="preserve">2.3.9.2.01 </v>
      </c>
      <c r="Q461" s="523" t="s">
        <v>900</v>
      </c>
      <c r="R461" s="523" t="str">
        <f>IF(Tabla1[[#This Row],[Insumos]]="","",_xlfn.XLOOKUP(Tabla1[[#This Row],[Insumos]],Tabla10[Insumo],Tabla10[InsumoAbrev],"",0))</f>
        <v>lsUtilesdeOficina</v>
      </c>
    </row>
    <row r="462" spans="2:18" ht="51">
      <c r="B462" s="188" t="e">
        <f>IF('Formulario PPGR3'!$G462="","",CONCATENATE('Formulario PPGR3'!$C462,".",'Formulario PPGR3'!$D462,".",'Formulario PPGR3'!$E462,".",'Formulario PPGR3'!$F462))</f>
        <v>#REF!</v>
      </c>
      <c r="C462" s="188" t="e">
        <f>IF('Formulario PPGR3'!$G462="","",'Formulario PPGR1'!#REF!)</f>
        <v>#REF!</v>
      </c>
      <c r="D462" s="188" t="e">
        <f>IF('Formulario PPGR3'!$G462="","",'Formulario PPGR1'!#REF!)</f>
        <v>#REF!</v>
      </c>
      <c r="E462" s="188" t="e">
        <f>IF('Formulario PPGR3'!$G462="","",'Formulario PPGR1'!#REF!)</f>
        <v>#REF!</v>
      </c>
      <c r="F462" s="188" t="e">
        <f>IF('Formulario PPGR3'!$G462="","",'Formulario PPGR1'!#REF!)</f>
        <v>#REF!</v>
      </c>
      <c r="G462" s="234" t="s">
        <v>397</v>
      </c>
      <c r="H462" s="519" t="str" cm="1">
        <f t="array" ref="H462">IF(Tabla1[[#This Row],[Código_Actividad]]="","",_xlfn.XLOOKUP(Tabla1[[#This Row],[Código_Actividad]],CodigoActividad,Tabla2[Actividades Programables Presupuestables],"",0))</f>
        <v>Mesas de trabajo con el personal de los Servicios de Atención Integral para seguimiento al cumplimiento de indicadores de la cascada 95-95-95 del Programa de VIH.</v>
      </c>
      <c r="I462" s="520">
        <f>IFERROR(VLOOKUP('Formulario PPGR3'!$G462,'Formulario PPGR2'!$C$9:$Q$270,15,FALSE),"")</f>
        <v>4</v>
      </c>
      <c r="J462" s="525" t="s">
        <v>903</v>
      </c>
      <c r="K462" s="524" t="s">
        <v>912</v>
      </c>
      <c r="L462" s="521" t="str">
        <f>IF(Tabla1[[#This Row],[Descripción]]="","",_xlfn.XLOOKUP(Tabla1[[#This Row],[Descripción]],Tabla10[Descripción],Tabla10[Unidad de Medida],"",0))</f>
        <v>unidad</v>
      </c>
      <c r="M462" s="312">
        <v>1</v>
      </c>
      <c r="N462" s="537">
        <f>IF(Tabla1[[#This Row],[Descripción]]="","",_xlfn.XLOOKUP(Tabla1[[#This Row],[Descripción]],Tabla10[Descripción],Tabla10[Precio Unitario],0))</f>
        <v>422.62799999999999</v>
      </c>
      <c r="O462" s="537">
        <f>IF(Tabla1[[#This Row],[Cantidad de Insumos]]="","",Tabla1[[#This Row],[Precio Unitario]]*Tabla1[[#This Row],[Cantidad de Insumos]])</f>
        <v>422.62799999999999</v>
      </c>
      <c r="P462" s="522" t="str">
        <f>IF(Tabla1[[#This Row],[Descripción]]="","",_xlfn.XLOOKUP(Tabla1[[#This Row],[Descripción]],Tabla10[Descripción],Tabla10[CODIGO PRESUPUESTARIO],0))</f>
        <v xml:space="preserve">2.3.9.2.01 </v>
      </c>
      <c r="Q462" s="523" t="s">
        <v>900</v>
      </c>
      <c r="R462" s="523" t="str">
        <f>IF(Tabla1[[#This Row],[Insumos]]="","",_xlfn.XLOOKUP(Tabla1[[#This Row],[Insumos]],Tabla10[Insumo],Tabla10[InsumoAbrev],"",0))</f>
        <v>lsUtilesdeOficina</v>
      </c>
    </row>
    <row r="463" spans="2:18" ht="38.25">
      <c r="B463" s="188" t="e">
        <f>IF('Formulario PPGR3'!$G463="","",CONCATENATE('Formulario PPGR3'!$C463,".",'Formulario PPGR3'!$D463,".",'Formulario PPGR3'!$E463,".",'Formulario PPGR3'!$F463))</f>
        <v>#REF!</v>
      </c>
      <c r="C463" s="188" t="e">
        <f>IF('Formulario PPGR3'!$G463="","",'Formulario PPGR1'!#REF!)</f>
        <v>#REF!</v>
      </c>
      <c r="D463" s="188" t="e">
        <f>IF('Formulario PPGR3'!$G463="","",'Formulario PPGR1'!#REF!)</f>
        <v>#REF!</v>
      </c>
      <c r="E463" s="188" t="e">
        <f>IF('Formulario PPGR3'!$G463="","",'Formulario PPGR1'!#REF!)</f>
        <v>#REF!</v>
      </c>
      <c r="F463" s="188" t="e">
        <f>IF('Formulario PPGR3'!$G463="","",'Formulario PPGR1'!#REF!)</f>
        <v>#REF!</v>
      </c>
      <c r="G463" s="234" t="s">
        <v>402</v>
      </c>
      <c r="H463" s="519" t="str" cm="1">
        <f t="array" ref="H463">IF(Tabla1[[#This Row],[Código_Actividad]]="","",_xlfn.XLOOKUP(Tabla1[[#This Row],[Código_Actividad]],CodigoActividad,Tabla2[Actividades Programables Presupuestables],"",0))</f>
        <v>Visita de supervisión de la estrategia de prevención de Profilaxis Pre Exposición al VIH (PrEP) en los establecimientos de salud seleccionados</v>
      </c>
      <c r="I463" s="520">
        <f>IFERROR(VLOOKUP('Formulario PPGR3'!$G463,'Formulario PPGR2'!$C$9:$Q$270,15,FALSE),"")</f>
        <v>3</v>
      </c>
      <c r="J463" s="525" t="s">
        <v>895</v>
      </c>
      <c r="K463" s="524" t="s">
        <v>896</v>
      </c>
      <c r="L463" s="521" t="str">
        <f>IF(Tabla1[[#This Row],[Descripción]]="","",_xlfn.XLOOKUP(Tabla1[[#This Row],[Descripción]],Tabla10[Descripción],Tabla10[Unidad de Medida],"",0))</f>
        <v>galon</v>
      </c>
      <c r="M463" s="312">
        <v>21</v>
      </c>
      <c r="N463" s="537">
        <f>IF(Tabla1[[#This Row],[Descripción]]="","",_xlfn.XLOOKUP(Tabla1[[#This Row],[Descripción]],Tabla10[Descripción],Tabla10[Precio Unitario],0))</f>
        <v>250</v>
      </c>
      <c r="O463" s="537">
        <f>IF(Tabla1[[#This Row],[Cantidad de Insumos]]="","",Tabla1[[#This Row],[Precio Unitario]]*Tabla1[[#This Row],[Cantidad de Insumos]])</f>
        <v>5250</v>
      </c>
      <c r="P463" s="522" t="str">
        <f>IF(Tabla1[[#This Row],[Descripción]]="","",_xlfn.XLOOKUP(Tabla1[[#This Row],[Descripción]],Tabla10[Descripción],Tabla10[CODIGO PRESUPUESTARIO],0))</f>
        <v>2.3.7.1.02</v>
      </c>
      <c r="Q463" s="523" t="s">
        <v>894</v>
      </c>
      <c r="R463" s="523" t="str">
        <f>IF(Tabla1[[#This Row],[Insumos]]="","",_xlfn.XLOOKUP(Tabla1[[#This Row],[Insumos]],Tabla10[Insumo],Tabla10[InsumoAbrev],"",0))</f>
        <v>lsGasoil</v>
      </c>
    </row>
    <row r="464" spans="2:18" ht="38.25">
      <c r="B464" s="188" t="e">
        <f>IF('Formulario PPGR3'!$G464="","",CONCATENATE('Formulario PPGR3'!$C464,".",'Formulario PPGR3'!$D464,".",'Formulario PPGR3'!$E464,".",'Formulario PPGR3'!$F464))</f>
        <v>#REF!</v>
      </c>
      <c r="C464" s="188" t="e">
        <f>IF('Formulario PPGR3'!$G464="","",'Formulario PPGR1'!#REF!)</f>
        <v>#REF!</v>
      </c>
      <c r="D464" s="188" t="e">
        <f>IF('Formulario PPGR3'!$G464="","",'Formulario PPGR1'!#REF!)</f>
        <v>#REF!</v>
      </c>
      <c r="E464" s="188" t="e">
        <f>IF('Formulario PPGR3'!$G464="","",'Formulario PPGR1'!#REF!)</f>
        <v>#REF!</v>
      </c>
      <c r="F464" s="188" t="e">
        <f>IF('Formulario PPGR3'!$G464="","",'Formulario PPGR1'!#REF!)</f>
        <v>#REF!</v>
      </c>
      <c r="G464" s="234" t="s">
        <v>402</v>
      </c>
      <c r="H464" s="519" t="str" cm="1">
        <f t="array" ref="H464">IF(Tabla1[[#This Row],[Código_Actividad]]="","",_xlfn.XLOOKUP(Tabla1[[#This Row],[Código_Actividad]],CodigoActividad,Tabla2[Actividades Programables Presupuestables],"",0))</f>
        <v>Visita de supervisión de la estrategia de prevención de Profilaxis Pre Exposición al VIH (PrEP) en los establecimientos de salud seleccionados</v>
      </c>
      <c r="I464" s="520">
        <f>IFERROR(VLOOKUP('Formulario PPGR3'!$G464,'Formulario PPGR2'!$C$9:$Q$270,15,FALSE),"")</f>
        <v>3</v>
      </c>
      <c r="J464" s="528" t="s">
        <v>901</v>
      </c>
      <c r="K464" s="524" t="s">
        <v>902</v>
      </c>
      <c r="L464" s="521" t="str">
        <f>IF(Tabla1[[#This Row],[Descripción]]="","",_xlfn.XLOOKUP(Tabla1[[#This Row],[Descripción]],Tabla10[Descripción],Tabla10[Unidad de Medida],"",0))</f>
        <v>resma</v>
      </c>
      <c r="M464" s="312">
        <v>1</v>
      </c>
      <c r="N464" s="537">
        <f>IF(Tabla1[[#This Row],[Descripción]]="","",_xlfn.XLOOKUP(Tabla1[[#This Row],[Descripción]],Tabla10[Descripción],Tabla10[Precio Unitario],0))</f>
        <v>288</v>
      </c>
      <c r="O464" s="537">
        <f>IF(Tabla1[[#This Row],[Cantidad de Insumos]]="","",Tabla1[[#This Row],[Precio Unitario]]*Tabla1[[#This Row],[Cantidad de Insumos]])</f>
        <v>288</v>
      </c>
      <c r="P464" s="522" t="str">
        <f>IF(Tabla1[[#This Row],[Descripción]]="","",_xlfn.XLOOKUP(Tabla1[[#This Row],[Descripción]],Tabla10[Descripción],Tabla10[CODIGO PRESUPUESTARIO],0))</f>
        <v>2.3.3.1.01</v>
      </c>
      <c r="Q464" s="523" t="s">
        <v>894</v>
      </c>
      <c r="R464" s="523" t="str">
        <f>IF(Tabla1[[#This Row],[Insumos]]="","",_xlfn.XLOOKUP(Tabla1[[#This Row],[Insumos]],Tabla10[Insumo],Tabla10[InsumoAbrev],"",0))</f>
        <v>lsProductosdePapel</v>
      </c>
    </row>
    <row r="465" spans="2:18" ht="38.25">
      <c r="B465" s="188" t="e">
        <f>IF('Formulario PPGR3'!$G465="","",CONCATENATE('Formulario PPGR3'!$C465,".",'Formulario PPGR3'!$D465,".",'Formulario PPGR3'!$E465,".",'Formulario PPGR3'!$F465))</f>
        <v>#REF!</v>
      </c>
      <c r="C465" s="188" t="e">
        <f>IF('Formulario PPGR3'!$G465="","",'Formulario PPGR1'!#REF!)</f>
        <v>#REF!</v>
      </c>
      <c r="D465" s="188" t="e">
        <f>IF('Formulario PPGR3'!$G465="","",'Formulario PPGR1'!#REF!)</f>
        <v>#REF!</v>
      </c>
      <c r="E465" s="188" t="e">
        <f>IF('Formulario PPGR3'!$G465="","",'Formulario PPGR1'!#REF!)</f>
        <v>#REF!</v>
      </c>
      <c r="F465" s="188" t="e">
        <f>IF('Formulario PPGR3'!$G465="","",'Formulario PPGR1'!#REF!)</f>
        <v>#REF!</v>
      </c>
      <c r="G465" s="234" t="s">
        <v>402</v>
      </c>
      <c r="H465" s="519" t="str" cm="1">
        <f t="array" ref="H465">IF(Tabla1[[#This Row],[Código_Actividad]]="","",_xlfn.XLOOKUP(Tabla1[[#This Row],[Código_Actividad]],CodigoActividad,Tabla2[Actividades Programables Presupuestables],"",0))</f>
        <v>Visita de supervisión de la estrategia de prevención de Profilaxis Pre Exposición al VIH (PrEP) en los establecimientos de salud seleccionados</v>
      </c>
      <c r="I465" s="520">
        <f>IFERROR(VLOOKUP('Formulario PPGR3'!$G465,'Formulario PPGR2'!$C$9:$Q$270,15,FALSE),"")</f>
        <v>3</v>
      </c>
      <c r="J465" s="525" t="s">
        <v>897</v>
      </c>
      <c r="K465" s="524" t="s">
        <v>898</v>
      </c>
      <c r="L465" s="521" t="str">
        <f>IF(Tabla1[[#This Row],[Descripción]]="","",_xlfn.XLOOKUP(Tabla1[[#This Row],[Descripción]],Tabla10[Descripción],Tabla10[Unidad de Medida],"",0))</f>
        <v>Depósito</v>
      </c>
      <c r="M465" s="312">
        <v>6</v>
      </c>
      <c r="N465" s="537">
        <f>IF(Tabla1[[#This Row],[Descripción]]="","",_xlfn.XLOOKUP(Tabla1[[#This Row],[Descripción]],Tabla10[Descripción],Tabla10[Precio Unitario],0))</f>
        <v>1700</v>
      </c>
      <c r="O465" s="537">
        <f>IF(Tabla1[[#This Row],[Cantidad de Insumos]]="","",Tabla1[[#This Row],[Precio Unitario]]*Tabla1[[#This Row],[Cantidad de Insumos]])</f>
        <v>10200</v>
      </c>
      <c r="P465" s="522" t="str">
        <f>IF(Tabla1[[#This Row],[Descripción]]="","",_xlfn.XLOOKUP(Tabla1[[#This Row],[Descripción]],Tabla10[Descripción],Tabla10[CODIGO PRESUPUESTARIO],0))</f>
        <v>2.2.3.1.01</v>
      </c>
      <c r="Q465" s="523" t="s">
        <v>894</v>
      </c>
      <c r="R465" s="523" t="str">
        <f>IF(Tabla1[[#This Row],[Insumos]]="","",_xlfn.XLOOKUP(Tabla1[[#This Row],[Insumos]],Tabla10[Insumo],Tabla10[InsumoAbrev],"",0))</f>
        <v>lsViaticosDP</v>
      </c>
    </row>
    <row r="466" spans="2:18">
      <c r="B466" s="188" t="e">
        <f>IF('Formulario PPGR3'!$G466="","",CONCATENATE('Formulario PPGR3'!$C466,".",'Formulario PPGR3'!$D466,".",'Formulario PPGR3'!$E466,".",'Formulario PPGR3'!$F466))</f>
        <v>#REF!</v>
      </c>
      <c r="C466" s="188" t="e">
        <f>IF('Formulario PPGR3'!$G466="","",'Formulario PPGR1'!#REF!)</f>
        <v>#REF!</v>
      </c>
      <c r="D466" s="188" t="e">
        <f>IF('Formulario PPGR3'!$G466="","",'Formulario PPGR1'!#REF!)</f>
        <v>#REF!</v>
      </c>
      <c r="E466" s="188" t="e">
        <f>IF('Formulario PPGR3'!$G466="","",'Formulario PPGR1'!#REF!)</f>
        <v>#REF!</v>
      </c>
      <c r="F466" s="188" t="e">
        <f>IF('Formulario PPGR3'!$G466="","",'Formulario PPGR1'!#REF!)</f>
        <v>#REF!</v>
      </c>
      <c r="G466" s="234" t="s">
        <v>405</v>
      </c>
      <c r="H466" s="519" t="str" cm="1">
        <f t="array" ref="H466">IF(Tabla1[[#This Row],[Código_Actividad]]="","",_xlfn.XLOOKUP(Tabla1[[#This Row],[Código_Actividad]],CodigoActividad,Tabla2[Actividades Programables Presupuestables],"",0))</f>
        <v>Taller de Profilaxis Post Exposición al VIH, PPE</v>
      </c>
      <c r="I466" s="520">
        <f>IFERROR(VLOOKUP('Formulario PPGR3'!$G466,'Formulario PPGR2'!$C$9:$Q$270,15,FALSE),"")</f>
        <v>1</v>
      </c>
      <c r="J466" s="528" t="s">
        <v>901</v>
      </c>
      <c r="K466" s="524" t="s">
        <v>918</v>
      </c>
      <c r="L466" s="521" t="str">
        <f>IF(Tabla1[[#This Row],[Descripción]]="","",_xlfn.XLOOKUP(Tabla1[[#This Row],[Descripción]],Tabla10[Descripción],Tabla10[Unidad de Medida],"",0))</f>
        <v>Caja</v>
      </c>
      <c r="M466" s="312">
        <v>1</v>
      </c>
      <c r="N466" s="537">
        <f>IF(Tabla1[[#This Row],[Descripción]]="","",_xlfn.XLOOKUP(Tabla1[[#This Row],[Descripción]],Tabla10[Descripción],Tabla10[Precio Unitario],0))</f>
        <v>175.82</v>
      </c>
      <c r="O466" s="537">
        <f>IF(Tabla1[[#This Row],[Cantidad de Insumos]]="","",Tabla1[[#This Row],[Precio Unitario]]*Tabla1[[#This Row],[Cantidad de Insumos]])</f>
        <v>175.82</v>
      </c>
      <c r="P466" s="522" t="str">
        <f>IF(Tabla1[[#This Row],[Descripción]]="","",_xlfn.XLOOKUP(Tabla1[[#This Row],[Descripción]],Tabla10[Descripción],Tabla10[CODIGO PRESUPUESTARIO],0))</f>
        <v>2.3.3.2.01</v>
      </c>
      <c r="Q466" s="523" t="s">
        <v>894</v>
      </c>
      <c r="R466" s="523" t="str">
        <f>IF(Tabla1[[#This Row],[Insumos]]="","",_xlfn.XLOOKUP(Tabla1[[#This Row],[Insumos]],Tabla10[Insumo],Tabla10[InsumoAbrev],"",0))</f>
        <v>lsProductosdePapel</v>
      </c>
    </row>
    <row r="467" spans="2:18">
      <c r="B467" s="188" t="e">
        <f>IF('Formulario PPGR3'!$G467="","",CONCATENATE('Formulario PPGR3'!$C467,".",'Formulario PPGR3'!$D467,".",'Formulario PPGR3'!$E467,".",'Formulario PPGR3'!$F467))</f>
        <v>#REF!</v>
      </c>
      <c r="C467" s="188" t="e">
        <f>IF('Formulario PPGR3'!$G467="","",'Formulario PPGR1'!#REF!)</f>
        <v>#REF!</v>
      </c>
      <c r="D467" s="188" t="e">
        <f>IF('Formulario PPGR3'!$G467="","",'Formulario PPGR1'!#REF!)</f>
        <v>#REF!</v>
      </c>
      <c r="E467" s="188" t="e">
        <f>IF('Formulario PPGR3'!$G467="","",'Formulario PPGR1'!#REF!)</f>
        <v>#REF!</v>
      </c>
      <c r="F467" s="188" t="e">
        <f>IF('Formulario PPGR3'!$G467="","",'Formulario PPGR1'!#REF!)</f>
        <v>#REF!</v>
      </c>
      <c r="G467" s="234" t="s">
        <v>405</v>
      </c>
      <c r="H467" s="519" t="str" cm="1">
        <f t="array" ref="H467">IF(Tabla1[[#This Row],[Código_Actividad]]="","",_xlfn.XLOOKUP(Tabla1[[#This Row],[Código_Actividad]],CodigoActividad,Tabla2[Actividades Programables Presupuestables],"",0))</f>
        <v>Taller de Profilaxis Post Exposición al VIH, PPE</v>
      </c>
      <c r="I467" s="520">
        <f>IFERROR(VLOOKUP('Formulario PPGR3'!$G467,'Formulario PPGR2'!$C$9:$Q$270,15,FALSE),"")</f>
        <v>1</v>
      </c>
      <c r="J467" s="528" t="s">
        <v>901</v>
      </c>
      <c r="K467" s="524" t="s">
        <v>902</v>
      </c>
      <c r="L467" s="521" t="str">
        <f>IF(Tabla1[[#This Row],[Descripción]]="","",_xlfn.XLOOKUP(Tabla1[[#This Row],[Descripción]],Tabla10[Descripción],Tabla10[Unidad de Medida],"",0))</f>
        <v>resma</v>
      </c>
      <c r="M467" s="312">
        <v>1</v>
      </c>
      <c r="N467" s="537">
        <f>IF(Tabla1[[#This Row],[Descripción]]="","",_xlfn.XLOOKUP(Tabla1[[#This Row],[Descripción]],Tabla10[Descripción],Tabla10[Precio Unitario],0))</f>
        <v>288</v>
      </c>
      <c r="O467" s="537">
        <f>IF(Tabla1[[#This Row],[Cantidad de Insumos]]="","",Tabla1[[#This Row],[Precio Unitario]]*Tabla1[[#This Row],[Cantidad de Insumos]])</f>
        <v>288</v>
      </c>
      <c r="P467" s="522" t="str">
        <f>IF(Tabla1[[#This Row],[Descripción]]="","",_xlfn.XLOOKUP(Tabla1[[#This Row],[Descripción]],Tabla10[Descripción],Tabla10[CODIGO PRESUPUESTARIO],0))</f>
        <v>2.3.3.1.01</v>
      </c>
      <c r="Q467" s="523" t="s">
        <v>894</v>
      </c>
      <c r="R467" s="523" t="str">
        <f>IF(Tabla1[[#This Row],[Insumos]]="","",_xlfn.XLOOKUP(Tabla1[[#This Row],[Insumos]],Tabla10[Insumo],Tabla10[InsumoAbrev],"",0))</f>
        <v>lsProductosdePapel</v>
      </c>
    </row>
    <row r="468" spans="2:18" ht="25.5">
      <c r="B468" s="188" t="e">
        <f>IF('Formulario PPGR3'!$G468="","",CONCATENATE('Formulario PPGR3'!$C468,".",'Formulario PPGR3'!$D468,".",'Formulario PPGR3'!$E468,".",'Formulario PPGR3'!$F468))</f>
        <v>#REF!</v>
      </c>
      <c r="C468" s="188" t="e">
        <f>IF('Formulario PPGR3'!$G468="","",'Formulario PPGR1'!#REF!)</f>
        <v>#REF!</v>
      </c>
      <c r="D468" s="188" t="e">
        <f>IF('Formulario PPGR3'!$G468="","",'Formulario PPGR1'!#REF!)</f>
        <v>#REF!</v>
      </c>
      <c r="E468" s="188" t="e">
        <f>IF('Formulario PPGR3'!$G468="","",'Formulario PPGR1'!#REF!)</f>
        <v>#REF!</v>
      </c>
      <c r="F468" s="188" t="e">
        <f>IF('Formulario PPGR3'!$G468="","",'Formulario PPGR1'!#REF!)</f>
        <v>#REF!</v>
      </c>
      <c r="G468" s="234" t="s">
        <v>407</v>
      </c>
      <c r="H468" s="188" t="str" cm="1">
        <f t="array" ref="H468">IF(Tabla1[[#This Row],[Código_Actividad]]="","",_xlfn.XLOOKUP(Tabla1[[#This Row],[Código_Actividad]],CodigoActividad,Tabla2[Actividades Programables Presupuestables],"",0))</f>
        <v>Visita de supervisión de la estrategia de prevención de Profilaxis Post Exposición al VIH (PPE) en los establecimientos de salud seleccionados</v>
      </c>
      <c r="I468" s="520">
        <f>IFERROR(VLOOKUP('Formulario PPGR3'!$G468,'Formulario PPGR2'!$C$9:$Q$270,15,FALSE),"")</f>
        <v>7</v>
      </c>
      <c r="J468" s="525" t="s">
        <v>892</v>
      </c>
      <c r="K468" s="524" t="s">
        <v>908</v>
      </c>
      <c r="L468" s="521" t="str">
        <f>IF(Tabla1[[#This Row],[Descripción]]="","",_xlfn.XLOOKUP(Tabla1[[#This Row],[Descripción]],Tabla10[Descripción],Tabla10[Unidad de Medida],"",0))</f>
        <v>unidad</v>
      </c>
      <c r="M468" s="312">
        <v>1</v>
      </c>
      <c r="N468" s="537">
        <f>IF(Tabla1[[#This Row],[Descripción]]="","",_xlfn.XLOOKUP(Tabla1[[#This Row],[Descripción]],Tabla10[Descripción],Tabla10[Precio Unitario],0))</f>
        <v>25488</v>
      </c>
      <c r="O468" s="537">
        <f>IF(Tabla1[[#This Row],[Cantidad de Insumos]]="","",Tabla1[[#This Row],[Precio Unitario]]*Tabla1[[#This Row],[Cantidad de Insumos]])</f>
        <v>25488</v>
      </c>
      <c r="P468" s="522" t="str">
        <f>IF(Tabla1[[#This Row],[Descripción]]="","",_xlfn.XLOOKUP(Tabla1[[#This Row],[Descripción]],Tabla10[Descripción],Tabla10[CODIGO PRESUPUESTARIO],0))</f>
        <v>2.3.1.1.01</v>
      </c>
      <c r="Q468" s="523" t="s">
        <v>900</v>
      </c>
      <c r="R468" s="523" t="str">
        <f>IF(Tabla1[[#This Row],[Insumos]]="","",_xlfn.XLOOKUP(Tabla1[[#This Row],[Insumos]],Tabla10[Insumo],Tabla10[InsumoAbrev],"",0))</f>
        <v>lsAlimentosyBebidas</v>
      </c>
    </row>
    <row r="469" spans="2:18" ht="38.25">
      <c r="B469" s="188" t="e">
        <f>IF('Formulario PPGR3'!$G469="","",CONCATENATE('Formulario PPGR3'!$C469,".",'Formulario PPGR3'!$D469,".",'Formulario PPGR3'!$E469,".",'Formulario PPGR3'!$F469))</f>
        <v>#REF!</v>
      </c>
      <c r="C469" s="188" t="e">
        <f>IF('Formulario PPGR3'!$G469="","",'Formulario PPGR1'!#REF!)</f>
        <v>#REF!</v>
      </c>
      <c r="D469" s="188" t="e">
        <f>IF('Formulario PPGR3'!$G469="","",'Formulario PPGR1'!#REF!)</f>
        <v>#REF!</v>
      </c>
      <c r="E469" s="188" t="e">
        <f>IF('Formulario PPGR3'!$G469="","",'Formulario PPGR1'!#REF!)</f>
        <v>#REF!</v>
      </c>
      <c r="F469" s="188" t="e">
        <f>IF('Formulario PPGR3'!$G469="","",'Formulario PPGR1'!#REF!)</f>
        <v>#REF!</v>
      </c>
      <c r="G469" s="234" t="s">
        <v>407</v>
      </c>
      <c r="H469" s="519" t="str" cm="1">
        <f t="array" ref="H469">IF(Tabla1[[#This Row],[Código_Actividad]]="","",_xlfn.XLOOKUP(Tabla1[[#This Row],[Código_Actividad]],CodigoActividad,Tabla2[Actividades Programables Presupuestables],"",0))</f>
        <v>Visita de supervisión de la estrategia de prevención de Profilaxis Post Exposición al VIH (PPE) en los establecimientos de salud seleccionados</v>
      </c>
      <c r="I469" s="520">
        <f>IFERROR(VLOOKUP('Formulario PPGR3'!$G469,'Formulario PPGR2'!$C$9:$Q$270,15,FALSE),"")</f>
        <v>7</v>
      </c>
      <c r="J469" s="528" t="s">
        <v>901</v>
      </c>
      <c r="K469" s="524" t="s">
        <v>918</v>
      </c>
      <c r="L469" s="521" t="str">
        <f>IF(Tabla1[[#This Row],[Descripción]]="","",_xlfn.XLOOKUP(Tabla1[[#This Row],[Descripción]],Tabla10[Descripción],Tabla10[Unidad de Medida],"",0))</f>
        <v>Caja</v>
      </c>
      <c r="M469" s="312">
        <v>1</v>
      </c>
      <c r="N469" s="537">
        <f>IF(Tabla1[[#This Row],[Descripción]]="","",_xlfn.XLOOKUP(Tabla1[[#This Row],[Descripción]],Tabla10[Descripción],Tabla10[Precio Unitario],0))</f>
        <v>175.82</v>
      </c>
      <c r="O469" s="537">
        <f>IF(Tabla1[[#This Row],[Cantidad de Insumos]]="","",Tabla1[[#This Row],[Precio Unitario]]*Tabla1[[#This Row],[Cantidad de Insumos]])</f>
        <v>175.82</v>
      </c>
      <c r="P469" s="522" t="str">
        <f>IF(Tabla1[[#This Row],[Descripción]]="","",_xlfn.XLOOKUP(Tabla1[[#This Row],[Descripción]],Tabla10[Descripción],Tabla10[CODIGO PRESUPUESTARIO],0))</f>
        <v>2.3.3.2.01</v>
      </c>
      <c r="Q469" s="523" t="s">
        <v>894</v>
      </c>
      <c r="R469" s="523" t="str">
        <f>IF(Tabla1[[#This Row],[Insumos]]="","",_xlfn.XLOOKUP(Tabla1[[#This Row],[Insumos]],Tabla10[Insumo],Tabla10[InsumoAbrev],"",0))</f>
        <v>lsProductosdePapel</v>
      </c>
    </row>
    <row r="470" spans="2:18" ht="38.25">
      <c r="B470" s="188" t="e">
        <f>IF('Formulario PPGR3'!$G470="","",CONCATENATE('Formulario PPGR3'!$C470,".",'Formulario PPGR3'!$D470,".",'Formulario PPGR3'!$E470,".",'Formulario PPGR3'!$F470))</f>
        <v>#REF!</v>
      </c>
      <c r="C470" s="188" t="e">
        <f>IF('Formulario PPGR3'!$G470="","",'Formulario PPGR1'!#REF!)</f>
        <v>#REF!</v>
      </c>
      <c r="D470" s="188" t="e">
        <f>IF('Formulario PPGR3'!$G470="","",'Formulario PPGR1'!#REF!)</f>
        <v>#REF!</v>
      </c>
      <c r="E470" s="188" t="e">
        <f>IF('Formulario PPGR3'!$G470="","",'Formulario PPGR1'!#REF!)</f>
        <v>#REF!</v>
      </c>
      <c r="F470" s="188" t="e">
        <f>IF('Formulario PPGR3'!$G470="","",'Formulario PPGR1'!#REF!)</f>
        <v>#REF!</v>
      </c>
      <c r="G470" s="234" t="s">
        <v>407</v>
      </c>
      <c r="H470" s="519" t="str" cm="1">
        <f t="array" ref="H470">IF(Tabla1[[#This Row],[Código_Actividad]]="","",_xlfn.XLOOKUP(Tabla1[[#This Row],[Código_Actividad]],CodigoActividad,Tabla2[Actividades Programables Presupuestables],"",0))</f>
        <v>Visita de supervisión de la estrategia de prevención de Profilaxis Post Exposición al VIH (PPE) en los establecimientos de salud seleccionados</v>
      </c>
      <c r="I470" s="520">
        <f>IFERROR(VLOOKUP('Formulario PPGR3'!$G470,'Formulario PPGR2'!$C$9:$Q$270,15,FALSE),"")</f>
        <v>7</v>
      </c>
      <c r="J470" s="528" t="s">
        <v>901</v>
      </c>
      <c r="K470" s="524" t="s">
        <v>902</v>
      </c>
      <c r="L470" s="521" t="str">
        <f>IF(Tabla1[[#This Row],[Descripción]]="","",_xlfn.XLOOKUP(Tabla1[[#This Row],[Descripción]],Tabla10[Descripción],Tabla10[Unidad de Medida],"",0))</f>
        <v>resma</v>
      </c>
      <c r="M470" s="312">
        <v>1</v>
      </c>
      <c r="N470" s="537">
        <f>IF(Tabla1[[#This Row],[Descripción]]="","",_xlfn.XLOOKUP(Tabla1[[#This Row],[Descripción]],Tabla10[Descripción],Tabla10[Precio Unitario],0))</f>
        <v>288</v>
      </c>
      <c r="O470" s="537">
        <f>IF(Tabla1[[#This Row],[Cantidad de Insumos]]="","",Tabla1[[#This Row],[Precio Unitario]]*Tabla1[[#This Row],[Cantidad de Insumos]])</f>
        <v>288</v>
      </c>
      <c r="P470" s="522" t="str">
        <f>IF(Tabla1[[#This Row],[Descripción]]="","",_xlfn.XLOOKUP(Tabla1[[#This Row],[Descripción]],Tabla10[Descripción],Tabla10[CODIGO PRESUPUESTARIO],0))</f>
        <v>2.3.3.1.01</v>
      </c>
      <c r="Q470" s="523" t="s">
        <v>894</v>
      </c>
      <c r="R470" s="523" t="str">
        <f>IF(Tabla1[[#This Row],[Insumos]]="","",_xlfn.XLOOKUP(Tabla1[[#This Row],[Insumos]],Tabla10[Insumo],Tabla10[InsumoAbrev],"",0))</f>
        <v>lsProductosdePapel</v>
      </c>
    </row>
    <row r="471" spans="2:18" ht="38.25">
      <c r="B471" s="188" t="e">
        <f>IF('Formulario PPGR3'!$G471="","",CONCATENATE('Formulario PPGR3'!$C471,".",'Formulario PPGR3'!$D471,".",'Formulario PPGR3'!$E471,".",'Formulario PPGR3'!$F471))</f>
        <v>#REF!</v>
      </c>
      <c r="C471" s="188" t="e">
        <f>IF('Formulario PPGR3'!$G471="","",'Formulario PPGR1'!#REF!)</f>
        <v>#REF!</v>
      </c>
      <c r="D471" s="188" t="e">
        <f>IF('Formulario PPGR3'!$G471="","",'Formulario PPGR1'!#REF!)</f>
        <v>#REF!</v>
      </c>
      <c r="E471" s="188" t="e">
        <f>IF('Formulario PPGR3'!$G471="","",'Formulario PPGR1'!#REF!)</f>
        <v>#REF!</v>
      </c>
      <c r="F471" s="188" t="e">
        <f>IF('Formulario PPGR3'!$G471="","",'Formulario PPGR1'!#REF!)</f>
        <v>#REF!</v>
      </c>
      <c r="G471" s="234" t="s">
        <v>407</v>
      </c>
      <c r="H471" s="519" t="str" cm="1">
        <f t="array" ref="H471">IF(Tabla1[[#This Row],[Código_Actividad]]="","",_xlfn.XLOOKUP(Tabla1[[#This Row],[Código_Actividad]],CodigoActividad,Tabla2[Actividades Programables Presupuestables],"",0))</f>
        <v>Visita de supervisión de la estrategia de prevención de Profilaxis Post Exposición al VIH (PPE) en los establecimientos de salud seleccionados</v>
      </c>
      <c r="I471" s="520">
        <f>IFERROR(VLOOKUP('Formulario PPGR3'!$G471,'Formulario PPGR2'!$C$9:$Q$270,15,FALSE),"")</f>
        <v>7</v>
      </c>
      <c r="J471" s="525" t="s">
        <v>913</v>
      </c>
      <c r="K471" s="524" t="s">
        <v>914</v>
      </c>
      <c r="L471" s="521" t="str">
        <f>IF(Tabla1[[#This Row],[Descripción]]="","",_xlfn.XLOOKUP(Tabla1[[#This Row],[Descripción]],Tabla10[Descripción],Tabla10[Unidad de Medida],"",0))</f>
        <v>unidad</v>
      </c>
      <c r="M471" s="312">
        <v>1</v>
      </c>
      <c r="N471" s="537">
        <f>IF(Tabla1[[#This Row],[Descripción]]="","",_xlfn.XLOOKUP(Tabla1[[#This Row],[Descripción]],Tabla10[Descripción],Tabla10[Precio Unitario],0))</f>
        <v>150568.53</v>
      </c>
      <c r="O471" s="537">
        <f>IF(Tabla1[[#This Row],[Cantidad de Insumos]]="","",Tabla1[[#This Row],[Precio Unitario]]*Tabla1[[#This Row],[Cantidad de Insumos]])</f>
        <v>150568.53</v>
      </c>
      <c r="P471" s="522" t="str">
        <f>IF(Tabla1[[#This Row],[Descripción]]="","",_xlfn.XLOOKUP(Tabla1[[#This Row],[Descripción]],Tabla10[Descripción],Tabla10[CODIGO PRESUPUESTARIO],0))</f>
        <v>2.2.8.6.01</v>
      </c>
      <c r="Q471" s="523" t="s">
        <v>900</v>
      </c>
      <c r="R471" s="523" t="str">
        <f>IF(Tabla1[[#This Row],[Insumos]]="","",_xlfn.XLOOKUP(Tabla1[[#This Row],[Insumos]],Tabla10[Insumo],Tabla10[InsumoAbrev],"",0))</f>
        <v>lsEventosGenerales</v>
      </c>
    </row>
    <row r="472" spans="2:18" ht="38.25">
      <c r="B472" s="188" t="e">
        <f>IF('Formulario PPGR3'!$G472="","",CONCATENATE('Formulario PPGR3'!$C472,".",'Formulario PPGR3'!$D472,".",'Formulario PPGR3'!$E472,".",'Formulario PPGR3'!$F472))</f>
        <v>#REF!</v>
      </c>
      <c r="C472" s="188" t="e">
        <f>IF('Formulario PPGR3'!$G472="","",'Formulario PPGR1'!#REF!)</f>
        <v>#REF!</v>
      </c>
      <c r="D472" s="188" t="e">
        <f>IF('Formulario PPGR3'!$G472="","",'Formulario PPGR1'!#REF!)</f>
        <v>#REF!</v>
      </c>
      <c r="E472" s="188" t="e">
        <f>IF('Formulario PPGR3'!$G472="","",'Formulario PPGR1'!#REF!)</f>
        <v>#REF!</v>
      </c>
      <c r="F472" s="188" t="e">
        <f>IF('Formulario PPGR3'!$G472="","",'Formulario PPGR1'!#REF!)</f>
        <v>#REF!</v>
      </c>
      <c r="G472" s="234" t="s">
        <v>407</v>
      </c>
      <c r="H472" s="519" t="str" cm="1">
        <f t="array" ref="H472">IF(Tabla1[[#This Row],[Código_Actividad]]="","",_xlfn.XLOOKUP(Tabla1[[#This Row],[Código_Actividad]],CodigoActividad,Tabla2[Actividades Programables Presupuestables],"",0))</f>
        <v>Visita de supervisión de la estrategia de prevención de Profilaxis Post Exposición al VIH (PPE) en los establecimientos de salud seleccionados</v>
      </c>
      <c r="I472" s="520">
        <f>IFERROR(VLOOKUP('Formulario PPGR3'!$G472,'Formulario PPGR2'!$C$9:$Q$270,15,FALSE),"")</f>
        <v>7</v>
      </c>
      <c r="J472" s="525" t="s">
        <v>903</v>
      </c>
      <c r="K472" s="524" t="s">
        <v>958</v>
      </c>
      <c r="L472" s="521" t="str">
        <f>IF(Tabla1[[#This Row],[Descripción]]="","",_xlfn.XLOOKUP(Tabla1[[#This Row],[Descripción]],Tabla10[Descripción],Tabla10[Unidad de Medida],"",0))</f>
        <v>Caja</v>
      </c>
      <c r="M472" s="312">
        <v>1</v>
      </c>
      <c r="N472" s="537">
        <f>IF(Tabla1[[#This Row],[Descripción]]="","",_xlfn.XLOOKUP(Tabla1[[#This Row],[Descripción]],Tabla10[Descripción],Tabla10[Precio Unitario],0))</f>
        <v>36</v>
      </c>
      <c r="O472" s="537">
        <f>IF(Tabla1[[#This Row],[Cantidad de Insumos]]="","",Tabla1[[#This Row],[Precio Unitario]]*Tabla1[[#This Row],[Cantidad de Insumos]])</f>
        <v>36</v>
      </c>
      <c r="P472" s="522" t="str">
        <f>IF(Tabla1[[#This Row],[Descripción]]="","",_xlfn.XLOOKUP(Tabla1[[#This Row],[Descripción]],Tabla10[Descripción],Tabla10[CODIGO PRESUPUESTARIO],0))</f>
        <v xml:space="preserve">2.3.9.2.01 </v>
      </c>
      <c r="Q472" s="523" t="s">
        <v>900</v>
      </c>
      <c r="R472" s="523" t="str">
        <f>IF(Tabla1[[#This Row],[Insumos]]="","",_xlfn.XLOOKUP(Tabla1[[#This Row],[Insumos]],Tabla10[Insumo],Tabla10[InsumoAbrev],"",0))</f>
        <v>lsUtilesdeOficina</v>
      </c>
    </row>
    <row r="473" spans="2:18" ht="51">
      <c r="B473" s="188" t="e">
        <f>IF('Formulario PPGR3'!$G473="","",CONCATENATE('Formulario PPGR3'!$C473,".",'Formulario PPGR3'!$D473,".",'Formulario PPGR3'!$E473,".",'Formulario PPGR3'!$F473))</f>
        <v>#REF!</v>
      </c>
      <c r="C473" s="188" t="e">
        <f>IF('Formulario PPGR3'!$G473="","",'Formulario PPGR1'!#REF!)</f>
        <v>#REF!</v>
      </c>
      <c r="D473" s="188" t="e">
        <f>IF('Formulario PPGR3'!$G473="","",'Formulario PPGR1'!#REF!)</f>
        <v>#REF!</v>
      </c>
      <c r="E473" s="188" t="e">
        <f>IF('Formulario PPGR3'!$G473="","",'Formulario PPGR1'!#REF!)</f>
        <v>#REF!</v>
      </c>
      <c r="F473" s="188" t="e">
        <f>IF('Formulario PPGR3'!$G473="","",'Formulario PPGR1'!#REF!)</f>
        <v>#REF!</v>
      </c>
      <c r="G473" s="234" t="s">
        <v>409</v>
      </c>
      <c r="H473" s="519" t="str" cm="1">
        <f t="array" ref="H473">IF(Tabla1[[#This Row],[Código_Actividad]]="","",_xlfn.XLOOKUP(Tabla1[[#This Row],[Código_Actividad]],CodigoActividad,Tabla2[Actividades Programables Presupuestables],"",0))</f>
        <v>Supervisión para la mejora de la calidad de los datos y el registro oportuno en el sistema de Registro Nominal de Pruebas de VIH (SIRENP) para el seguimiento de VIH, Hepatitis B y C, Sífilis</v>
      </c>
      <c r="I473" s="520">
        <f>IFERROR(VLOOKUP('Formulario PPGR3'!$G473,'Formulario PPGR2'!$C$9:$Q$270,15,FALSE),"")</f>
        <v>3</v>
      </c>
      <c r="J473" s="525" t="s">
        <v>895</v>
      </c>
      <c r="K473" s="524" t="s">
        <v>896</v>
      </c>
      <c r="L473" s="521" t="str">
        <f>IF(Tabla1[[#This Row],[Descripción]]="","",_xlfn.XLOOKUP(Tabla1[[#This Row],[Descripción]],Tabla10[Descripción],Tabla10[Unidad de Medida],"",0))</f>
        <v>galon</v>
      </c>
      <c r="M473" s="312">
        <v>21</v>
      </c>
      <c r="N473" s="537">
        <f>IF(Tabla1[[#This Row],[Descripción]]="","",_xlfn.XLOOKUP(Tabla1[[#This Row],[Descripción]],Tabla10[Descripción],Tabla10[Precio Unitario],0))</f>
        <v>250</v>
      </c>
      <c r="O473" s="537">
        <f>IF(Tabla1[[#This Row],[Cantidad de Insumos]]="","",Tabla1[[#This Row],[Precio Unitario]]*Tabla1[[#This Row],[Cantidad de Insumos]])</f>
        <v>5250</v>
      </c>
      <c r="P473" s="522" t="str">
        <f>IF(Tabla1[[#This Row],[Descripción]]="","",_xlfn.XLOOKUP(Tabla1[[#This Row],[Descripción]],Tabla10[Descripción],Tabla10[CODIGO PRESUPUESTARIO],0))</f>
        <v>2.3.7.1.02</v>
      </c>
      <c r="Q473" s="523" t="s">
        <v>894</v>
      </c>
      <c r="R473" s="523" t="str">
        <f>IF(Tabla1[[#This Row],[Insumos]]="","",_xlfn.XLOOKUP(Tabla1[[#This Row],[Insumos]],Tabla10[Insumo],Tabla10[InsumoAbrev],"",0))</f>
        <v>lsGasoil</v>
      </c>
    </row>
    <row r="474" spans="2:18" ht="51">
      <c r="B474" s="188" t="e">
        <f>IF('Formulario PPGR3'!$G474="","",CONCATENATE('Formulario PPGR3'!$C474,".",'Formulario PPGR3'!$D474,".",'Formulario PPGR3'!$E474,".",'Formulario PPGR3'!$F474))</f>
        <v>#REF!</v>
      </c>
      <c r="C474" s="188" t="e">
        <f>IF('Formulario PPGR3'!$G474="","",'Formulario PPGR1'!#REF!)</f>
        <v>#REF!</v>
      </c>
      <c r="D474" s="188" t="e">
        <f>IF('Formulario PPGR3'!$G474="","",'Formulario PPGR1'!#REF!)</f>
        <v>#REF!</v>
      </c>
      <c r="E474" s="188" t="e">
        <f>IF('Formulario PPGR3'!$G474="","",'Formulario PPGR1'!#REF!)</f>
        <v>#REF!</v>
      </c>
      <c r="F474" s="188" t="e">
        <f>IF('Formulario PPGR3'!$G474="","",'Formulario PPGR1'!#REF!)</f>
        <v>#REF!</v>
      </c>
      <c r="G474" s="234" t="s">
        <v>409</v>
      </c>
      <c r="H474" s="519" t="str" cm="1">
        <f t="array" ref="H474">IF(Tabla1[[#This Row],[Código_Actividad]]="","",_xlfn.XLOOKUP(Tabla1[[#This Row],[Código_Actividad]],CodigoActividad,Tabla2[Actividades Programables Presupuestables],"",0))</f>
        <v>Supervisión para la mejora de la calidad de los datos y el registro oportuno en el sistema de Registro Nominal de Pruebas de VIH (SIRENP) para el seguimiento de VIH, Hepatitis B y C, Sífilis</v>
      </c>
      <c r="I474" s="520">
        <f>IFERROR(VLOOKUP('Formulario PPGR3'!$G474,'Formulario PPGR2'!$C$9:$Q$270,15,FALSE),"")</f>
        <v>3</v>
      </c>
      <c r="J474" s="528" t="s">
        <v>901</v>
      </c>
      <c r="K474" s="524" t="s">
        <v>902</v>
      </c>
      <c r="L474" s="521" t="str">
        <f>IF(Tabla1[[#This Row],[Descripción]]="","",_xlfn.XLOOKUP(Tabla1[[#This Row],[Descripción]],Tabla10[Descripción],Tabla10[Unidad de Medida],"",0))</f>
        <v>resma</v>
      </c>
      <c r="M474" s="312">
        <v>1</v>
      </c>
      <c r="N474" s="537">
        <f>IF(Tabla1[[#This Row],[Descripción]]="","",_xlfn.XLOOKUP(Tabla1[[#This Row],[Descripción]],Tabla10[Descripción],Tabla10[Precio Unitario],0))</f>
        <v>288</v>
      </c>
      <c r="O474" s="537">
        <f>IF(Tabla1[[#This Row],[Cantidad de Insumos]]="","",Tabla1[[#This Row],[Precio Unitario]]*Tabla1[[#This Row],[Cantidad de Insumos]])</f>
        <v>288</v>
      </c>
      <c r="P474" s="522" t="str">
        <f>IF(Tabla1[[#This Row],[Descripción]]="","",_xlfn.XLOOKUP(Tabla1[[#This Row],[Descripción]],Tabla10[Descripción],Tabla10[CODIGO PRESUPUESTARIO],0))</f>
        <v>2.3.3.1.01</v>
      </c>
      <c r="Q474" s="523" t="s">
        <v>894</v>
      </c>
      <c r="R474" s="523" t="str">
        <f>IF(Tabla1[[#This Row],[Insumos]]="","",_xlfn.XLOOKUP(Tabla1[[#This Row],[Insumos]],Tabla10[Insumo],Tabla10[InsumoAbrev],"",0))</f>
        <v>lsProductosdePapel</v>
      </c>
    </row>
    <row r="475" spans="2:18" ht="51">
      <c r="B475" s="188" t="e">
        <f>IF('Formulario PPGR3'!$G475="","",CONCATENATE('Formulario PPGR3'!$C475,".",'Formulario PPGR3'!$D475,".",'Formulario PPGR3'!$E475,".",'Formulario PPGR3'!$F475))</f>
        <v>#REF!</v>
      </c>
      <c r="C475" s="188" t="e">
        <f>IF('Formulario PPGR3'!$G475="","",'Formulario PPGR1'!#REF!)</f>
        <v>#REF!</v>
      </c>
      <c r="D475" s="188" t="e">
        <f>IF('Formulario PPGR3'!$G475="","",'Formulario PPGR1'!#REF!)</f>
        <v>#REF!</v>
      </c>
      <c r="E475" s="188" t="e">
        <f>IF('Formulario PPGR3'!$G475="","",'Formulario PPGR1'!#REF!)</f>
        <v>#REF!</v>
      </c>
      <c r="F475" s="188" t="e">
        <f>IF('Formulario PPGR3'!$G475="","",'Formulario PPGR1'!#REF!)</f>
        <v>#REF!</v>
      </c>
      <c r="G475" s="234" t="s">
        <v>409</v>
      </c>
      <c r="H475" s="519" t="str" cm="1">
        <f t="array" ref="H475">IF(Tabla1[[#This Row],[Código_Actividad]]="","",_xlfn.XLOOKUP(Tabla1[[#This Row],[Código_Actividad]],CodigoActividad,Tabla2[Actividades Programables Presupuestables],"",0))</f>
        <v>Supervisión para la mejora de la calidad de los datos y el registro oportuno en el sistema de Registro Nominal de Pruebas de VIH (SIRENP) para el seguimiento de VIH, Hepatitis B y C, Sífilis</v>
      </c>
      <c r="I475" s="520">
        <f>IFERROR(VLOOKUP('Formulario PPGR3'!$G475,'Formulario PPGR2'!$C$9:$Q$270,15,FALSE),"")</f>
        <v>3</v>
      </c>
      <c r="J475" s="525" t="s">
        <v>897</v>
      </c>
      <c r="K475" s="524" t="s">
        <v>898</v>
      </c>
      <c r="L475" s="521" t="str">
        <f>IF(Tabla1[[#This Row],[Descripción]]="","",_xlfn.XLOOKUP(Tabla1[[#This Row],[Descripción]],Tabla10[Descripción],Tabla10[Unidad de Medida],"",0))</f>
        <v>Depósito</v>
      </c>
      <c r="M475" s="312">
        <v>6</v>
      </c>
      <c r="N475" s="537">
        <f>IF(Tabla1[[#This Row],[Descripción]]="","",_xlfn.XLOOKUP(Tabla1[[#This Row],[Descripción]],Tabla10[Descripción],Tabla10[Precio Unitario],0))</f>
        <v>1700</v>
      </c>
      <c r="O475" s="537">
        <f>IF(Tabla1[[#This Row],[Cantidad de Insumos]]="","",Tabla1[[#This Row],[Precio Unitario]]*Tabla1[[#This Row],[Cantidad de Insumos]])</f>
        <v>10200</v>
      </c>
      <c r="P475" s="522" t="str">
        <f>IF(Tabla1[[#This Row],[Descripción]]="","",_xlfn.XLOOKUP(Tabla1[[#This Row],[Descripción]],Tabla10[Descripción],Tabla10[CODIGO PRESUPUESTARIO],0))</f>
        <v>2.2.3.1.01</v>
      </c>
      <c r="Q475" s="523" t="s">
        <v>894</v>
      </c>
      <c r="R475" s="523" t="str">
        <f>IF(Tabla1[[#This Row],[Insumos]]="","",_xlfn.XLOOKUP(Tabla1[[#This Row],[Insumos]],Tabla10[Insumo],Tabla10[InsumoAbrev],"",0))</f>
        <v>lsViaticosDP</v>
      </c>
    </row>
    <row r="476" spans="2:18">
      <c r="B476" s="188" t="e">
        <f>IF('Formulario PPGR3'!$G476="","",CONCATENATE('Formulario PPGR3'!$C476,".",'Formulario PPGR3'!$D476,".",'Formulario PPGR3'!$E476,".",'Formulario PPGR3'!$F476))</f>
        <v>#REF!</v>
      </c>
      <c r="C476" s="188" t="e">
        <f>IF('Formulario PPGR3'!$G476="","",'Formulario PPGR1'!#REF!)</f>
        <v>#REF!</v>
      </c>
      <c r="D476" s="188" t="e">
        <f>IF('Formulario PPGR3'!$G476="","",'Formulario PPGR1'!#REF!)</f>
        <v>#REF!</v>
      </c>
      <c r="E476" s="188" t="e">
        <f>IF('Formulario PPGR3'!$G476="","",'Formulario PPGR1'!#REF!)</f>
        <v>#REF!</v>
      </c>
      <c r="F476" s="188" t="e">
        <f>IF('Formulario PPGR3'!$G476="","",'Formulario PPGR1'!#REF!)</f>
        <v>#REF!</v>
      </c>
      <c r="G476" s="234" t="s">
        <v>964</v>
      </c>
      <c r="H476" s="519" t="str" cm="1">
        <f t="array" ref="H476">IF(Tabla1[[#This Row],[Código_Actividad]]="","",_xlfn.XLOOKUP(Tabla1[[#This Row],[Código_Actividad]],CodigoActividad,Tabla2[Actividades Programables Presupuestables],"",0))</f>
        <v/>
      </c>
      <c r="I476" s="520" t="str">
        <f>IFERROR(VLOOKUP('Formulario PPGR3'!$G476,'Formulario PPGR2'!$C$9:$Q$270,15,FALSE),"")</f>
        <v/>
      </c>
      <c r="J476" s="525" t="s">
        <v>897</v>
      </c>
      <c r="K476" s="524" t="s">
        <v>898</v>
      </c>
      <c r="L476" s="521" t="str">
        <f>IF(Tabla1[[#This Row],[Descripción]]="","",_xlfn.XLOOKUP(Tabla1[[#This Row],[Descripción]],Tabla10[Descripción],Tabla10[Unidad de Medida],"",0))</f>
        <v>Depósito</v>
      </c>
      <c r="M476" s="312">
        <v>3</v>
      </c>
      <c r="N476" s="537">
        <f>IF(Tabla1[[#This Row],[Descripción]]="","",_xlfn.XLOOKUP(Tabla1[[#This Row],[Descripción]],Tabla10[Descripción],Tabla10[Precio Unitario],0))</f>
        <v>1700</v>
      </c>
      <c r="O476" s="537">
        <f>IF(Tabla1[[#This Row],[Cantidad de Insumos]]="","",Tabla1[[#This Row],[Precio Unitario]]*Tabla1[[#This Row],[Cantidad de Insumos]])</f>
        <v>5100</v>
      </c>
      <c r="P476" s="522" t="str">
        <f>IF(Tabla1[[#This Row],[Descripción]]="","",_xlfn.XLOOKUP(Tabla1[[#This Row],[Descripción]],Tabla10[Descripción],Tabla10[CODIGO PRESUPUESTARIO],0))</f>
        <v>2.2.3.1.01</v>
      </c>
      <c r="Q476" s="523" t="s">
        <v>894</v>
      </c>
      <c r="R476" s="523" t="str">
        <f>IF(Tabla1[[#This Row],[Insumos]]="","",_xlfn.XLOOKUP(Tabla1[[#This Row],[Insumos]],Tabla10[Insumo],Tabla10[InsumoAbrev],"",0))</f>
        <v>lsViaticosDP</v>
      </c>
    </row>
    <row r="477" spans="2:18">
      <c r="B477" s="188" t="e">
        <f>IF('Formulario PPGR3'!$G477="","",CONCATENATE('Formulario PPGR3'!$C477,".",'Formulario PPGR3'!$D477,".",'Formulario PPGR3'!$E477,".",'Formulario PPGR3'!$F477))</f>
        <v>#REF!</v>
      </c>
      <c r="C477" s="188" t="e">
        <f>IF('Formulario PPGR3'!$G477="","",'Formulario PPGR1'!#REF!)</f>
        <v>#REF!</v>
      </c>
      <c r="D477" s="188" t="e">
        <f>IF('Formulario PPGR3'!$G477="","",'Formulario PPGR1'!#REF!)</f>
        <v>#REF!</v>
      </c>
      <c r="E477" s="188" t="e">
        <f>IF('Formulario PPGR3'!$G477="","",'Formulario PPGR1'!#REF!)</f>
        <v>#REF!</v>
      </c>
      <c r="F477" s="188" t="e">
        <f>IF('Formulario PPGR3'!$G477="","",'Formulario PPGR1'!#REF!)</f>
        <v>#REF!</v>
      </c>
      <c r="G477" s="234" t="s">
        <v>964</v>
      </c>
      <c r="H477" s="519" t="str" cm="1">
        <f t="array" ref="H477">IF(Tabla1[[#This Row],[Código_Actividad]]="","",_xlfn.XLOOKUP(Tabla1[[#This Row],[Código_Actividad]],CodigoActividad,Tabla2[Actividades Programables Presupuestables],"",0))</f>
        <v/>
      </c>
      <c r="I477" s="520" t="str">
        <f>IFERROR(VLOOKUP('Formulario PPGR3'!$G477,'Formulario PPGR2'!$C$9:$Q$270,15,FALSE),"")</f>
        <v/>
      </c>
      <c r="J477" s="525" t="s">
        <v>895</v>
      </c>
      <c r="K477" s="524" t="s">
        <v>896</v>
      </c>
      <c r="L477" s="521" t="str">
        <f>IF(Tabla1[[#This Row],[Descripción]]="","",_xlfn.XLOOKUP(Tabla1[[#This Row],[Descripción]],Tabla10[Descripción],Tabla10[Unidad de Medida],"",0))</f>
        <v>galon</v>
      </c>
      <c r="M477" s="312">
        <v>18</v>
      </c>
      <c r="N477" s="537">
        <f>IF(Tabla1[[#This Row],[Descripción]]="","",_xlfn.XLOOKUP(Tabla1[[#This Row],[Descripción]],Tabla10[Descripción],Tabla10[Precio Unitario],0))</f>
        <v>250</v>
      </c>
      <c r="O477" s="537">
        <f>IF(Tabla1[[#This Row],[Cantidad de Insumos]]="","",Tabla1[[#This Row],[Precio Unitario]]*Tabla1[[#This Row],[Cantidad de Insumos]])</f>
        <v>4500</v>
      </c>
      <c r="P477" s="522" t="str">
        <f>IF(Tabla1[[#This Row],[Descripción]]="","",_xlfn.XLOOKUP(Tabla1[[#This Row],[Descripción]],Tabla10[Descripción],Tabla10[CODIGO PRESUPUESTARIO],0))</f>
        <v>2.3.7.1.02</v>
      </c>
      <c r="Q477" s="523" t="s">
        <v>894</v>
      </c>
      <c r="R477" s="523" t="str">
        <f>IF(Tabla1[[#This Row],[Insumos]]="","",_xlfn.XLOOKUP(Tabla1[[#This Row],[Insumos]],Tabla10[Insumo],Tabla10[InsumoAbrev],"",0))</f>
        <v>lsGasoil</v>
      </c>
    </row>
    <row r="478" spans="2:18" ht="76.5">
      <c r="B478" s="188" t="e">
        <f>IF('Formulario PPGR3'!$G478="","",CONCATENATE('Formulario PPGR3'!$C478,".",'Formulario PPGR3'!$D478,".",'Formulario PPGR3'!$E478,".",'Formulario PPGR3'!$F478))</f>
        <v>#REF!</v>
      </c>
      <c r="C478" s="188" t="e">
        <f>IF('Formulario PPGR3'!$G478="","",'Formulario PPGR1'!#REF!)</f>
        <v>#REF!</v>
      </c>
      <c r="D478" s="188" t="e">
        <f>IF('Formulario PPGR3'!$G478="","",'Formulario PPGR1'!#REF!)</f>
        <v>#REF!</v>
      </c>
      <c r="E478" s="188" t="e">
        <f>IF('Formulario PPGR3'!$G478="","",'Formulario PPGR1'!#REF!)</f>
        <v>#REF!</v>
      </c>
      <c r="F478" s="188" t="e">
        <f>IF('Formulario PPGR3'!$G478="","",'Formulario PPGR1'!#REF!)</f>
        <v>#REF!</v>
      </c>
      <c r="G478" s="234" t="s">
        <v>299</v>
      </c>
      <c r="H478" s="519" t="str" cm="1">
        <f t="array" ref="H478">IF(Tabla1[[#This Row],[Código_Actividad]]="","",_xlfn.XLOOKUP(Tabla1[[#This Row],[Código_Actividad]],CodigoActividad,Tabla2[Actividades Programables Presupuestables],"",0))</f>
        <v>Coordinacion tecnica con TI y SI del ORS para monitorear el uso, funcionalidad y registro oportuno en el modulo seguimiento de los avances de la organización y articulación de la red a través del módulo diseñado para el Registro Diario de Referencia y Contrareferencia.</v>
      </c>
      <c r="I478" s="520">
        <f>IFERROR(VLOOKUP('Formulario PPGR3'!$G478,'Formulario PPGR2'!$C$9:$Q$270,15,FALSE),"")</f>
        <v>3</v>
      </c>
      <c r="J478" s="525" t="s">
        <v>903</v>
      </c>
      <c r="K478" s="524" t="s">
        <v>904</v>
      </c>
      <c r="L478" s="521" t="str">
        <f>IF(Tabla1[[#This Row],[Descripción]]="","",_xlfn.XLOOKUP(Tabla1[[#This Row],[Descripción]],Tabla10[Descripción],Tabla10[Unidad de Medida],"",0))</f>
        <v>unidad</v>
      </c>
      <c r="M478" s="312">
        <v>1</v>
      </c>
      <c r="N478" s="537">
        <f>IF(Tabla1[[#This Row],[Descripción]]="","",_xlfn.XLOOKUP(Tabla1[[#This Row],[Descripción]],Tabla10[Descripción],Tabla10[Precio Unitario],0))</f>
        <v>55</v>
      </c>
      <c r="O478" s="537">
        <f>IF(Tabla1[[#This Row],[Cantidad de Insumos]]="","",Tabla1[[#This Row],[Precio Unitario]]*Tabla1[[#This Row],[Cantidad de Insumos]])</f>
        <v>55</v>
      </c>
      <c r="P478" s="522" t="str">
        <f>IF(Tabla1[[#This Row],[Descripción]]="","",_xlfn.XLOOKUP(Tabla1[[#This Row],[Descripción]],Tabla10[Descripción],Tabla10[CODIGO PRESUPUESTARIO],0))</f>
        <v xml:space="preserve">2.3.9.2.01 </v>
      </c>
      <c r="Q478" s="523" t="s">
        <v>900</v>
      </c>
      <c r="R478" s="523" t="str">
        <f>IF(Tabla1[[#This Row],[Insumos]]="","",_xlfn.XLOOKUP(Tabla1[[#This Row],[Insumos]],Tabla10[Insumo],Tabla10[InsumoAbrev],"",0))</f>
        <v>lsUtilesdeOficina</v>
      </c>
    </row>
    <row r="479" spans="2:18" ht="76.5">
      <c r="B479" s="188" t="e">
        <f>IF('Formulario PPGR3'!$G479="","",CONCATENATE('Formulario PPGR3'!$C479,".",'Formulario PPGR3'!$D479,".",'Formulario PPGR3'!$E479,".",'Formulario PPGR3'!$F479))</f>
        <v>#REF!</v>
      </c>
      <c r="C479" s="188" t="e">
        <f>IF('Formulario PPGR3'!$G479="","",'Formulario PPGR1'!#REF!)</f>
        <v>#REF!</v>
      </c>
      <c r="D479" s="188" t="e">
        <f>IF('Formulario PPGR3'!$G479="","",'Formulario PPGR1'!#REF!)</f>
        <v>#REF!</v>
      </c>
      <c r="E479" s="188" t="e">
        <f>IF('Formulario PPGR3'!$G479="","",'Formulario PPGR1'!#REF!)</f>
        <v>#REF!</v>
      </c>
      <c r="F479" s="188" t="e">
        <f>IF('Formulario PPGR3'!$G479="","",'Formulario PPGR1'!#REF!)</f>
        <v>#REF!</v>
      </c>
      <c r="G479" s="234" t="s">
        <v>299</v>
      </c>
      <c r="H479" s="519" t="str" cm="1">
        <f t="array" ref="H479">IF(Tabla1[[#This Row],[Código_Actividad]]="","",_xlfn.XLOOKUP(Tabla1[[#This Row],[Código_Actividad]],CodigoActividad,Tabla2[Actividades Programables Presupuestables],"",0))</f>
        <v>Coordinacion tecnica con TI y SI del ORS para monitorear el uso, funcionalidad y registro oportuno en el modulo seguimiento de los avances de la organización y articulación de la red a través del módulo diseñado para el Registro Diario de Referencia y Contrareferencia.</v>
      </c>
      <c r="I479" s="520">
        <f>IFERROR(VLOOKUP('Formulario PPGR3'!$G479,'Formulario PPGR2'!$C$9:$Q$270,15,FALSE),"")</f>
        <v>3</v>
      </c>
      <c r="J479" s="528" t="s">
        <v>901</v>
      </c>
      <c r="K479" s="524" t="s">
        <v>902</v>
      </c>
      <c r="L479" s="521" t="str">
        <f>IF(Tabla1[[#This Row],[Descripción]]="","",_xlfn.XLOOKUP(Tabla1[[#This Row],[Descripción]],Tabla10[Descripción],Tabla10[Unidad de Medida],"",0))</f>
        <v>resma</v>
      </c>
      <c r="M479" s="312">
        <v>1</v>
      </c>
      <c r="N479" s="537">
        <f>IF(Tabla1[[#This Row],[Descripción]]="","",_xlfn.XLOOKUP(Tabla1[[#This Row],[Descripción]],Tabla10[Descripción],Tabla10[Precio Unitario],0))</f>
        <v>288</v>
      </c>
      <c r="O479" s="537">
        <f>IF(Tabla1[[#This Row],[Cantidad de Insumos]]="","",Tabla1[[#This Row],[Precio Unitario]]*Tabla1[[#This Row],[Cantidad de Insumos]])</f>
        <v>288</v>
      </c>
      <c r="P479" s="522" t="str">
        <f>IF(Tabla1[[#This Row],[Descripción]]="","",_xlfn.XLOOKUP(Tabla1[[#This Row],[Descripción]],Tabla10[Descripción],Tabla10[CODIGO PRESUPUESTARIO],0))</f>
        <v>2.3.3.1.01</v>
      </c>
      <c r="Q479" s="523" t="s">
        <v>894</v>
      </c>
      <c r="R479" s="523" t="str">
        <f>IF(Tabla1[[#This Row],[Insumos]]="","",_xlfn.XLOOKUP(Tabla1[[#This Row],[Insumos]],Tabla10[Insumo],Tabla10[InsumoAbrev],"",0))</f>
        <v>lsProductosdePapel</v>
      </c>
    </row>
    <row r="480" spans="2:18" ht="38.25">
      <c r="B480" s="188" t="e">
        <f>IF('Formulario PPGR3'!$G480="","",CONCATENATE('Formulario PPGR3'!$C480,".",'Formulario PPGR3'!$D480,".",'Formulario PPGR3'!$E480,".",'Formulario PPGR3'!$F480))</f>
        <v>#REF!</v>
      </c>
      <c r="C480" s="188" t="e">
        <f>IF('Formulario PPGR3'!$G480="","",'Formulario PPGR1'!#REF!)</f>
        <v>#REF!</v>
      </c>
      <c r="D480" s="188" t="e">
        <f>IF('Formulario PPGR3'!$G480="","",'Formulario PPGR1'!#REF!)</f>
        <v>#REF!</v>
      </c>
      <c r="E480" s="188" t="e">
        <f>IF('Formulario PPGR3'!$G480="","",'Formulario PPGR1'!#REF!)</f>
        <v>#REF!</v>
      </c>
      <c r="F480" s="188" t="e">
        <f>IF('Formulario PPGR3'!$G480="","",'Formulario PPGR1'!#REF!)</f>
        <v>#REF!</v>
      </c>
      <c r="G480" s="234" t="s">
        <v>301</v>
      </c>
      <c r="H480" s="519" t="str" cm="1">
        <f t="array" ref="H480">IF(Tabla1[[#This Row],[Código_Actividad]]="","",_xlfn.XLOOKUP(Tabla1[[#This Row],[Código_Actividad]],CodigoActividad,Tabla2[Actividades Programables Presupuestables],"",0))</f>
        <v xml:space="preserve">Supervisión al buen llenado del Registro Diario de Referencia y Contrareferencia  para garantizar su uso oportuno, adecuado y correcto.  </v>
      </c>
      <c r="I480" s="520">
        <f>IFERROR(VLOOKUP('Formulario PPGR3'!$G480,'Formulario PPGR2'!$C$9:$Q$270,15,FALSE),"")</f>
        <v>12</v>
      </c>
      <c r="J480" s="525" t="s">
        <v>895</v>
      </c>
      <c r="K480" s="524" t="s">
        <v>896</v>
      </c>
      <c r="L480" s="521" t="str">
        <f>IF(Tabla1[[#This Row],[Descripción]]="","",_xlfn.XLOOKUP(Tabla1[[#This Row],[Descripción]],Tabla10[Descripción],Tabla10[Unidad de Medida],"",0))</f>
        <v>galon</v>
      </c>
      <c r="M480" s="312">
        <v>36</v>
      </c>
      <c r="N480" s="537">
        <f>IF(Tabla1[[#This Row],[Descripción]]="","",_xlfn.XLOOKUP(Tabla1[[#This Row],[Descripción]],Tabla10[Descripción],Tabla10[Precio Unitario],0))</f>
        <v>250</v>
      </c>
      <c r="O480" s="537">
        <f>IF(Tabla1[[#This Row],[Cantidad de Insumos]]="","",Tabla1[[#This Row],[Precio Unitario]]*Tabla1[[#This Row],[Cantidad de Insumos]])</f>
        <v>9000</v>
      </c>
      <c r="P480" s="522" t="str">
        <f>IF(Tabla1[[#This Row],[Descripción]]="","",_xlfn.XLOOKUP(Tabla1[[#This Row],[Descripción]],Tabla10[Descripción],Tabla10[CODIGO PRESUPUESTARIO],0))</f>
        <v>2.3.7.1.02</v>
      </c>
      <c r="Q480" s="523" t="s">
        <v>900</v>
      </c>
      <c r="R480" s="523" t="str">
        <f>IF(Tabla1[[#This Row],[Insumos]]="","",_xlfn.XLOOKUP(Tabla1[[#This Row],[Insumos]],Tabla10[Insumo],Tabla10[InsumoAbrev],"",0))</f>
        <v>lsGasoil</v>
      </c>
    </row>
    <row r="481" spans="2:18" ht="38.25">
      <c r="B481" s="188" t="e">
        <f>IF('Formulario PPGR3'!$G481="","",CONCATENATE('Formulario PPGR3'!$C481,".",'Formulario PPGR3'!$D481,".",'Formulario PPGR3'!$E481,".",'Formulario PPGR3'!$F481))</f>
        <v>#REF!</v>
      </c>
      <c r="C481" s="188" t="e">
        <f>IF('Formulario PPGR3'!$G481="","",'Formulario PPGR1'!#REF!)</f>
        <v>#REF!</v>
      </c>
      <c r="D481" s="188" t="e">
        <f>IF('Formulario PPGR3'!$G481="","",'Formulario PPGR1'!#REF!)</f>
        <v>#REF!</v>
      </c>
      <c r="E481" s="188" t="e">
        <f>IF('Formulario PPGR3'!$G481="","",'Formulario PPGR1'!#REF!)</f>
        <v>#REF!</v>
      </c>
      <c r="F481" s="188" t="e">
        <f>IF('Formulario PPGR3'!$G481="","",'Formulario PPGR1'!#REF!)</f>
        <v>#REF!</v>
      </c>
      <c r="G481" s="234" t="s">
        <v>301</v>
      </c>
      <c r="H481" s="519" t="str" cm="1">
        <f t="array" ref="H481">IF(Tabla1[[#This Row],[Código_Actividad]]="","",_xlfn.XLOOKUP(Tabla1[[#This Row],[Código_Actividad]],CodigoActividad,Tabla2[Actividades Programables Presupuestables],"",0))</f>
        <v xml:space="preserve">Supervisión al buen llenado del Registro Diario de Referencia y Contrareferencia  para garantizar su uso oportuno, adecuado y correcto.  </v>
      </c>
      <c r="I481" s="520">
        <f>IFERROR(VLOOKUP('Formulario PPGR3'!$G481,'Formulario PPGR2'!$C$9:$Q$270,15,FALSE),"")</f>
        <v>12</v>
      </c>
      <c r="J481" s="525" t="s">
        <v>897</v>
      </c>
      <c r="K481" s="524" t="s">
        <v>898</v>
      </c>
      <c r="L481" s="521" t="str">
        <f>IF(Tabla1[[#This Row],[Descripción]]="","",_xlfn.XLOOKUP(Tabla1[[#This Row],[Descripción]],Tabla10[Descripción],Tabla10[Unidad de Medida],"",0))</f>
        <v>Depósito</v>
      </c>
      <c r="M481" s="312">
        <v>12</v>
      </c>
      <c r="N481" s="537">
        <f>IF(Tabla1[[#This Row],[Descripción]]="","",_xlfn.XLOOKUP(Tabla1[[#This Row],[Descripción]],Tabla10[Descripción],Tabla10[Precio Unitario],0))</f>
        <v>1700</v>
      </c>
      <c r="O481" s="537">
        <f>IF(Tabla1[[#This Row],[Cantidad de Insumos]]="","",Tabla1[[#This Row],[Precio Unitario]]*Tabla1[[#This Row],[Cantidad de Insumos]])</f>
        <v>20400</v>
      </c>
      <c r="P481" s="522" t="str">
        <f>IF(Tabla1[[#This Row],[Descripción]]="","",_xlfn.XLOOKUP(Tabla1[[#This Row],[Descripción]],Tabla10[Descripción],Tabla10[CODIGO PRESUPUESTARIO],0))</f>
        <v>2.2.3.1.01</v>
      </c>
      <c r="Q481" s="523" t="s">
        <v>894</v>
      </c>
      <c r="R481" s="523" t="str">
        <f>IF(Tabla1[[#This Row],[Insumos]]="","",_xlfn.XLOOKUP(Tabla1[[#This Row],[Insumos]],Tabla10[Insumo],Tabla10[InsumoAbrev],"",0))</f>
        <v>lsViaticosDP</v>
      </c>
    </row>
    <row r="482" spans="2:18" ht="38.25">
      <c r="B482" s="188" t="e">
        <f>IF('Formulario PPGR3'!$G482="","",CONCATENATE('Formulario PPGR3'!$C482,".",'Formulario PPGR3'!$D482,".",'Formulario PPGR3'!$E482,".",'Formulario PPGR3'!$F482))</f>
        <v>#REF!</v>
      </c>
      <c r="C482" s="188" t="e">
        <f>IF('Formulario PPGR3'!$G482="","",'Formulario PPGR1'!#REF!)</f>
        <v>#REF!</v>
      </c>
      <c r="D482" s="188" t="e">
        <f>IF('Formulario PPGR3'!$G482="","",'Formulario PPGR1'!#REF!)</f>
        <v>#REF!</v>
      </c>
      <c r="E482" s="188" t="e">
        <f>IF('Formulario PPGR3'!$G482="","",'Formulario PPGR1'!#REF!)</f>
        <v>#REF!</v>
      </c>
      <c r="F482" s="188" t="e">
        <f>IF('Formulario PPGR3'!$G482="","",'Formulario PPGR1'!#REF!)</f>
        <v>#REF!</v>
      </c>
      <c r="G482" s="234" t="s">
        <v>301</v>
      </c>
      <c r="H482" s="519" t="str" cm="1">
        <f t="array" ref="H482">IF(Tabla1[[#This Row],[Código_Actividad]]="","",_xlfn.XLOOKUP(Tabla1[[#This Row],[Código_Actividad]],CodigoActividad,Tabla2[Actividades Programables Presupuestables],"",0))</f>
        <v xml:space="preserve">Supervisión al buen llenado del Registro Diario de Referencia y Contrareferencia  para garantizar su uso oportuno, adecuado y correcto.  </v>
      </c>
      <c r="I482" s="520">
        <f>IFERROR(VLOOKUP('Formulario PPGR3'!$G482,'Formulario PPGR2'!$C$9:$Q$270,15,FALSE),"")</f>
        <v>12</v>
      </c>
      <c r="J482" s="528" t="s">
        <v>901</v>
      </c>
      <c r="K482" s="524" t="s">
        <v>902</v>
      </c>
      <c r="L482" s="521" t="str">
        <f>IF(Tabla1[[#This Row],[Descripción]]="","",_xlfn.XLOOKUP(Tabla1[[#This Row],[Descripción]],Tabla10[Descripción],Tabla10[Unidad de Medida],"",0))</f>
        <v>resma</v>
      </c>
      <c r="M482" s="312">
        <v>1</v>
      </c>
      <c r="N482" s="537">
        <f>IF(Tabla1[[#This Row],[Descripción]]="","",_xlfn.XLOOKUP(Tabla1[[#This Row],[Descripción]],Tabla10[Descripción],Tabla10[Precio Unitario],0))</f>
        <v>288</v>
      </c>
      <c r="O482" s="537">
        <f>IF(Tabla1[[#This Row],[Cantidad de Insumos]]="","",Tabla1[[#This Row],[Precio Unitario]]*Tabla1[[#This Row],[Cantidad de Insumos]])</f>
        <v>288</v>
      </c>
      <c r="P482" s="522" t="str">
        <f>IF(Tabla1[[#This Row],[Descripción]]="","",_xlfn.XLOOKUP(Tabla1[[#This Row],[Descripción]],Tabla10[Descripción],Tabla10[CODIGO PRESUPUESTARIO],0))</f>
        <v>2.3.3.1.01</v>
      </c>
      <c r="Q482" s="523" t="s">
        <v>894</v>
      </c>
      <c r="R482" s="523" t="str">
        <f>IF(Tabla1[[#This Row],[Insumos]]="","",_xlfn.XLOOKUP(Tabla1[[#This Row],[Insumos]],Tabla10[Insumo],Tabla10[InsumoAbrev],"",0))</f>
        <v>lsProductosdePapel</v>
      </c>
    </row>
    <row r="483" spans="2:18" ht="38.25">
      <c r="B483" s="188" t="e">
        <f>IF('Formulario PPGR3'!$G483="","",CONCATENATE('Formulario PPGR3'!$C483,".",'Formulario PPGR3'!$D483,".",'Formulario PPGR3'!$E483,".",'Formulario PPGR3'!$F483))</f>
        <v>#REF!</v>
      </c>
      <c r="C483" s="188" t="e">
        <f>IF('Formulario PPGR3'!$G483="","",'Formulario PPGR1'!#REF!)</f>
        <v>#REF!</v>
      </c>
      <c r="D483" s="188" t="e">
        <f>IF('Formulario PPGR3'!$G483="","",'Formulario PPGR1'!#REF!)</f>
        <v>#REF!</v>
      </c>
      <c r="E483" s="188" t="e">
        <f>IF('Formulario PPGR3'!$G483="","",'Formulario PPGR1'!#REF!)</f>
        <v>#REF!</v>
      </c>
      <c r="F483" s="188" t="e">
        <f>IF('Formulario PPGR3'!$G483="","",'Formulario PPGR1'!#REF!)</f>
        <v>#REF!</v>
      </c>
      <c r="G483" s="234" t="s">
        <v>301</v>
      </c>
      <c r="H483" s="519" t="str" cm="1">
        <f t="array" ref="H483">IF(Tabla1[[#This Row],[Código_Actividad]]="","",_xlfn.XLOOKUP(Tabla1[[#This Row],[Código_Actividad]],CodigoActividad,Tabla2[Actividades Programables Presupuestables],"",0))</f>
        <v xml:space="preserve">Supervisión al buen llenado del Registro Diario de Referencia y Contrareferencia  para garantizar su uso oportuno, adecuado y correcto.  </v>
      </c>
      <c r="I483" s="520">
        <f>IFERROR(VLOOKUP('Formulario PPGR3'!$G483,'Formulario PPGR2'!$C$9:$Q$270,15,FALSE),"")</f>
        <v>12</v>
      </c>
      <c r="J483" s="528" t="s">
        <v>901</v>
      </c>
      <c r="K483" s="524" t="s">
        <v>918</v>
      </c>
      <c r="L483" s="521" t="str">
        <f>IF(Tabla1[[#This Row],[Descripción]]="","",_xlfn.XLOOKUP(Tabla1[[#This Row],[Descripción]],Tabla10[Descripción],Tabla10[Unidad de Medida],"",0))</f>
        <v>Caja</v>
      </c>
      <c r="M483" s="312">
        <v>1</v>
      </c>
      <c r="N483" s="537">
        <f>IF(Tabla1[[#This Row],[Descripción]]="","",_xlfn.XLOOKUP(Tabla1[[#This Row],[Descripción]],Tabla10[Descripción],Tabla10[Precio Unitario],0))</f>
        <v>175.82</v>
      </c>
      <c r="O483" s="537">
        <f>IF(Tabla1[[#This Row],[Cantidad de Insumos]]="","",Tabla1[[#This Row],[Precio Unitario]]*Tabla1[[#This Row],[Cantidad de Insumos]])</f>
        <v>175.82</v>
      </c>
      <c r="P483" s="522" t="str">
        <f>IF(Tabla1[[#This Row],[Descripción]]="","",_xlfn.XLOOKUP(Tabla1[[#This Row],[Descripción]],Tabla10[Descripción],Tabla10[CODIGO PRESUPUESTARIO],0))</f>
        <v>2.3.3.2.01</v>
      </c>
      <c r="Q483" s="523" t="s">
        <v>894</v>
      </c>
      <c r="R483" s="523" t="str">
        <f>IF(Tabla1[[#This Row],[Insumos]]="","",_xlfn.XLOOKUP(Tabla1[[#This Row],[Insumos]],Tabla10[Insumo],Tabla10[InsumoAbrev],"",0))</f>
        <v>lsProductosdePapel</v>
      </c>
    </row>
    <row r="484" spans="2:18" ht="38.25">
      <c r="B484" s="188" t="e">
        <f>IF('Formulario PPGR3'!$G484="","",CONCATENATE('Formulario PPGR3'!$C484,".",'Formulario PPGR3'!$D484,".",'Formulario PPGR3'!$E484,".",'Formulario PPGR3'!$F484))</f>
        <v>#REF!</v>
      </c>
      <c r="C484" s="188" t="e">
        <f>IF('Formulario PPGR3'!$G484="","",'Formulario PPGR1'!#REF!)</f>
        <v>#REF!</v>
      </c>
      <c r="D484" s="188" t="e">
        <f>IF('Formulario PPGR3'!$G484="","",'Formulario PPGR1'!#REF!)</f>
        <v>#REF!</v>
      </c>
      <c r="E484" s="188" t="e">
        <f>IF('Formulario PPGR3'!$G484="","",'Formulario PPGR1'!#REF!)</f>
        <v>#REF!</v>
      </c>
      <c r="F484" s="188" t="e">
        <f>IF('Formulario PPGR3'!$G484="","",'Formulario PPGR1'!#REF!)</f>
        <v>#REF!</v>
      </c>
      <c r="G484" s="234" t="s">
        <v>306</v>
      </c>
      <c r="H484" s="188" t="str" cm="1">
        <f t="array" ref="H484">IF(Tabla1[[#This Row],[Código_Actividad]]="","",_xlfn.XLOOKUP(Tabla1[[#This Row],[Código_Actividad]],CodigoActividad,Tabla2[Actividades Programables Presupuestables],"",0))</f>
        <v xml:space="preserve"> Taller de capacitación en el fortalecimiento de buenas prácticas en protocolos y documentación estandarizada.</v>
      </c>
      <c r="I484" s="520">
        <f>IFERROR(VLOOKUP('Formulario PPGR3'!$G484,'Formulario PPGR2'!$C$9:$Q$270,15,FALSE),"")</f>
        <v>2</v>
      </c>
      <c r="J484" s="525" t="s">
        <v>892</v>
      </c>
      <c r="K484" s="524" t="s">
        <v>931</v>
      </c>
      <c r="L484" s="521" t="str">
        <f>IF(Tabla1[[#This Row],[Descripción]]="","",_xlfn.XLOOKUP(Tabla1[[#This Row],[Descripción]],Tabla10[Descripción],Tabla10[Unidad de Medida],"",0))</f>
        <v>unidad</v>
      </c>
      <c r="M484" s="312">
        <v>2</v>
      </c>
      <c r="N484" s="537">
        <f>IF(Tabla1[[#This Row],[Descripción]]="","",_xlfn.XLOOKUP(Tabla1[[#This Row],[Descripción]],Tabla10[Descripción],Tabla10[Precio Unitario],0))</f>
        <v>61419</v>
      </c>
      <c r="O484" s="537">
        <f>IF(Tabla1[[#This Row],[Cantidad de Insumos]]="","",Tabla1[[#This Row],[Precio Unitario]]*Tabla1[[#This Row],[Cantidad de Insumos]])</f>
        <v>122838</v>
      </c>
      <c r="P484" s="522" t="str">
        <f>IF(Tabla1[[#This Row],[Descripción]]="","",_xlfn.XLOOKUP(Tabla1[[#This Row],[Descripción]],Tabla10[Descripción],Tabla10[CODIGO PRESUPUESTARIO],0))</f>
        <v>2.3.1.1.01</v>
      </c>
      <c r="Q484" s="523" t="s">
        <v>900</v>
      </c>
      <c r="R484" s="523" t="str">
        <f>IF(Tabla1[[#This Row],[Insumos]]="","",_xlfn.XLOOKUP(Tabla1[[#This Row],[Insumos]],Tabla10[Insumo],Tabla10[InsumoAbrev],"",0))</f>
        <v>lsAlimentosyBebidas</v>
      </c>
    </row>
    <row r="485" spans="2:18" ht="38.25">
      <c r="B485" s="188" t="e">
        <f>IF('Formulario PPGR3'!$G485="","",CONCATENATE('Formulario PPGR3'!$C485,".",'Formulario PPGR3'!$D485,".",'Formulario PPGR3'!$E485,".",'Formulario PPGR3'!$F485))</f>
        <v>#REF!</v>
      </c>
      <c r="C485" s="188" t="e">
        <f>IF('Formulario PPGR3'!$G485="","",'Formulario PPGR1'!#REF!)</f>
        <v>#REF!</v>
      </c>
      <c r="D485" s="188" t="e">
        <f>IF('Formulario PPGR3'!$G485="","",'Formulario PPGR1'!#REF!)</f>
        <v>#REF!</v>
      </c>
      <c r="E485" s="188" t="e">
        <f>IF('Formulario PPGR3'!$G485="","",'Formulario PPGR1'!#REF!)</f>
        <v>#REF!</v>
      </c>
      <c r="F485" s="188" t="e">
        <f>IF('Formulario PPGR3'!$G485="","",'Formulario PPGR1'!#REF!)</f>
        <v>#REF!</v>
      </c>
      <c r="G485" s="234" t="s">
        <v>306</v>
      </c>
      <c r="H485" s="519" t="str" cm="1">
        <f t="array" ref="H485">IF(Tabla1[[#This Row],[Código_Actividad]]="","",_xlfn.XLOOKUP(Tabla1[[#This Row],[Código_Actividad]],CodigoActividad,Tabla2[Actividades Programables Presupuestables],"",0))</f>
        <v xml:space="preserve"> Taller de capacitación en el fortalecimiento de buenas prácticas en protocolos y documentación estandarizada.</v>
      </c>
      <c r="I485" s="520">
        <f>IFERROR(VLOOKUP('Formulario PPGR3'!$G485,'Formulario PPGR2'!$C$9:$Q$270,15,FALSE),"")</f>
        <v>2</v>
      </c>
      <c r="J485" s="528" t="s">
        <v>901</v>
      </c>
      <c r="K485" s="524" t="s">
        <v>918</v>
      </c>
      <c r="L485" s="521" t="str">
        <f>IF(Tabla1[[#This Row],[Descripción]]="","",_xlfn.XLOOKUP(Tabla1[[#This Row],[Descripción]],Tabla10[Descripción],Tabla10[Unidad de Medida],"",0))</f>
        <v>Caja</v>
      </c>
      <c r="M485" s="312">
        <v>1</v>
      </c>
      <c r="N485" s="537">
        <f>IF(Tabla1[[#This Row],[Descripción]]="","",_xlfn.XLOOKUP(Tabla1[[#This Row],[Descripción]],Tabla10[Descripción],Tabla10[Precio Unitario],0))</f>
        <v>175.82</v>
      </c>
      <c r="O485" s="537">
        <f>IF(Tabla1[[#This Row],[Cantidad de Insumos]]="","",Tabla1[[#This Row],[Precio Unitario]]*Tabla1[[#This Row],[Cantidad de Insumos]])</f>
        <v>175.82</v>
      </c>
      <c r="P485" s="522" t="str">
        <f>IF(Tabla1[[#This Row],[Descripción]]="","",_xlfn.XLOOKUP(Tabla1[[#This Row],[Descripción]],Tabla10[Descripción],Tabla10[CODIGO PRESUPUESTARIO],0))</f>
        <v>2.3.3.2.01</v>
      </c>
      <c r="Q485" s="523" t="s">
        <v>894</v>
      </c>
      <c r="R485" s="523" t="str">
        <f>IF(Tabla1[[#This Row],[Insumos]]="","",_xlfn.XLOOKUP(Tabla1[[#This Row],[Insumos]],Tabla10[Insumo],Tabla10[InsumoAbrev],"",0))</f>
        <v>lsProductosdePapel</v>
      </c>
    </row>
    <row r="486" spans="2:18" ht="38.25">
      <c r="B486" s="188" t="e">
        <f>IF('Formulario PPGR3'!$G486="","",CONCATENATE('Formulario PPGR3'!$C486,".",'Formulario PPGR3'!$D486,".",'Formulario PPGR3'!$E486,".",'Formulario PPGR3'!$F486))</f>
        <v>#REF!</v>
      </c>
      <c r="C486" s="188" t="e">
        <f>IF('Formulario PPGR3'!$G486="","",'Formulario PPGR1'!#REF!)</f>
        <v>#REF!</v>
      </c>
      <c r="D486" s="188" t="e">
        <f>IF('Formulario PPGR3'!$G486="","",'Formulario PPGR1'!#REF!)</f>
        <v>#REF!</v>
      </c>
      <c r="E486" s="188" t="e">
        <f>IF('Formulario PPGR3'!$G486="","",'Formulario PPGR1'!#REF!)</f>
        <v>#REF!</v>
      </c>
      <c r="F486" s="188" t="e">
        <f>IF('Formulario PPGR3'!$G486="","",'Formulario PPGR1'!#REF!)</f>
        <v>#REF!</v>
      </c>
      <c r="G486" s="234" t="s">
        <v>306</v>
      </c>
      <c r="H486" s="519" t="str" cm="1">
        <f t="array" ref="H486">IF(Tabla1[[#This Row],[Código_Actividad]]="","",_xlfn.XLOOKUP(Tabla1[[#This Row],[Código_Actividad]],CodigoActividad,Tabla2[Actividades Programables Presupuestables],"",0))</f>
        <v xml:space="preserve"> Taller de capacitación en el fortalecimiento de buenas prácticas en protocolos y documentación estandarizada.</v>
      </c>
      <c r="I486" s="520">
        <f>IFERROR(VLOOKUP('Formulario PPGR3'!$G486,'Formulario PPGR2'!$C$9:$Q$270,15,FALSE),"")</f>
        <v>2</v>
      </c>
      <c r="J486" s="528" t="s">
        <v>901</v>
      </c>
      <c r="K486" s="524" t="s">
        <v>902</v>
      </c>
      <c r="L486" s="521" t="str">
        <f>IF(Tabla1[[#This Row],[Descripción]]="","",_xlfn.XLOOKUP(Tabla1[[#This Row],[Descripción]],Tabla10[Descripción],Tabla10[Unidad de Medida],"",0))</f>
        <v>resma</v>
      </c>
      <c r="M486" s="312">
        <v>1</v>
      </c>
      <c r="N486" s="537">
        <f>IF(Tabla1[[#This Row],[Descripción]]="","",_xlfn.XLOOKUP(Tabla1[[#This Row],[Descripción]],Tabla10[Descripción],Tabla10[Precio Unitario],0))</f>
        <v>288</v>
      </c>
      <c r="O486" s="537">
        <f>IF(Tabla1[[#This Row],[Cantidad de Insumos]]="","",Tabla1[[#This Row],[Precio Unitario]]*Tabla1[[#This Row],[Cantidad de Insumos]])</f>
        <v>288</v>
      </c>
      <c r="P486" s="522" t="str">
        <f>IF(Tabla1[[#This Row],[Descripción]]="","",_xlfn.XLOOKUP(Tabla1[[#This Row],[Descripción]],Tabla10[Descripción],Tabla10[CODIGO PRESUPUESTARIO],0))</f>
        <v>2.3.3.1.01</v>
      </c>
      <c r="Q486" s="523" t="s">
        <v>894</v>
      </c>
      <c r="R486" s="523" t="str">
        <f>IF(Tabla1[[#This Row],[Insumos]]="","",_xlfn.XLOOKUP(Tabla1[[#This Row],[Insumos]],Tabla10[Insumo],Tabla10[InsumoAbrev],"",0))</f>
        <v>lsProductosdePapel</v>
      </c>
    </row>
    <row r="487" spans="2:18" ht="38.25">
      <c r="B487" s="188" t="e">
        <f>IF('Formulario PPGR3'!$G487="","",CONCATENATE('Formulario PPGR3'!$C487,".",'Formulario PPGR3'!$D487,".",'Formulario PPGR3'!$E487,".",'Formulario PPGR3'!$F487))</f>
        <v>#REF!</v>
      </c>
      <c r="C487" s="188" t="e">
        <f>IF('Formulario PPGR3'!$G487="","",'Formulario PPGR1'!#REF!)</f>
        <v>#REF!</v>
      </c>
      <c r="D487" s="188" t="e">
        <f>IF('Formulario PPGR3'!$G487="","",'Formulario PPGR1'!#REF!)</f>
        <v>#REF!</v>
      </c>
      <c r="E487" s="188" t="e">
        <f>IF('Formulario PPGR3'!$G487="","",'Formulario PPGR1'!#REF!)</f>
        <v>#REF!</v>
      </c>
      <c r="F487" s="188" t="e">
        <f>IF('Formulario PPGR3'!$G487="","",'Formulario PPGR1'!#REF!)</f>
        <v>#REF!</v>
      </c>
      <c r="G487" s="234" t="s">
        <v>306</v>
      </c>
      <c r="H487" s="519" t="str" cm="1">
        <f t="array" ref="H487">IF(Tabla1[[#This Row],[Código_Actividad]]="","",_xlfn.XLOOKUP(Tabla1[[#This Row],[Código_Actividad]],CodigoActividad,Tabla2[Actividades Programables Presupuestables],"",0))</f>
        <v xml:space="preserve"> Taller de capacitación en el fortalecimiento de buenas prácticas en protocolos y documentación estandarizada.</v>
      </c>
      <c r="I487" s="520">
        <f>IFERROR(VLOOKUP('Formulario PPGR3'!$G487,'Formulario PPGR2'!$C$9:$Q$270,15,FALSE),"")</f>
        <v>2</v>
      </c>
      <c r="J487" s="525" t="s">
        <v>903</v>
      </c>
      <c r="K487" s="524" t="s">
        <v>904</v>
      </c>
      <c r="L487" s="521" t="str">
        <f>IF(Tabla1[[#This Row],[Descripción]]="","",_xlfn.XLOOKUP(Tabla1[[#This Row],[Descripción]],Tabla10[Descripción],Tabla10[Unidad de Medida],"",0))</f>
        <v>unidad</v>
      </c>
      <c r="M487" s="312">
        <v>1</v>
      </c>
      <c r="N487" s="537">
        <f>IF(Tabla1[[#This Row],[Descripción]]="","",_xlfn.XLOOKUP(Tabla1[[#This Row],[Descripción]],Tabla10[Descripción],Tabla10[Precio Unitario],0))</f>
        <v>55</v>
      </c>
      <c r="O487" s="537">
        <f>IF(Tabla1[[#This Row],[Cantidad de Insumos]]="","",Tabla1[[#This Row],[Precio Unitario]]*Tabla1[[#This Row],[Cantidad de Insumos]])</f>
        <v>55</v>
      </c>
      <c r="P487" s="522" t="str">
        <f>IF(Tabla1[[#This Row],[Descripción]]="","",_xlfn.XLOOKUP(Tabla1[[#This Row],[Descripción]],Tabla10[Descripción],Tabla10[CODIGO PRESUPUESTARIO],0))</f>
        <v xml:space="preserve">2.3.9.2.01 </v>
      </c>
      <c r="Q487" s="523" t="s">
        <v>894</v>
      </c>
      <c r="R487" s="523" t="str">
        <f>IF(Tabla1[[#This Row],[Insumos]]="","",_xlfn.XLOOKUP(Tabla1[[#This Row],[Insumos]],Tabla10[Insumo],Tabla10[InsumoAbrev],"",0))</f>
        <v>lsUtilesdeOficina</v>
      </c>
    </row>
    <row r="488" spans="2:18" ht="38.25">
      <c r="B488" s="188" t="e">
        <f>IF('Formulario PPGR3'!$G488="","",CONCATENATE('Formulario PPGR3'!$C488,".",'Formulario PPGR3'!$D488,".",'Formulario PPGR3'!$E488,".",'Formulario PPGR3'!$F488))</f>
        <v>#REF!</v>
      </c>
      <c r="C488" s="188" t="e">
        <f>IF('Formulario PPGR3'!$G488="","",'Formulario PPGR1'!#REF!)</f>
        <v>#REF!</v>
      </c>
      <c r="D488" s="188" t="e">
        <f>IF('Formulario PPGR3'!$G488="","",'Formulario PPGR1'!#REF!)</f>
        <v>#REF!</v>
      </c>
      <c r="E488" s="188" t="e">
        <f>IF('Formulario PPGR3'!$G488="","",'Formulario PPGR1'!#REF!)</f>
        <v>#REF!</v>
      </c>
      <c r="F488" s="188" t="e">
        <f>IF('Formulario PPGR3'!$G488="","",'Formulario PPGR1'!#REF!)</f>
        <v>#REF!</v>
      </c>
      <c r="G488" s="234" t="s">
        <v>306</v>
      </c>
      <c r="H488" s="519" t="str" cm="1">
        <f t="array" ref="H488">IF(Tabla1[[#This Row],[Código_Actividad]]="","",_xlfn.XLOOKUP(Tabla1[[#This Row],[Código_Actividad]],CodigoActividad,Tabla2[Actividades Programables Presupuestables],"",0))</f>
        <v xml:space="preserve"> Taller de capacitación en el fortalecimiento de buenas prácticas en protocolos y documentación estandarizada.</v>
      </c>
      <c r="I488" s="520">
        <f>IFERROR(VLOOKUP('Formulario PPGR3'!$G488,'Formulario PPGR2'!$C$9:$Q$270,15,FALSE),"")</f>
        <v>2</v>
      </c>
      <c r="J488" s="525" t="s">
        <v>961</v>
      </c>
      <c r="K488" s="524" t="s">
        <v>962</v>
      </c>
      <c r="L488" s="521" t="str">
        <f>IF(Tabla1[[#This Row],[Descripción]]="","",_xlfn.XLOOKUP(Tabla1[[#This Row],[Descripción]],Tabla10[Descripción],Tabla10[Unidad de Medida],"",0))</f>
        <v>unidad</v>
      </c>
      <c r="M488" s="312">
        <v>1</v>
      </c>
      <c r="N488" s="537">
        <f>IF(Tabla1[[#This Row],[Descripción]]="","",_xlfn.XLOOKUP(Tabla1[[#This Row],[Descripción]],Tabla10[Descripción],Tabla10[Precio Unitario],0))</f>
        <v>54000</v>
      </c>
      <c r="O488" s="537">
        <f>IF(Tabla1[[#This Row],[Cantidad de Insumos]]="","",Tabla1[[#This Row],[Precio Unitario]]*Tabla1[[#This Row],[Cantidad de Insumos]])</f>
        <v>54000</v>
      </c>
      <c r="P488" s="522" t="str">
        <f>IF(Tabla1[[#This Row],[Descripción]]="","",_xlfn.XLOOKUP(Tabla1[[#This Row],[Descripción]],Tabla10[Descripción],Tabla10[CODIGO PRESUPUESTARIO],0))</f>
        <v>2.6.1.3.01</v>
      </c>
      <c r="Q488" s="523" t="s">
        <v>900</v>
      </c>
      <c r="R488" s="523" t="str">
        <f>IF(Tabla1[[#This Row],[Insumos]]="","",_xlfn.XLOOKUP(Tabla1[[#This Row],[Insumos]],Tabla10[Insumo],Tabla10[InsumoAbrev],"",0))</f>
        <v>lsEquiposComputos</v>
      </c>
    </row>
    <row r="489" spans="2:18" ht="38.25">
      <c r="B489" s="188" t="e">
        <f>IF('Formulario PPGR3'!$G489="","",CONCATENATE('Formulario PPGR3'!$C489,".",'Formulario PPGR3'!$D489,".",'Formulario PPGR3'!$E489,".",'Formulario PPGR3'!$F489))</f>
        <v>#REF!</v>
      </c>
      <c r="C489" s="188" t="e">
        <f>IF('Formulario PPGR3'!$G489="","",'Formulario PPGR1'!#REF!)</f>
        <v>#REF!</v>
      </c>
      <c r="D489" s="188" t="e">
        <f>IF('Formulario PPGR3'!$G489="","",'Formulario PPGR1'!#REF!)</f>
        <v>#REF!</v>
      </c>
      <c r="E489" s="188" t="e">
        <f>IF('Formulario PPGR3'!$G489="","",'Formulario PPGR1'!#REF!)</f>
        <v>#REF!</v>
      </c>
      <c r="F489" s="188" t="e">
        <f>IF('Formulario PPGR3'!$G489="","",'Formulario PPGR1'!#REF!)</f>
        <v>#REF!</v>
      </c>
      <c r="G489" s="234" t="s">
        <v>308</v>
      </c>
      <c r="H489" s="519" t="str" cm="1">
        <f t="array" ref="H489">IF(Tabla1[[#This Row],[Código_Actividad]]="","",_xlfn.XLOOKUP(Tabla1[[#This Row],[Código_Actividad]],CodigoActividad,Tabla2[Actividades Programables Presupuestables],"",0))</f>
        <v>Visita de supervisión a los EESS para evaluar la disponibilidad y la articulación de los servicios integrales de salud ofertados.</v>
      </c>
      <c r="I489" s="520">
        <f>IFERROR(VLOOKUP('Formulario PPGR3'!$G489,'Formulario PPGR2'!$C$9:$Q$270,15,FALSE),"")</f>
        <v>4</v>
      </c>
      <c r="J489" s="525" t="s">
        <v>895</v>
      </c>
      <c r="K489" s="524" t="s">
        <v>896</v>
      </c>
      <c r="L489" s="521" t="str">
        <f>IF(Tabla1[[#This Row],[Descripción]]="","",_xlfn.XLOOKUP(Tabla1[[#This Row],[Descripción]],Tabla10[Descripción],Tabla10[Unidad de Medida],"",0))</f>
        <v>galon</v>
      </c>
      <c r="M489" s="312">
        <v>18</v>
      </c>
      <c r="N489" s="537">
        <f>IF(Tabla1[[#This Row],[Descripción]]="","",_xlfn.XLOOKUP(Tabla1[[#This Row],[Descripción]],Tabla10[Descripción],Tabla10[Precio Unitario],0))</f>
        <v>250</v>
      </c>
      <c r="O489" s="537">
        <f>IF(Tabla1[[#This Row],[Cantidad de Insumos]]="","",Tabla1[[#This Row],[Precio Unitario]]*Tabla1[[#This Row],[Cantidad de Insumos]])</f>
        <v>4500</v>
      </c>
      <c r="P489" s="522" t="str">
        <f>IF(Tabla1[[#This Row],[Descripción]]="","",_xlfn.XLOOKUP(Tabla1[[#This Row],[Descripción]],Tabla10[Descripción],Tabla10[CODIGO PRESUPUESTARIO],0))</f>
        <v>2.3.7.1.02</v>
      </c>
      <c r="Q489" s="523" t="s">
        <v>894</v>
      </c>
      <c r="R489" s="523" t="str">
        <f>IF(Tabla1[[#This Row],[Insumos]]="","",_xlfn.XLOOKUP(Tabla1[[#This Row],[Insumos]],Tabla10[Insumo],Tabla10[InsumoAbrev],"",0))</f>
        <v>lsGasoil</v>
      </c>
    </row>
    <row r="490" spans="2:18" ht="38.25">
      <c r="B490" s="188" t="e">
        <f>IF('Formulario PPGR3'!$G490="","",CONCATENATE('Formulario PPGR3'!$C490,".",'Formulario PPGR3'!$D490,".",'Formulario PPGR3'!$E490,".",'Formulario PPGR3'!$F490))</f>
        <v>#REF!</v>
      </c>
      <c r="C490" s="188" t="e">
        <f>IF('Formulario PPGR3'!$G490="","",'Formulario PPGR1'!#REF!)</f>
        <v>#REF!</v>
      </c>
      <c r="D490" s="188" t="e">
        <f>IF('Formulario PPGR3'!$G490="","",'Formulario PPGR1'!#REF!)</f>
        <v>#REF!</v>
      </c>
      <c r="E490" s="188" t="e">
        <f>IF('Formulario PPGR3'!$G490="","",'Formulario PPGR1'!#REF!)</f>
        <v>#REF!</v>
      </c>
      <c r="F490" s="188" t="e">
        <f>IF('Formulario PPGR3'!$G490="","",'Formulario PPGR1'!#REF!)</f>
        <v>#REF!</v>
      </c>
      <c r="G490" s="234" t="s">
        <v>308</v>
      </c>
      <c r="H490" s="519" t="str" cm="1">
        <f t="array" ref="H490">IF(Tabla1[[#This Row],[Código_Actividad]]="","",_xlfn.XLOOKUP(Tabla1[[#This Row],[Código_Actividad]],CodigoActividad,Tabla2[Actividades Programables Presupuestables],"",0))</f>
        <v>Visita de supervisión a los EESS para evaluar la disponibilidad y la articulación de los servicios integrales de salud ofertados.</v>
      </c>
      <c r="I490" s="520">
        <f>IFERROR(VLOOKUP('Formulario PPGR3'!$G490,'Formulario PPGR2'!$C$9:$Q$270,15,FALSE),"")</f>
        <v>4</v>
      </c>
      <c r="J490" s="525" t="s">
        <v>897</v>
      </c>
      <c r="K490" s="524" t="s">
        <v>898</v>
      </c>
      <c r="L490" s="521" t="str">
        <f>IF(Tabla1[[#This Row],[Descripción]]="","",_xlfn.XLOOKUP(Tabla1[[#This Row],[Descripción]],Tabla10[Descripción],Tabla10[Unidad de Medida],"",0))</f>
        <v>Depósito</v>
      </c>
      <c r="M490" s="312">
        <v>4</v>
      </c>
      <c r="N490" s="537">
        <f>IF(Tabla1[[#This Row],[Descripción]]="","",_xlfn.XLOOKUP(Tabla1[[#This Row],[Descripción]],Tabla10[Descripción],Tabla10[Precio Unitario],0))</f>
        <v>1700</v>
      </c>
      <c r="O490" s="537">
        <f>IF(Tabla1[[#This Row],[Cantidad de Insumos]]="","",Tabla1[[#This Row],[Precio Unitario]]*Tabla1[[#This Row],[Cantidad de Insumos]])</f>
        <v>6800</v>
      </c>
      <c r="P490" s="522" t="str">
        <f>IF(Tabla1[[#This Row],[Descripción]]="","",_xlfn.XLOOKUP(Tabla1[[#This Row],[Descripción]],Tabla10[Descripción],Tabla10[CODIGO PRESUPUESTARIO],0))</f>
        <v>2.2.3.1.01</v>
      </c>
      <c r="Q490" s="523" t="s">
        <v>894</v>
      </c>
      <c r="R490" s="523" t="str">
        <f>IF(Tabla1[[#This Row],[Insumos]]="","",_xlfn.XLOOKUP(Tabla1[[#This Row],[Insumos]],Tabla10[Insumo],Tabla10[InsumoAbrev],"",0))</f>
        <v>lsViaticosDP</v>
      </c>
    </row>
    <row r="491" spans="2:18" ht="38.25">
      <c r="B491" s="188" t="e">
        <f>IF('Formulario PPGR3'!$G491="","",CONCATENATE('Formulario PPGR3'!$C491,".",'Formulario PPGR3'!$D491,".",'Formulario PPGR3'!$E491,".",'Formulario PPGR3'!$F491))</f>
        <v>#REF!</v>
      </c>
      <c r="C491" s="188" t="e">
        <f>IF('Formulario PPGR3'!$G491="","",'Formulario PPGR1'!#REF!)</f>
        <v>#REF!</v>
      </c>
      <c r="D491" s="188" t="e">
        <f>IF('Formulario PPGR3'!$G491="","",'Formulario PPGR1'!#REF!)</f>
        <v>#REF!</v>
      </c>
      <c r="E491" s="188" t="e">
        <f>IF('Formulario PPGR3'!$G491="","",'Formulario PPGR1'!#REF!)</f>
        <v>#REF!</v>
      </c>
      <c r="F491" s="188" t="e">
        <f>IF('Formulario PPGR3'!$G491="","",'Formulario PPGR1'!#REF!)</f>
        <v>#REF!</v>
      </c>
      <c r="G491" s="234" t="s">
        <v>308</v>
      </c>
      <c r="H491" s="519" t="str" cm="1">
        <f t="array" ref="H491">IF(Tabla1[[#This Row],[Código_Actividad]]="","",_xlfn.XLOOKUP(Tabla1[[#This Row],[Código_Actividad]],CodigoActividad,Tabla2[Actividades Programables Presupuestables],"",0))</f>
        <v>Visita de supervisión a los EESS para evaluar la disponibilidad y la articulación de los servicios integrales de salud ofertados.</v>
      </c>
      <c r="I491" s="520">
        <f>IFERROR(VLOOKUP('Formulario PPGR3'!$G491,'Formulario PPGR2'!$C$9:$Q$270,15,FALSE),"")</f>
        <v>4</v>
      </c>
      <c r="J491" s="528" t="s">
        <v>901</v>
      </c>
      <c r="K491" s="524" t="s">
        <v>918</v>
      </c>
      <c r="L491" s="521" t="str">
        <f>IF(Tabla1[[#This Row],[Descripción]]="","",_xlfn.XLOOKUP(Tabla1[[#This Row],[Descripción]],Tabla10[Descripción],Tabla10[Unidad de Medida],"",0))</f>
        <v>Caja</v>
      </c>
      <c r="M491" s="312">
        <v>1</v>
      </c>
      <c r="N491" s="537">
        <f>IF(Tabla1[[#This Row],[Descripción]]="","",_xlfn.XLOOKUP(Tabla1[[#This Row],[Descripción]],Tabla10[Descripción],Tabla10[Precio Unitario],0))</f>
        <v>175.82</v>
      </c>
      <c r="O491" s="537">
        <f>IF(Tabla1[[#This Row],[Cantidad de Insumos]]="","",Tabla1[[#This Row],[Precio Unitario]]*Tabla1[[#This Row],[Cantidad de Insumos]])</f>
        <v>175.82</v>
      </c>
      <c r="P491" s="522" t="str">
        <f>IF(Tabla1[[#This Row],[Descripción]]="","",_xlfn.XLOOKUP(Tabla1[[#This Row],[Descripción]],Tabla10[Descripción],Tabla10[CODIGO PRESUPUESTARIO],0))</f>
        <v>2.3.3.2.01</v>
      </c>
      <c r="Q491" s="523" t="s">
        <v>894</v>
      </c>
      <c r="R491" s="523" t="str">
        <f>IF(Tabla1[[#This Row],[Insumos]]="","",_xlfn.XLOOKUP(Tabla1[[#This Row],[Insumos]],Tabla10[Insumo],Tabla10[InsumoAbrev],"",0))</f>
        <v>lsProductosdePapel</v>
      </c>
    </row>
    <row r="492" spans="2:18" ht="38.25">
      <c r="B492" s="188" t="e">
        <f>IF('Formulario PPGR3'!$G492="","",CONCATENATE('Formulario PPGR3'!$C492,".",'Formulario PPGR3'!$D492,".",'Formulario PPGR3'!$E492,".",'Formulario PPGR3'!$F492))</f>
        <v>#REF!</v>
      </c>
      <c r="C492" s="188" t="e">
        <f>IF('Formulario PPGR3'!$G492="","",'Formulario PPGR1'!#REF!)</f>
        <v>#REF!</v>
      </c>
      <c r="D492" s="188" t="e">
        <f>IF('Formulario PPGR3'!$G492="","",'Formulario PPGR1'!#REF!)</f>
        <v>#REF!</v>
      </c>
      <c r="E492" s="188" t="e">
        <f>IF('Formulario PPGR3'!$G492="","",'Formulario PPGR1'!#REF!)</f>
        <v>#REF!</v>
      </c>
      <c r="F492" s="188" t="e">
        <f>IF('Formulario PPGR3'!$G492="","",'Formulario PPGR1'!#REF!)</f>
        <v>#REF!</v>
      </c>
      <c r="G492" s="234" t="s">
        <v>308</v>
      </c>
      <c r="H492" s="519" t="str" cm="1">
        <f t="array" ref="H492">IF(Tabla1[[#This Row],[Código_Actividad]]="","",_xlfn.XLOOKUP(Tabla1[[#This Row],[Código_Actividad]],CodigoActividad,Tabla2[Actividades Programables Presupuestables],"",0))</f>
        <v>Visita de supervisión a los EESS para evaluar la disponibilidad y la articulación de los servicios integrales de salud ofertados.</v>
      </c>
      <c r="I492" s="520">
        <f>IFERROR(VLOOKUP('Formulario PPGR3'!$G492,'Formulario PPGR2'!$C$9:$Q$270,15,FALSE),"")</f>
        <v>4</v>
      </c>
      <c r="J492" s="528" t="s">
        <v>901</v>
      </c>
      <c r="K492" s="524" t="s">
        <v>918</v>
      </c>
      <c r="L492" s="521" t="str">
        <f>IF(Tabla1[[#This Row],[Descripción]]="","",_xlfn.XLOOKUP(Tabla1[[#This Row],[Descripción]],Tabla10[Descripción],Tabla10[Unidad de Medida],"",0))</f>
        <v>Caja</v>
      </c>
      <c r="M492" s="312">
        <v>1</v>
      </c>
      <c r="N492" s="537">
        <f>IF(Tabla1[[#This Row],[Descripción]]="","",_xlfn.XLOOKUP(Tabla1[[#This Row],[Descripción]],Tabla10[Descripción],Tabla10[Precio Unitario],0))</f>
        <v>175.82</v>
      </c>
      <c r="O492" s="537">
        <f>IF(Tabla1[[#This Row],[Cantidad de Insumos]]="","",Tabla1[[#This Row],[Precio Unitario]]*Tabla1[[#This Row],[Cantidad de Insumos]])</f>
        <v>175.82</v>
      </c>
      <c r="P492" s="522" t="str">
        <f>IF(Tabla1[[#This Row],[Descripción]]="","",_xlfn.XLOOKUP(Tabla1[[#This Row],[Descripción]],Tabla10[Descripción],Tabla10[CODIGO PRESUPUESTARIO],0))</f>
        <v>2.3.3.2.01</v>
      </c>
      <c r="Q492" s="523" t="s">
        <v>894</v>
      </c>
      <c r="R492" s="523" t="str">
        <f>IF(Tabla1[[#This Row],[Insumos]]="","",_xlfn.XLOOKUP(Tabla1[[#This Row],[Insumos]],Tabla10[Insumo],Tabla10[InsumoAbrev],"",0))</f>
        <v>lsProductosdePapel</v>
      </c>
    </row>
    <row r="493" spans="2:18" ht="38.25">
      <c r="B493" s="188" t="e">
        <f>IF('Formulario PPGR3'!$G493="","",CONCATENATE('Formulario PPGR3'!$C493,".",'Formulario PPGR3'!$D493,".",'Formulario PPGR3'!$E493,".",'Formulario PPGR3'!$F493))</f>
        <v>#REF!</v>
      </c>
      <c r="C493" s="188" t="e">
        <f>IF('Formulario PPGR3'!$G493="","",'Formulario PPGR1'!#REF!)</f>
        <v>#REF!</v>
      </c>
      <c r="D493" s="188" t="e">
        <f>IF('Formulario PPGR3'!$G493="","",'Formulario PPGR1'!#REF!)</f>
        <v>#REF!</v>
      </c>
      <c r="E493" s="188" t="e">
        <f>IF('Formulario PPGR3'!$G493="","",'Formulario PPGR1'!#REF!)</f>
        <v>#REF!</v>
      </c>
      <c r="F493" s="188" t="e">
        <f>IF('Formulario PPGR3'!$G493="","",'Formulario PPGR1'!#REF!)</f>
        <v>#REF!</v>
      </c>
      <c r="G493" s="234" t="s">
        <v>308</v>
      </c>
      <c r="H493" s="519" t="str" cm="1">
        <f t="array" ref="H493">IF(Tabla1[[#This Row],[Código_Actividad]]="","",_xlfn.XLOOKUP(Tabla1[[#This Row],[Código_Actividad]],CodigoActividad,Tabla2[Actividades Programables Presupuestables],"",0))</f>
        <v>Visita de supervisión a los EESS para evaluar la disponibilidad y la articulación de los servicios integrales de salud ofertados.</v>
      </c>
      <c r="I493" s="520">
        <f>IFERROR(VLOOKUP('Formulario PPGR3'!$G493,'Formulario PPGR2'!$C$9:$Q$270,15,FALSE),"")</f>
        <v>4</v>
      </c>
      <c r="J493" s="525" t="s">
        <v>903</v>
      </c>
      <c r="K493" s="524" t="s">
        <v>904</v>
      </c>
      <c r="L493" s="521" t="str">
        <f>IF(Tabla1[[#This Row],[Descripción]]="","",_xlfn.XLOOKUP(Tabla1[[#This Row],[Descripción]],Tabla10[Descripción],Tabla10[Unidad de Medida],"",0))</f>
        <v>unidad</v>
      </c>
      <c r="M493" s="312">
        <v>1</v>
      </c>
      <c r="N493" s="537">
        <f>IF(Tabla1[[#This Row],[Descripción]]="","",_xlfn.XLOOKUP(Tabla1[[#This Row],[Descripción]],Tabla10[Descripción],Tabla10[Precio Unitario],0))</f>
        <v>55</v>
      </c>
      <c r="O493" s="537">
        <f>IF(Tabla1[[#This Row],[Cantidad de Insumos]]="","",Tabla1[[#This Row],[Precio Unitario]]*Tabla1[[#This Row],[Cantidad de Insumos]])</f>
        <v>55</v>
      </c>
      <c r="P493" s="522" t="str">
        <f>IF(Tabla1[[#This Row],[Descripción]]="","",_xlfn.XLOOKUP(Tabla1[[#This Row],[Descripción]],Tabla10[Descripción],Tabla10[CODIGO PRESUPUESTARIO],0))</f>
        <v xml:space="preserve">2.3.9.2.01 </v>
      </c>
      <c r="Q493" s="523" t="s">
        <v>894</v>
      </c>
      <c r="R493" s="523" t="str">
        <f>IF(Tabla1[[#This Row],[Insumos]]="","",_xlfn.XLOOKUP(Tabla1[[#This Row],[Insumos]],Tabla10[Insumo],Tabla10[InsumoAbrev],"",0))</f>
        <v>lsUtilesdeOficina</v>
      </c>
    </row>
    <row r="494" spans="2:18" ht="25.5">
      <c r="B494" s="188" t="e">
        <f>IF('Formulario PPGR3'!$G494="","",CONCATENATE('Formulario PPGR3'!$C494,".",'Formulario PPGR3'!$D494,".",'Formulario PPGR3'!$E494,".",'Formulario PPGR3'!$F494))</f>
        <v>#REF!</v>
      </c>
      <c r="C494" s="188" t="e">
        <f>IF('Formulario PPGR3'!$G494="","",'Formulario PPGR1'!#REF!)</f>
        <v>#REF!</v>
      </c>
      <c r="D494" s="188" t="e">
        <f>IF('Formulario PPGR3'!$G494="","",'Formulario PPGR1'!#REF!)</f>
        <v>#REF!</v>
      </c>
      <c r="E494" s="188" t="e">
        <f>IF('Formulario PPGR3'!$G494="","",'Formulario PPGR1'!#REF!)</f>
        <v>#REF!</v>
      </c>
      <c r="F494" s="188" t="e">
        <f>IF('Formulario PPGR3'!$G494="","",'Formulario PPGR1'!#REF!)</f>
        <v>#REF!</v>
      </c>
      <c r="G494" s="234" t="s">
        <v>310</v>
      </c>
      <c r="H494" s="519" t="str" cm="1">
        <f t="array" ref="H494">IF(Tabla1[[#This Row],[Código_Actividad]]="","",_xlfn.XLOOKUP(Tabla1[[#This Row],[Código_Actividad]],CodigoActividad,Tabla2[Actividades Programables Presupuestables],"",0))</f>
        <v xml:space="preserve">Sesiones de trabajo con los EES para la adecuación de las carteras de servicios y su actualizacion.   </v>
      </c>
      <c r="I494" s="520">
        <f>IFERROR(VLOOKUP('Formulario PPGR3'!$G494,'Formulario PPGR2'!$C$9:$Q$270,15,FALSE),"")</f>
        <v>9</v>
      </c>
      <c r="J494" s="528" t="s">
        <v>901</v>
      </c>
      <c r="K494" s="524" t="s">
        <v>918</v>
      </c>
      <c r="L494" s="521" t="str">
        <f>IF(Tabla1[[#This Row],[Descripción]]="","",_xlfn.XLOOKUP(Tabla1[[#This Row],[Descripción]],Tabla10[Descripción],Tabla10[Unidad de Medida],"",0))</f>
        <v>Caja</v>
      </c>
      <c r="M494" s="312">
        <v>1</v>
      </c>
      <c r="N494" s="537">
        <f>IF(Tabla1[[#This Row],[Descripción]]="","",_xlfn.XLOOKUP(Tabla1[[#This Row],[Descripción]],Tabla10[Descripción],Tabla10[Precio Unitario],0))</f>
        <v>175.82</v>
      </c>
      <c r="O494" s="537">
        <f>IF(Tabla1[[#This Row],[Cantidad de Insumos]]="","",Tabla1[[#This Row],[Precio Unitario]]*Tabla1[[#This Row],[Cantidad de Insumos]])</f>
        <v>175.82</v>
      </c>
      <c r="P494" s="522" t="str">
        <f>IF(Tabla1[[#This Row],[Descripción]]="","",_xlfn.XLOOKUP(Tabla1[[#This Row],[Descripción]],Tabla10[Descripción],Tabla10[CODIGO PRESUPUESTARIO],0))</f>
        <v>2.3.3.2.01</v>
      </c>
      <c r="Q494" s="523" t="s">
        <v>900</v>
      </c>
      <c r="R494" s="523" t="str">
        <f>IF(Tabla1[[#This Row],[Insumos]]="","",_xlfn.XLOOKUP(Tabla1[[#This Row],[Insumos]],Tabla10[Insumo],Tabla10[InsumoAbrev],"",0))</f>
        <v>lsProductosdePapel</v>
      </c>
    </row>
    <row r="495" spans="2:18" ht="25.5">
      <c r="B495" s="188" t="e">
        <f>IF('Formulario PPGR3'!$G495="","",CONCATENATE('Formulario PPGR3'!$C495,".",'Formulario PPGR3'!$D495,".",'Formulario PPGR3'!$E495,".",'Formulario PPGR3'!$F495))</f>
        <v>#REF!</v>
      </c>
      <c r="C495" s="188" t="e">
        <f>IF('Formulario PPGR3'!$G495="","",'Formulario PPGR1'!#REF!)</f>
        <v>#REF!</v>
      </c>
      <c r="D495" s="188" t="e">
        <f>IF('Formulario PPGR3'!$G495="","",'Formulario PPGR1'!#REF!)</f>
        <v>#REF!</v>
      </c>
      <c r="E495" s="188" t="e">
        <f>IF('Formulario PPGR3'!$G495="","",'Formulario PPGR1'!#REF!)</f>
        <v>#REF!</v>
      </c>
      <c r="F495" s="188" t="e">
        <f>IF('Formulario PPGR3'!$G495="","",'Formulario PPGR1'!#REF!)</f>
        <v>#REF!</v>
      </c>
      <c r="G495" s="234" t="s">
        <v>310</v>
      </c>
      <c r="H495" s="519" t="str" cm="1">
        <f t="array" ref="H495">IF(Tabla1[[#This Row],[Código_Actividad]]="","",_xlfn.XLOOKUP(Tabla1[[#This Row],[Código_Actividad]],CodigoActividad,Tabla2[Actividades Programables Presupuestables],"",0))</f>
        <v xml:space="preserve">Sesiones de trabajo con los EES para la adecuación de las carteras de servicios y su actualizacion.   </v>
      </c>
      <c r="I495" s="520">
        <f>IFERROR(VLOOKUP('Formulario PPGR3'!$G495,'Formulario PPGR2'!$C$9:$Q$270,15,FALSE),"")</f>
        <v>9</v>
      </c>
      <c r="J495" s="528" t="s">
        <v>901</v>
      </c>
      <c r="K495" s="524" t="s">
        <v>902</v>
      </c>
      <c r="L495" s="521" t="str">
        <f>IF(Tabla1[[#This Row],[Descripción]]="","",_xlfn.XLOOKUP(Tabla1[[#This Row],[Descripción]],Tabla10[Descripción],Tabla10[Unidad de Medida],"",0))</f>
        <v>resma</v>
      </c>
      <c r="M495" s="312">
        <v>1</v>
      </c>
      <c r="N495" s="537">
        <f>IF(Tabla1[[#This Row],[Descripción]]="","",_xlfn.XLOOKUP(Tabla1[[#This Row],[Descripción]],Tabla10[Descripción],Tabla10[Precio Unitario],0))</f>
        <v>288</v>
      </c>
      <c r="O495" s="537">
        <f>IF(Tabla1[[#This Row],[Cantidad de Insumos]]="","",Tabla1[[#This Row],[Precio Unitario]]*Tabla1[[#This Row],[Cantidad de Insumos]])</f>
        <v>288</v>
      </c>
      <c r="P495" s="522" t="str">
        <f>IF(Tabla1[[#This Row],[Descripción]]="","",_xlfn.XLOOKUP(Tabla1[[#This Row],[Descripción]],Tabla10[Descripción],Tabla10[CODIGO PRESUPUESTARIO],0))</f>
        <v>2.3.3.1.01</v>
      </c>
      <c r="Q495" s="523" t="s">
        <v>900</v>
      </c>
      <c r="R495" s="523" t="str">
        <f>IF(Tabla1[[#This Row],[Insumos]]="","",_xlfn.XLOOKUP(Tabla1[[#This Row],[Insumos]],Tabla10[Insumo],Tabla10[InsumoAbrev],"",0))</f>
        <v>lsProductosdePapel</v>
      </c>
    </row>
    <row r="496" spans="2:18" ht="25.5">
      <c r="B496" s="188" t="e">
        <f>IF('Formulario PPGR3'!$G496="","",CONCATENATE('Formulario PPGR3'!$C496,".",'Formulario PPGR3'!$D496,".",'Formulario PPGR3'!$E496,".",'Formulario PPGR3'!$F496))</f>
        <v>#REF!</v>
      </c>
      <c r="C496" s="188" t="e">
        <f>IF('Formulario PPGR3'!$G496="","",'Formulario PPGR1'!#REF!)</f>
        <v>#REF!</v>
      </c>
      <c r="D496" s="188" t="e">
        <f>IF('Formulario PPGR3'!$G496="","",'Formulario PPGR1'!#REF!)</f>
        <v>#REF!</v>
      </c>
      <c r="E496" s="188" t="e">
        <f>IF('Formulario PPGR3'!$G496="","",'Formulario PPGR1'!#REF!)</f>
        <v>#REF!</v>
      </c>
      <c r="F496" s="188" t="e">
        <f>IF('Formulario PPGR3'!$G496="","",'Formulario PPGR1'!#REF!)</f>
        <v>#REF!</v>
      </c>
      <c r="G496" s="234" t="s">
        <v>310</v>
      </c>
      <c r="H496" s="519" t="str" cm="1">
        <f t="array" ref="H496">IF(Tabla1[[#This Row],[Código_Actividad]]="","",_xlfn.XLOOKUP(Tabla1[[#This Row],[Código_Actividad]],CodigoActividad,Tabla2[Actividades Programables Presupuestables],"",0))</f>
        <v xml:space="preserve">Sesiones de trabajo con los EES para la adecuación de las carteras de servicios y su actualizacion.   </v>
      </c>
      <c r="I496" s="520">
        <f>IFERROR(VLOOKUP('Formulario PPGR3'!$G496,'Formulario PPGR2'!$C$9:$Q$270,15,FALSE),"")</f>
        <v>9</v>
      </c>
      <c r="J496" s="525" t="s">
        <v>903</v>
      </c>
      <c r="K496" s="524" t="s">
        <v>904</v>
      </c>
      <c r="L496" s="521" t="str">
        <f>IF(Tabla1[[#This Row],[Descripción]]="","",_xlfn.XLOOKUP(Tabla1[[#This Row],[Descripción]],Tabla10[Descripción],Tabla10[Unidad de Medida],"",0))</f>
        <v>unidad</v>
      </c>
      <c r="M496" s="312">
        <v>1</v>
      </c>
      <c r="N496" s="537">
        <f>IF(Tabla1[[#This Row],[Descripción]]="","",_xlfn.XLOOKUP(Tabla1[[#This Row],[Descripción]],Tabla10[Descripción],Tabla10[Precio Unitario],0))</f>
        <v>55</v>
      </c>
      <c r="O496" s="537">
        <f>IF(Tabla1[[#This Row],[Cantidad de Insumos]]="","",Tabla1[[#This Row],[Precio Unitario]]*Tabla1[[#This Row],[Cantidad de Insumos]])</f>
        <v>55</v>
      </c>
      <c r="P496" s="522" t="str">
        <f>IF(Tabla1[[#This Row],[Descripción]]="","",_xlfn.XLOOKUP(Tabla1[[#This Row],[Descripción]],Tabla10[Descripción],Tabla10[CODIGO PRESUPUESTARIO],0))</f>
        <v xml:space="preserve">2.3.9.2.01 </v>
      </c>
      <c r="Q496" s="523" t="s">
        <v>894</v>
      </c>
      <c r="R496" s="523" t="str">
        <f>IF(Tabla1[[#This Row],[Insumos]]="","",_xlfn.XLOOKUP(Tabla1[[#This Row],[Insumos]],Tabla10[Insumo],Tabla10[InsumoAbrev],"",0))</f>
        <v>lsUtilesdeOficina</v>
      </c>
    </row>
    <row r="497" spans="2:18" ht="38.25">
      <c r="B497" s="188" t="e">
        <f>IF('Formulario PPGR3'!$G497="","",CONCATENATE('Formulario PPGR3'!$C497,".",'Formulario PPGR3'!$D497,".",'Formulario PPGR3'!$E497,".",'Formulario PPGR3'!$F497))</f>
        <v>#REF!</v>
      </c>
      <c r="C497" s="188" t="e">
        <f>IF('Formulario PPGR3'!$G497="","",'Formulario PPGR1'!#REF!)</f>
        <v>#REF!</v>
      </c>
      <c r="D497" s="188" t="e">
        <f>IF('Formulario PPGR3'!$G497="","",'Formulario PPGR1'!#REF!)</f>
        <v>#REF!</v>
      </c>
      <c r="E497" s="188" t="e">
        <f>IF('Formulario PPGR3'!$G497="","",'Formulario PPGR1'!#REF!)</f>
        <v>#REF!</v>
      </c>
      <c r="F497" s="188" t="e">
        <f>IF('Formulario PPGR3'!$G497="","",'Formulario PPGR1'!#REF!)</f>
        <v>#REF!</v>
      </c>
      <c r="G497" s="234" t="s">
        <v>312</v>
      </c>
      <c r="H497" s="519" t="str" cm="1">
        <f t="array" ref="H497">IF(Tabla1[[#This Row],[Código_Actividad]]="","",_xlfn.XLOOKUP(Tabla1[[#This Row],[Código_Actividad]],CodigoActividad,Tabla2[Actividades Programables Presupuestables],"",0))</f>
        <v>Visita de supervisión a los  EES para la verificacion del cumplimiento de la adecuacion y  actualizacion de las carteras de servicios.</v>
      </c>
      <c r="I497" s="520">
        <f>IFERROR(VLOOKUP('Formulario PPGR3'!$G497,'Formulario PPGR2'!$C$9:$Q$270,15,FALSE),"")</f>
        <v>9</v>
      </c>
      <c r="J497" s="525" t="s">
        <v>895</v>
      </c>
      <c r="K497" s="524" t="s">
        <v>896</v>
      </c>
      <c r="L497" s="521" t="str">
        <f>IF(Tabla1[[#This Row],[Descripción]]="","",_xlfn.XLOOKUP(Tabla1[[#This Row],[Descripción]],Tabla10[Descripción],Tabla10[Unidad de Medida],"",0))</f>
        <v>galon</v>
      </c>
      <c r="M497" s="312">
        <v>28</v>
      </c>
      <c r="N497" s="537">
        <f>IF(Tabla1[[#This Row],[Descripción]]="","",_xlfn.XLOOKUP(Tabla1[[#This Row],[Descripción]],Tabla10[Descripción],Tabla10[Precio Unitario],0))</f>
        <v>250</v>
      </c>
      <c r="O497" s="537">
        <f>IF(Tabla1[[#This Row],[Cantidad de Insumos]]="","",Tabla1[[#This Row],[Precio Unitario]]*Tabla1[[#This Row],[Cantidad de Insumos]])</f>
        <v>7000</v>
      </c>
      <c r="P497" s="522" t="str">
        <f>IF(Tabla1[[#This Row],[Descripción]]="","",_xlfn.XLOOKUP(Tabla1[[#This Row],[Descripción]],Tabla10[Descripción],Tabla10[CODIGO PRESUPUESTARIO],0))</f>
        <v>2.3.7.1.02</v>
      </c>
      <c r="Q497" s="523" t="s">
        <v>900</v>
      </c>
      <c r="R497" s="523" t="str">
        <f>IF(Tabla1[[#This Row],[Insumos]]="","",_xlfn.XLOOKUP(Tabla1[[#This Row],[Insumos]],Tabla10[Insumo],Tabla10[InsumoAbrev],"",0))</f>
        <v>lsGasoil</v>
      </c>
    </row>
    <row r="498" spans="2:18" ht="38.25">
      <c r="B498" s="188" t="e">
        <f>IF('Formulario PPGR3'!$G498="","",CONCATENATE('Formulario PPGR3'!$C498,".",'Formulario PPGR3'!$D498,".",'Formulario PPGR3'!$E498,".",'Formulario PPGR3'!$F498))</f>
        <v>#REF!</v>
      </c>
      <c r="C498" s="188" t="e">
        <f>IF('Formulario PPGR3'!$G498="","",'Formulario PPGR1'!#REF!)</f>
        <v>#REF!</v>
      </c>
      <c r="D498" s="188" t="e">
        <f>IF('Formulario PPGR3'!$G498="","",'Formulario PPGR1'!#REF!)</f>
        <v>#REF!</v>
      </c>
      <c r="E498" s="188" t="e">
        <f>IF('Formulario PPGR3'!$G498="","",'Formulario PPGR1'!#REF!)</f>
        <v>#REF!</v>
      </c>
      <c r="F498" s="188" t="e">
        <f>IF('Formulario PPGR3'!$G498="","",'Formulario PPGR1'!#REF!)</f>
        <v>#REF!</v>
      </c>
      <c r="G498" s="234" t="s">
        <v>312</v>
      </c>
      <c r="H498" s="519" t="str" cm="1">
        <f t="array" ref="H498">IF(Tabla1[[#This Row],[Código_Actividad]]="","",_xlfn.XLOOKUP(Tabla1[[#This Row],[Código_Actividad]],CodigoActividad,Tabla2[Actividades Programables Presupuestables],"",0))</f>
        <v>Visita de supervisión a los  EES para la verificacion del cumplimiento de la adecuacion y  actualizacion de las carteras de servicios.</v>
      </c>
      <c r="I498" s="520">
        <f>IFERROR(VLOOKUP('Formulario PPGR3'!$G498,'Formulario PPGR2'!$C$9:$Q$270,15,FALSE),"")</f>
        <v>9</v>
      </c>
      <c r="J498" s="525" t="s">
        <v>897</v>
      </c>
      <c r="K498" s="524" t="s">
        <v>898</v>
      </c>
      <c r="L498" s="521" t="str">
        <f>IF(Tabla1[[#This Row],[Descripción]]="","",_xlfn.XLOOKUP(Tabla1[[#This Row],[Descripción]],Tabla10[Descripción],Tabla10[Unidad de Medida],"",0))</f>
        <v>Depósito</v>
      </c>
      <c r="M498" s="312">
        <v>9</v>
      </c>
      <c r="N498" s="537">
        <f>IF(Tabla1[[#This Row],[Descripción]]="","",_xlfn.XLOOKUP(Tabla1[[#This Row],[Descripción]],Tabla10[Descripción],Tabla10[Precio Unitario],0))</f>
        <v>1700</v>
      </c>
      <c r="O498" s="537">
        <f>IF(Tabla1[[#This Row],[Cantidad de Insumos]]="","",Tabla1[[#This Row],[Precio Unitario]]*Tabla1[[#This Row],[Cantidad de Insumos]])</f>
        <v>15300</v>
      </c>
      <c r="P498" s="522" t="str">
        <f>IF(Tabla1[[#This Row],[Descripción]]="","",_xlfn.XLOOKUP(Tabla1[[#This Row],[Descripción]],Tabla10[Descripción],Tabla10[CODIGO PRESUPUESTARIO],0))</f>
        <v>2.2.3.1.01</v>
      </c>
      <c r="Q498" s="523" t="s">
        <v>894</v>
      </c>
      <c r="R498" s="523" t="str">
        <f>IF(Tabla1[[#This Row],[Insumos]]="","",_xlfn.XLOOKUP(Tabla1[[#This Row],[Insumos]],Tabla10[Insumo],Tabla10[InsumoAbrev],"",0))</f>
        <v>lsViaticosDP</v>
      </c>
    </row>
    <row r="499" spans="2:18" ht="38.25">
      <c r="B499" s="188" t="e">
        <f>IF('Formulario PPGR3'!$G499="","",CONCATENATE('Formulario PPGR3'!$C499,".",'Formulario PPGR3'!$D499,".",'Formulario PPGR3'!$E499,".",'Formulario PPGR3'!$F499))</f>
        <v>#REF!</v>
      </c>
      <c r="C499" s="188" t="e">
        <f>IF('Formulario PPGR3'!$G499="","",'Formulario PPGR1'!#REF!)</f>
        <v>#REF!</v>
      </c>
      <c r="D499" s="188" t="e">
        <f>IF('Formulario PPGR3'!$G499="","",'Formulario PPGR1'!#REF!)</f>
        <v>#REF!</v>
      </c>
      <c r="E499" s="188" t="e">
        <f>IF('Formulario PPGR3'!$G499="","",'Formulario PPGR1'!#REF!)</f>
        <v>#REF!</v>
      </c>
      <c r="F499" s="188" t="e">
        <f>IF('Formulario PPGR3'!$G499="","",'Formulario PPGR1'!#REF!)</f>
        <v>#REF!</v>
      </c>
      <c r="G499" s="234" t="s">
        <v>312</v>
      </c>
      <c r="H499" s="519" t="str" cm="1">
        <f t="array" ref="H499">IF(Tabla1[[#This Row],[Código_Actividad]]="","",_xlfn.XLOOKUP(Tabla1[[#This Row],[Código_Actividad]],CodigoActividad,Tabla2[Actividades Programables Presupuestables],"",0))</f>
        <v>Visita de supervisión a los  EES para la verificacion del cumplimiento de la adecuacion y  actualizacion de las carteras de servicios.</v>
      </c>
      <c r="I499" s="520">
        <f>IFERROR(VLOOKUP('Formulario PPGR3'!$G499,'Formulario PPGR2'!$C$9:$Q$270,15,FALSE),"")</f>
        <v>9</v>
      </c>
      <c r="J499" s="528" t="s">
        <v>901</v>
      </c>
      <c r="K499" s="524" t="s">
        <v>918</v>
      </c>
      <c r="L499" s="521" t="str">
        <f>IF(Tabla1[[#This Row],[Descripción]]="","",_xlfn.XLOOKUP(Tabla1[[#This Row],[Descripción]],Tabla10[Descripción],Tabla10[Unidad de Medida],"",0))</f>
        <v>Caja</v>
      </c>
      <c r="M499" s="312">
        <v>1</v>
      </c>
      <c r="N499" s="537">
        <f>IF(Tabla1[[#This Row],[Descripción]]="","",_xlfn.XLOOKUP(Tabla1[[#This Row],[Descripción]],Tabla10[Descripción],Tabla10[Precio Unitario],0))</f>
        <v>175.82</v>
      </c>
      <c r="O499" s="537">
        <f>IF(Tabla1[[#This Row],[Cantidad de Insumos]]="","",Tabla1[[#This Row],[Precio Unitario]]*Tabla1[[#This Row],[Cantidad de Insumos]])</f>
        <v>175.82</v>
      </c>
      <c r="P499" s="522" t="str">
        <f>IF(Tabla1[[#This Row],[Descripción]]="","",_xlfn.XLOOKUP(Tabla1[[#This Row],[Descripción]],Tabla10[Descripción],Tabla10[CODIGO PRESUPUESTARIO],0))</f>
        <v>2.3.3.2.01</v>
      </c>
      <c r="Q499" s="523" t="s">
        <v>900</v>
      </c>
      <c r="R499" s="523" t="str">
        <f>IF(Tabla1[[#This Row],[Insumos]]="","",_xlfn.XLOOKUP(Tabla1[[#This Row],[Insumos]],Tabla10[Insumo],Tabla10[InsumoAbrev],"",0))</f>
        <v>lsProductosdePapel</v>
      </c>
    </row>
    <row r="500" spans="2:18" ht="38.25">
      <c r="B500" s="188" t="e">
        <f>IF('Formulario PPGR3'!$G500="","",CONCATENATE('Formulario PPGR3'!$C500,".",'Formulario PPGR3'!$D500,".",'Formulario PPGR3'!$E500,".",'Formulario PPGR3'!$F500))</f>
        <v>#REF!</v>
      </c>
      <c r="C500" s="188" t="e">
        <f>IF('Formulario PPGR3'!$G500="","",'Formulario PPGR1'!#REF!)</f>
        <v>#REF!</v>
      </c>
      <c r="D500" s="188" t="e">
        <f>IF('Formulario PPGR3'!$G500="","",'Formulario PPGR1'!#REF!)</f>
        <v>#REF!</v>
      </c>
      <c r="E500" s="188" t="e">
        <f>IF('Formulario PPGR3'!$G500="","",'Formulario PPGR1'!#REF!)</f>
        <v>#REF!</v>
      </c>
      <c r="F500" s="188" t="e">
        <f>IF('Formulario PPGR3'!$G500="","",'Formulario PPGR1'!#REF!)</f>
        <v>#REF!</v>
      </c>
      <c r="G500" s="234" t="s">
        <v>312</v>
      </c>
      <c r="H500" s="519" t="str" cm="1">
        <f t="array" ref="H500">IF(Tabla1[[#This Row],[Código_Actividad]]="","",_xlfn.XLOOKUP(Tabla1[[#This Row],[Código_Actividad]],CodigoActividad,Tabla2[Actividades Programables Presupuestables],"",0))</f>
        <v>Visita de supervisión a los  EES para la verificacion del cumplimiento de la adecuacion y  actualizacion de las carteras de servicios.</v>
      </c>
      <c r="I500" s="520">
        <f>IFERROR(VLOOKUP('Formulario PPGR3'!$G500,'Formulario PPGR2'!$C$9:$Q$270,15,FALSE),"")</f>
        <v>9</v>
      </c>
      <c r="J500" s="528" t="s">
        <v>901</v>
      </c>
      <c r="K500" s="524" t="s">
        <v>902</v>
      </c>
      <c r="L500" s="521" t="str">
        <f>IF(Tabla1[[#This Row],[Descripción]]="","",_xlfn.XLOOKUP(Tabla1[[#This Row],[Descripción]],Tabla10[Descripción],Tabla10[Unidad de Medida],"",0))</f>
        <v>resma</v>
      </c>
      <c r="M500" s="312">
        <v>1</v>
      </c>
      <c r="N500" s="537">
        <f>IF(Tabla1[[#This Row],[Descripción]]="","",_xlfn.XLOOKUP(Tabla1[[#This Row],[Descripción]],Tabla10[Descripción],Tabla10[Precio Unitario],0))</f>
        <v>288</v>
      </c>
      <c r="O500" s="537">
        <f>IF(Tabla1[[#This Row],[Cantidad de Insumos]]="","",Tabla1[[#This Row],[Precio Unitario]]*Tabla1[[#This Row],[Cantidad de Insumos]])</f>
        <v>288</v>
      </c>
      <c r="P500" s="522" t="str">
        <f>IF(Tabla1[[#This Row],[Descripción]]="","",_xlfn.XLOOKUP(Tabla1[[#This Row],[Descripción]],Tabla10[Descripción],Tabla10[CODIGO PRESUPUESTARIO],0))</f>
        <v>2.3.3.1.01</v>
      </c>
      <c r="Q500" s="523" t="s">
        <v>900</v>
      </c>
      <c r="R500" s="523" t="str">
        <f>IF(Tabla1[[#This Row],[Insumos]]="","",_xlfn.XLOOKUP(Tabla1[[#This Row],[Insumos]],Tabla10[Insumo],Tabla10[InsumoAbrev],"",0))</f>
        <v>lsProductosdePapel</v>
      </c>
    </row>
    <row r="501" spans="2:18" ht="25.5">
      <c r="B501" s="188" t="e">
        <f>IF('Formulario PPGR3'!$G501="","",CONCATENATE('Formulario PPGR3'!$C501,".",'Formulario PPGR3'!$D501,".",'Formulario PPGR3'!$E501,".",'Formulario PPGR3'!$F501))</f>
        <v>#REF!</v>
      </c>
      <c r="C501" s="188" t="e">
        <f>IF('Formulario PPGR3'!$G501="","",'Formulario PPGR1'!#REF!)</f>
        <v>#REF!</v>
      </c>
      <c r="D501" s="188" t="e">
        <f>IF('Formulario PPGR3'!$G501="","",'Formulario PPGR1'!#REF!)</f>
        <v>#REF!</v>
      </c>
      <c r="E501" s="188" t="e">
        <f>IF('Formulario PPGR3'!$G501="","",'Formulario PPGR1'!#REF!)</f>
        <v>#REF!</v>
      </c>
      <c r="F501" s="188" t="e">
        <f>IF('Formulario PPGR3'!$G501="","",'Formulario PPGR1'!#REF!)</f>
        <v>#REF!</v>
      </c>
      <c r="G501" s="234" t="s">
        <v>546</v>
      </c>
      <c r="H501" s="188" t="str" cm="1">
        <f t="array" ref="H501">IF(Tabla1[[#This Row],[Código_Actividad]]="","",_xlfn.XLOOKUP(Tabla1[[#This Row],[Código_Actividad]],CodigoActividad,Tabla2[Actividades Programables Presupuestables],"",0))</f>
        <v>Ejecución Plan de Capacitación SRS-2026.</v>
      </c>
      <c r="I501" s="520">
        <f>IFERROR(VLOOKUP('Formulario PPGR3'!$G501,'Formulario PPGR2'!$C$9:$Q$270,15,FALSE),"")</f>
        <v>4</v>
      </c>
      <c r="J501" s="525" t="s">
        <v>892</v>
      </c>
      <c r="K501" s="524" t="s">
        <v>943</v>
      </c>
      <c r="L501" s="521" t="str">
        <f>IF(Tabla1[[#This Row],[Descripción]]="","",_xlfn.XLOOKUP(Tabla1[[#This Row],[Descripción]],Tabla10[Descripción],Tabla10[Unidad de Medida],"",0))</f>
        <v>unidad</v>
      </c>
      <c r="M501" s="312">
        <v>4</v>
      </c>
      <c r="N501" s="537">
        <f>IF(Tabla1[[#This Row],[Descripción]]="","",_xlfn.XLOOKUP(Tabla1[[#This Row],[Descripción]],Tabla10[Descripción],Tabla10[Precio Unitario],0))</f>
        <v>24225.4</v>
      </c>
      <c r="O501" s="537">
        <f>IF(Tabla1[[#This Row],[Cantidad de Insumos]]="","",Tabla1[[#This Row],[Precio Unitario]]*Tabla1[[#This Row],[Cantidad de Insumos]])</f>
        <v>96901.6</v>
      </c>
      <c r="P501" s="522" t="str">
        <f>IF(Tabla1[[#This Row],[Descripción]]="","",_xlfn.XLOOKUP(Tabla1[[#This Row],[Descripción]],Tabla10[Descripción],Tabla10[CODIGO PRESUPUESTARIO],0))</f>
        <v>2.3.1.1.01</v>
      </c>
      <c r="Q501" s="523" t="s">
        <v>900</v>
      </c>
      <c r="R501" s="523" t="str">
        <f>IF(Tabla1[[#This Row],[Insumos]]="","",_xlfn.XLOOKUP(Tabla1[[#This Row],[Insumos]],Tabla10[Insumo],Tabla10[InsumoAbrev],"",0))</f>
        <v>lsAlimentosyBebidas</v>
      </c>
    </row>
    <row r="502" spans="2:18" ht="25.5">
      <c r="B502" s="188" t="e">
        <f>IF('Formulario PPGR3'!$G502="","",CONCATENATE('Formulario PPGR3'!$C502,".",'Formulario PPGR3'!$D502,".",'Formulario PPGR3'!$E502,".",'Formulario PPGR3'!$F502))</f>
        <v>#REF!</v>
      </c>
      <c r="C502" s="188" t="e">
        <f>IF('Formulario PPGR3'!$G502="","",'Formulario PPGR1'!#REF!)</f>
        <v>#REF!</v>
      </c>
      <c r="D502" s="188" t="e">
        <f>IF('Formulario PPGR3'!$G502="","",'Formulario PPGR1'!#REF!)</f>
        <v>#REF!</v>
      </c>
      <c r="E502" s="188" t="e">
        <f>IF('Formulario PPGR3'!$G502="","",'Formulario PPGR1'!#REF!)</f>
        <v>#REF!</v>
      </c>
      <c r="F502" s="188" t="e">
        <f>IF('Formulario PPGR3'!$G502="","",'Formulario PPGR1'!#REF!)</f>
        <v>#REF!</v>
      </c>
      <c r="G502" s="234" t="s">
        <v>546</v>
      </c>
      <c r="H502" s="188" t="str" cm="1">
        <f t="array" ref="H502">IF(Tabla1[[#This Row],[Código_Actividad]]="","",_xlfn.XLOOKUP(Tabla1[[#This Row],[Código_Actividad]],CodigoActividad,Tabla2[Actividades Programables Presupuestables],"",0))</f>
        <v>Ejecución Plan de Capacitación SRS-2026.</v>
      </c>
      <c r="I502" s="520">
        <f>IFERROR(VLOOKUP('Formulario PPGR3'!$G502,'Formulario PPGR2'!$C$9:$Q$270,15,FALSE),"")</f>
        <v>4</v>
      </c>
      <c r="J502" s="525" t="s">
        <v>892</v>
      </c>
      <c r="K502" s="524" t="s">
        <v>965</v>
      </c>
      <c r="L502" s="521" t="str">
        <f>IF(Tabla1[[#This Row],[Descripción]]="","",_xlfn.XLOOKUP(Tabla1[[#This Row],[Descripción]],Tabla10[Descripción],Tabla10[Unidad de Medida],"",0))</f>
        <v>unidad</v>
      </c>
      <c r="M502" s="312">
        <v>4</v>
      </c>
      <c r="N502" s="537">
        <f>IF(Tabla1[[#This Row],[Descripción]]="","",_xlfn.XLOOKUP(Tabla1[[#This Row],[Descripción]],Tabla10[Descripción],Tabla10[Precio Unitario],0))</f>
        <v>15251.5</v>
      </c>
      <c r="O502" s="537">
        <f>IF(Tabla1[[#This Row],[Cantidad de Insumos]]="","",Tabla1[[#This Row],[Precio Unitario]]*Tabla1[[#This Row],[Cantidad de Insumos]])</f>
        <v>61006</v>
      </c>
      <c r="P502" s="522" t="str">
        <f>IF(Tabla1[[#This Row],[Descripción]]="","",_xlfn.XLOOKUP(Tabla1[[#This Row],[Descripción]],Tabla10[Descripción],Tabla10[CODIGO PRESUPUESTARIO],0))</f>
        <v>2.3.1.1.01</v>
      </c>
      <c r="Q502" s="523" t="s">
        <v>900</v>
      </c>
      <c r="R502" s="523" t="str">
        <f>IF(Tabla1[[#This Row],[Insumos]]="","",_xlfn.XLOOKUP(Tabla1[[#This Row],[Insumos]],Tabla10[Insumo],Tabla10[InsumoAbrev],"",0))</f>
        <v>lsAlimentosyBebidas</v>
      </c>
    </row>
    <row r="503" spans="2:18">
      <c r="B503" s="188" t="e">
        <f>IF('Formulario PPGR3'!$G503="","",CONCATENATE('Formulario PPGR3'!$C503,".",'Formulario PPGR3'!$D503,".",'Formulario PPGR3'!$E503,".",'Formulario PPGR3'!$F503))</f>
        <v>#REF!</v>
      </c>
      <c r="C503" s="188" t="e">
        <f>IF('Formulario PPGR3'!$G503="","",'Formulario PPGR1'!#REF!)</f>
        <v>#REF!</v>
      </c>
      <c r="D503" s="188" t="e">
        <f>IF('Formulario PPGR3'!$G503="","",'Formulario PPGR1'!#REF!)</f>
        <v>#REF!</v>
      </c>
      <c r="E503" s="188" t="e">
        <f>IF('Formulario PPGR3'!$G503="","",'Formulario PPGR1'!#REF!)</f>
        <v>#REF!</v>
      </c>
      <c r="F503" s="188" t="e">
        <f>IF('Formulario PPGR3'!$G503="","",'Formulario PPGR1'!#REF!)</f>
        <v>#REF!</v>
      </c>
      <c r="G503" s="234" t="s">
        <v>546</v>
      </c>
      <c r="H503" s="519" t="str" cm="1">
        <f t="array" ref="H503">IF(Tabla1[[#This Row],[Código_Actividad]]="","",_xlfn.XLOOKUP(Tabla1[[#This Row],[Código_Actividad]],CodigoActividad,Tabla2[Actividades Programables Presupuestables],"",0))</f>
        <v>Ejecución Plan de Capacitación SRS-2026.</v>
      </c>
      <c r="I503" s="520">
        <f>IFERROR(VLOOKUP('Formulario PPGR3'!$G503,'Formulario PPGR2'!$C$9:$Q$270,15,FALSE),"")</f>
        <v>4</v>
      </c>
      <c r="J503" s="528" t="s">
        <v>901</v>
      </c>
      <c r="K503" s="524" t="s">
        <v>902</v>
      </c>
      <c r="L503" s="521" t="str">
        <f>IF(Tabla1[[#This Row],[Descripción]]="","",_xlfn.XLOOKUP(Tabla1[[#This Row],[Descripción]],Tabla10[Descripción],Tabla10[Unidad de Medida],"",0))</f>
        <v>resma</v>
      </c>
      <c r="M503" s="312">
        <v>1</v>
      </c>
      <c r="N503" s="537">
        <f>IF(Tabla1[[#This Row],[Descripción]]="","",_xlfn.XLOOKUP(Tabla1[[#This Row],[Descripción]],Tabla10[Descripción],Tabla10[Precio Unitario],0))</f>
        <v>288</v>
      </c>
      <c r="O503" s="537">
        <f>IF(Tabla1[[#This Row],[Cantidad de Insumos]]="","",Tabla1[[#This Row],[Precio Unitario]]*Tabla1[[#This Row],[Cantidad de Insumos]])</f>
        <v>288</v>
      </c>
      <c r="P503" s="522" t="str">
        <f>IF(Tabla1[[#This Row],[Descripción]]="","",_xlfn.XLOOKUP(Tabla1[[#This Row],[Descripción]],Tabla10[Descripción],Tabla10[CODIGO PRESUPUESTARIO],0))</f>
        <v>2.3.3.1.01</v>
      </c>
      <c r="Q503" s="523" t="s">
        <v>900</v>
      </c>
      <c r="R503" s="523" t="str">
        <f>IF(Tabla1[[#This Row],[Insumos]]="","",_xlfn.XLOOKUP(Tabla1[[#This Row],[Insumos]],Tabla10[Insumo],Tabla10[InsumoAbrev],"",0))</f>
        <v>lsProductosdePapel</v>
      </c>
    </row>
    <row r="504" spans="2:18" ht="25.5">
      <c r="B504" s="188" t="e">
        <f>IF('Formulario PPGR3'!$G504="","",CONCATENATE('Formulario PPGR3'!$C504,".",'Formulario PPGR3'!$D504,".",'Formulario PPGR3'!$E504,".",'Formulario PPGR3'!$F504))</f>
        <v>#REF!</v>
      </c>
      <c r="C504" s="188" t="e">
        <f>IF('Formulario PPGR3'!$G504="","",'Formulario PPGR1'!#REF!)</f>
        <v>#REF!</v>
      </c>
      <c r="D504" s="188" t="e">
        <f>IF('Formulario PPGR3'!$G504="","",'Formulario PPGR1'!#REF!)</f>
        <v>#REF!</v>
      </c>
      <c r="E504" s="188" t="e">
        <f>IF('Formulario PPGR3'!$G504="","",'Formulario PPGR1'!#REF!)</f>
        <v>#REF!</v>
      </c>
      <c r="F504" s="188" t="e">
        <f>IF('Formulario PPGR3'!$G504="","",'Formulario PPGR1'!#REF!)</f>
        <v>#REF!</v>
      </c>
      <c r="G504" s="234" t="s">
        <v>549</v>
      </c>
      <c r="H504" s="519" t="str" cm="1">
        <f t="array" ref="H504">IF(Tabla1[[#This Row],[Código_Actividad]]="","",_xlfn.XLOOKUP(Tabla1[[#This Row],[Código_Actividad]],CodigoActividad,Tabla2[Actividades Programables Presupuestables],"",0))</f>
        <v>Reporte trimestral ejecución plan capacitación 2026 SRS, CEAS y Primer Nivel de Atención.</v>
      </c>
      <c r="I504" s="520">
        <f>IFERROR(VLOOKUP('Formulario PPGR3'!$G504,'Formulario PPGR2'!$C$9:$Q$270,15,FALSE),"")</f>
        <v>3</v>
      </c>
      <c r="J504" s="528" t="s">
        <v>901</v>
      </c>
      <c r="K504" s="524" t="s">
        <v>902</v>
      </c>
      <c r="L504" s="521" t="str">
        <f>IF(Tabla1[[#This Row],[Descripción]]="","",_xlfn.XLOOKUP(Tabla1[[#This Row],[Descripción]],Tabla10[Descripción],Tabla10[Unidad de Medida],"",0))</f>
        <v>resma</v>
      </c>
      <c r="M504" s="312">
        <v>1</v>
      </c>
      <c r="N504" s="537">
        <f>IF(Tabla1[[#This Row],[Descripción]]="","",_xlfn.XLOOKUP(Tabla1[[#This Row],[Descripción]],Tabla10[Descripción],Tabla10[Precio Unitario],0))</f>
        <v>288</v>
      </c>
      <c r="O504" s="537">
        <f>IF(Tabla1[[#This Row],[Cantidad de Insumos]]="","",Tabla1[[#This Row],[Precio Unitario]]*Tabla1[[#This Row],[Cantidad de Insumos]])</f>
        <v>288</v>
      </c>
      <c r="P504" s="522" t="str">
        <f>IF(Tabla1[[#This Row],[Descripción]]="","",_xlfn.XLOOKUP(Tabla1[[#This Row],[Descripción]],Tabla10[Descripción],Tabla10[CODIGO PRESUPUESTARIO],0))</f>
        <v>2.3.3.1.01</v>
      </c>
      <c r="Q504" s="523" t="s">
        <v>900</v>
      </c>
      <c r="R504" s="523" t="str">
        <f>IF(Tabla1[[#This Row],[Insumos]]="","",_xlfn.XLOOKUP(Tabla1[[#This Row],[Insumos]],Tabla10[Insumo],Tabla10[InsumoAbrev],"",0))</f>
        <v>lsProductosdePapel</v>
      </c>
    </row>
    <row r="505" spans="2:18" ht="38.25">
      <c r="B505" s="188" t="e">
        <f>IF('Formulario PPGR3'!$G505="","",CONCATENATE('Formulario PPGR3'!$C505,".",'Formulario PPGR3'!$D505,".",'Formulario PPGR3'!$E505,".",'Formulario PPGR3'!$F505))</f>
        <v>#REF!</v>
      </c>
      <c r="C505" s="188" t="e">
        <f>IF('Formulario PPGR3'!$G505="","",'Formulario PPGR1'!#REF!)</f>
        <v>#REF!</v>
      </c>
      <c r="D505" s="188" t="e">
        <f>IF('Formulario PPGR3'!$G505="","",'Formulario PPGR1'!#REF!)</f>
        <v>#REF!</v>
      </c>
      <c r="E505" s="188" t="e">
        <f>IF('Formulario PPGR3'!$G505="","",'Formulario PPGR1'!#REF!)</f>
        <v>#REF!</v>
      </c>
      <c r="F505" s="188" t="e">
        <f>IF('Formulario PPGR3'!$G505="","",'Formulario PPGR1'!#REF!)</f>
        <v>#REF!</v>
      </c>
      <c r="G505" s="234" t="s">
        <v>552</v>
      </c>
      <c r="H505" s="519" t="str" cm="1">
        <f t="array" ref="H505">IF(Tabla1[[#This Row],[Código_Actividad]]="","",_xlfn.XLOOKUP(Tabla1[[#This Row],[Código_Actividad]],CodigoActividad,Tabla2[Actividades Programables Presupuestables],"",0))</f>
        <v>Detección necesidades capacitación por departamento SRS y primer nivel, para elaborar plan de capacitación  2027.</v>
      </c>
      <c r="I505" s="520">
        <f>IFERROR(VLOOKUP('Formulario PPGR3'!$G505,'Formulario PPGR2'!$C$9:$Q$270,15,FALSE),"")</f>
        <v>1</v>
      </c>
      <c r="J505" s="525" t="s">
        <v>903</v>
      </c>
      <c r="K505" s="524" t="s">
        <v>939</v>
      </c>
      <c r="L505" s="521" t="str">
        <f>IF(Tabla1[[#This Row],[Descripción]]="","",_xlfn.XLOOKUP(Tabla1[[#This Row],[Descripción]],Tabla10[Descripción],Tabla10[Unidad de Medida],"",0))</f>
        <v>Caja</v>
      </c>
      <c r="M505" s="312">
        <v>1</v>
      </c>
      <c r="N505" s="537">
        <f>IF(Tabla1[[#This Row],[Descripción]]="","",_xlfn.XLOOKUP(Tabla1[[#This Row],[Descripción]],Tabla10[Descripción],Tabla10[Precio Unitario],0))</f>
        <v>150</v>
      </c>
      <c r="O505" s="537">
        <f>IF(Tabla1[[#This Row],[Cantidad de Insumos]]="","",Tabla1[[#This Row],[Precio Unitario]]*Tabla1[[#This Row],[Cantidad de Insumos]])</f>
        <v>150</v>
      </c>
      <c r="P505" s="522" t="str">
        <f>IF(Tabla1[[#This Row],[Descripción]]="","",_xlfn.XLOOKUP(Tabla1[[#This Row],[Descripción]],Tabla10[Descripción],Tabla10[CODIGO PRESUPUESTARIO],0))</f>
        <v xml:space="preserve">2.3.9.2.01 </v>
      </c>
      <c r="Q505" s="523" t="s">
        <v>894</v>
      </c>
      <c r="R505" s="523" t="str">
        <f>IF(Tabla1[[#This Row],[Insumos]]="","",_xlfn.XLOOKUP(Tabla1[[#This Row],[Insumos]],Tabla10[Insumo],Tabla10[InsumoAbrev],"",0))</f>
        <v>lsUtilesdeOficina</v>
      </c>
    </row>
    <row r="506" spans="2:18">
      <c r="B506" s="188" t="e">
        <f>IF('Formulario PPGR3'!$G506="","",CONCATENATE('Formulario PPGR3'!$C506,".",'Formulario PPGR3'!$D506,".",'Formulario PPGR3'!$E506,".",'Formulario PPGR3'!$F506))</f>
        <v>#REF!</v>
      </c>
      <c r="C506" s="188" t="e">
        <f>IF('Formulario PPGR3'!$G506="","",'Formulario PPGR1'!#REF!)</f>
        <v>#REF!</v>
      </c>
      <c r="D506" s="188" t="e">
        <f>IF('Formulario PPGR3'!$G506="","",'Formulario PPGR1'!#REF!)</f>
        <v>#REF!</v>
      </c>
      <c r="E506" s="188" t="e">
        <f>IF('Formulario PPGR3'!$G506="","",'Formulario PPGR1'!#REF!)</f>
        <v>#REF!</v>
      </c>
      <c r="F506" s="188" t="e">
        <f>IF('Formulario PPGR3'!$G506="","",'Formulario PPGR1'!#REF!)</f>
        <v>#REF!</v>
      </c>
      <c r="G506" s="234" t="s">
        <v>555</v>
      </c>
      <c r="H506" s="519" t="str" cm="1">
        <f t="array" ref="H506">IF(Tabla1[[#This Row],[Código_Actividad]]="","",_xlfn.XLOOKUP(Tabla1[[#This Row],[Código_Actividad]],CodigoActividad,Tabla2[Actividades Programables Presupuestables],"",0))</f>
        <v>Elaboración del Plan de Capacitación SRS-2027.</v>
      </c>
      <c r="I506" s="520">
        <f>IFERROR(VLOOKUP('Formulario PPGR3'!$G506,'Formulario PPGR2'!$C$9:$Q$270,15,FALSE),"")</f>
        <v>1</v>
      </c>
      <c r="J506" s="528" t="s">
        <v>901</v>
      </c>
      <c r="K506" s="524" t="s">
        <v>902</v>
      </c>
      <c r="L506" s="521" t="str">
        <f>IF(Tabla1[[#This Row],[Descripción]]="","",_xlfn.XLOOKUP(Tabla1[[#This Row],[Descripción]],Tabla10[Descripción],Tabla10[Unidad de Medida],"",0))</f>
        <v>resma</v>
      </c>
      <c r="M506" s="312">
        <v>1</v>
      </c>
      <c r="N506" s="537">
        <f>IF(Tabla1[[#This Row],[Descripción]]="","",_xlfn.XLOOKUP(Tabla1[[#This Row],[Descripción]],Tabla10[Descripción],Tabla10[Precio Unitario],0))</f>
        <v>288</v>
      </c>
      <c r="O506" s="537">
        <f>IF(Tabla1[[#This Row],[Cantidad de Insumos]]="","",Tabla1[[#This Row],[Precio Unitario]]*Tabla1[[#This Row],[Cantidad de Insumos]])</f>
        <v>288</v>
      </c>
      <c r="P506" s="522" t="str">
        <f>IF(Tabla1[[#This Row],[Descripción]]="","",_xlfn.XLOOKUP(Tabla1[[#This Row],[Descripción]],Tabla10[Descripción],Tabla10[CODIGO PRESUPUESTARIO],0))</f>
        <v>2.3.3.1.01</v>
      </c>
      <c r="Q506" s="523" t="s">
        <v>900</v>
      </c>
      <c r="R506" s="523" t="str">
        <f>IF(Tabla1[[#This Row],[Insumos]]="","",_xlfn.XLOOKUP(Tabla1[[#This Row],[Insumos]],Tabla10[Insumo],Tabla10[InsumoAbrev],"",0))</f>
        <v>lsProductosdePapel</v>
      </c>
    </row>
    <row r="507" spans="2:18">
      <c r="B507" s="188" t="e">
        <f>IF('Formulario PPGR3'!$G507="","",CONCATENATE('Formulario PPGR3'!$C507,".",'Formulario PPGR3'!$D507,".",'Formulario PPGR3'!$E507,".",'Formulario PPGR3'!$F507))</f>
        <v>#REF!</v>
      </c>
      <c r="C507" s="188" t="e">
        <f>IF('Formulario PPGR3'!$G507="","",'Formulario PPGR1'!#REF!)</f>
        <v>#REF!</v>
      </c>
      <c r="D507" s="188" t="e">
        <f>IF('Formulario PPGR3'!$G507="","",'Formulario PPGR1'!#REF!)</f>
        <v>#REF!</v>
      </c>
      <c r="E507" s="188" t="e">
        <f>IF('Formulario PPGR3'!$G507="","",'Formulario PPGR1'!#REF!)</f>
        <v>#REF!</v>
      </c>
      <c r="F507" s="188" t="e">
        <f>IF('Formulario PPGR3'!$G507="","",'Formulario PPGR1'!#REF!)</f>
        <v>#REF!</v>
      </c>
      <c r="G507" s="234" t="s">
        <v>555</v>
      </c>
      <c r="H507" s="519" t="str" cm="1">
        <f t="array" ref="H507">IF(Tabla1[[#This Row],[Código_Actividad]]="","",_xlfn.XLOOKUP(Tabla1[[#This Row],[Código_Actividad]],CodigoActividad,Tabla2[Actividades Programables Presupuestables],"",0))</f>
        <v>Elaboración del Plan de Capacitación SRS-2027.</v>
      </c>
      <c r="I507" s="520">
        <f>IFERROR(VLOOKUP('Formulario PPGR3'!$G507,'Formulario PPGR2'!$C$9:$Q$270,15,FALSE),"")</f>
        <v>1</v>
      </c>
      <c r="J507" s="525" t="s">
        <v>903</v>
      </c>
      <c r="K507" s="524" t="s">
        <v>939</v>
      </c>
      <c r="L507" s="521" t="str">
        <f>IF(Tabla1[[#This Row],[Descripción]]="","",_xlfn.XLOOKUP(Tabla1[[#This Row],[Descripción]],Tabla10[Descripción],Tabla10[Unidad de Medida],"",0))</f>
        <v>Caja</v>
      </c>
      <c r="M507" s="312">
        <v>1</v>
      </c>
      <c r="N507" s="537">
        <f>IF(Tabla1[[#This Row],[Descripción]]="","",_xlfn.XLOOKUP(Tabla1[[#This Row],[Descripción]],Tabla10[Descripción],Tabla10[Precio Unitario],0))</f>
        <v>150</v>
      </c>
      <c r="O507" s="537">
        <f>IF(Tabla1[[#This Row],[Cantidad de Insumos]]="","",Tabla1[[#This Row],[Precio Unitario]]*Tabla1[[#This Row],[Cantidad de Insumos]])</f>
        <v>150</v>
      </c>
      <c r="P507" s="522" t="str">
        <f>IF(Tabla1[[#This Row],[Descripción]]="","",_xlfn.XLOOKUP(Tabla1[[#This Row],[Descripción]],Tabla10[Descripción],Tabla10[CODIGO PRESUPUESTARIO],0))</f>
        <v xml:space="preserve">2.3.9.2.01 </v>
      </c>
      <c r="Q507" s="523" t="s">
        <v>894</v>
      </c>
      <c r="R507" s="523" t="str">
        <f>IF(Tabla1[[#This Row],[Insumos]]="","",_xlfn.XLOOKUP(Tabla1[[#This Row],[Insumos]],Tabla10[Insumo],Tabla10[InsumoAbrev],"",0))</f>
        <v>lsUtilesdeOficina</v>
      </c>
    </row>
    <row r="508" spans="2:18">
      <c r="B508" s="188" t="e">
        <f>IF('Formulario PPGR3'!$G508="","",CONCATENATE('Formulario PPGR3'!$C508,".",'Formulario PPGR3'!$D508,".",'Formulario PPGR3'!$E508,".",'Formulario PPGR3'!$F508))</f>
        <v>#REF!</v>
      </c>
      <c r="C508" s="188" t="e">
        <f>IF('Formulario PPGR3'!$G508="","",'Formulario PPGR1'!#REF!)</f>
        <v>#REF!</v>
      </c>
      <c r="D508" s="188" t="e">
        <f>IF('Formulario PPGR3'!$G508="","",'Formulario PPGR1'!#REF!)</f>
        <v>#REF!</v>
      </c>
      <c r="E508" s="188" t="e">
        <f>IF('Formulario PPGR3'!$G508="","",'Formulario PPGR1'!#REF!)</f>
        <v>#REF!</v>
      </c>
      <c r="F508" s="188" t="e">
        <f>IF('Formulario PPGR3'!$G508="","",'Formulario PPGR1'!#REF!)</f>
        <v>#REF!</v>
      </c>
      <c r="G508" s="234" t="s">
        <v>555</v>
      </c>
      <c r="H508" s="519" t="str" cm="1">
        <f t="array" ref="H508">IF(Tabla1[[#This Row],[Código_Actividad]]="","",_xlfn.XLOOKUP(Tabla1[[#This Row],[Código_Actividad]],CodigoActividad,Tabla2[Actividades Programables Presupuestables],"",0))</f>
        <v>Elaboración del Plan de Capacitación SRS-2027.</v>
      </c>
      <c r="I508" s="520">
        <f>IFERROR(VLOOKUP('Formulario PPGR3'!$G508,'Formulario PPGR2'!$C$9:$Q$270,15,FALSE),"")</f>
        <v>1</v>
      </c>
      <c r="J508" s="528" t="s">
        <v>901</v>
      </c>
      <c r="K508" s="524" t="s">
        <v>902</v>
      </c>
      <c r="L508" s="521" t="str">
        <f>IF(Tabla1[[#This Row],[Descripción]]="","",_xlfn.XLOOKUP(Tabla1[[#This Row],[Descripción]],Tabla10[Descripción],Tabla10[Unidad de Medida],"",0))</f>
        <v>resma</v>
      </c>
      <c r="M508" s="312">
        <v>1</v>
      </c>
      <c r="N508" s="537">
        <f>IF(Tabla1[[#This Row],[Descripción]]="","",_xlfn.XLOOKUP(Tabla1[[#This Row],[Descripción]],Tabla10[Descripción],Tabla10[Precio Unitario],0))</f>
        <v>288</v>
      </c>
      <c r="O508" s="537">
        <f>IF(Tabla1[[#This Row],[Cantidad de Insumos]]="","",Tabla1[[#This Row],[Precio Unitario]]*Tabla1[[#This Row],[Cantidad de Insumos]])</f>
        <v>288</v>
      </c>
      <c r="P508" s="522" t="str">
        <f>IF(Tabla1[[#This Row],[Descripción]]="","",_xlfn.XLOOKUP(Tabla1[[#This Row],[Descripción]],Tabla10[Descripción],Tabla10[CODIGO PRESUPUESTARIO],0))</f>
        <v>2.3.3.1.01</v>
      </c>
      <c r="Q508" s="523" t="s">
        <v>900</v>
      </c>
      <c r="R508" s="523" t="str">
        <f>IF(Tabla1[[#This Row],[Insumos]]="","",_xlfn.XLOOKUP(Tabla1[[#This Row],[Insumos]],Tabla10[Insumo],Tabla10[InsumoAbrev],"",0))</f>
        <v>lsProductosdePapel</v>
      </c>
    </row>
    <row r="509" spans="2:18">
      <c r="B509" s="188" t="e">
        <f>IF('Formulario PPGR3'!$G509="","",CONCATENATE('Formulario PPGR3'!$C509,".",'Formulario PPGR3'!$D509,".",'Formulario PPGR3'!$E509,".",'Formulario PPGR3'!$F509))</f>
        <v>#REF!</v>
      </c>
      <c r="C509" s="188" t="e">
        <f>IF('Formulario PPGR3'!$G509="","",'Formulario PPGR1'!#REF!)</f>
        <v>#REF!</v>
      </c>
      <c r="D509" s="188" t="e">
        <f>IF('Formulario PPGR3'!$G509="","",'Formulario PPGR1'!#REF!)</f>
        <v>#REF!</v>
      </c>
      <c r="E509" s="188" t="e">
        <f>IF('Formulario PPGR3'!$G509="","",'Formulario PPGR1'!#REF!)</f>
        <v>#REF!</v>
      </c>
      <c r="F509" s="188" t="e">
        <f>IF('Formulario PPGR3'!$G509="","",'Formulario PPGR1'!#REF!)</f>
        <v>#REF!</v>
      </c>
      <c r="G509" s="234" t="s">
        <v>555</v>
      </c>
      <c r="H509" s="519" t="str" cm="1">
        <f t="array" ref="H509">IF(Tabla1[[#This Row],[Código_Actividad]]="","",_xlfn.XLOOKUP(Tabla1[[#This Row],[Código_Actividad]],CodigoActividad,Tabla2[Actividades Programables Presupuestables],"",0))</f>
        <v>Elaboración del Plan de Capacitación SRS-2027.</v>
      </c>
      <c r="I509" s="520">
        <f>IFERROR(VLOOKUP('Formulario PPGR3'!$G509,'Formulario PPGR2'!$C$9:$Q$270,15,FALSE),"")</f>
        <v>1</v>
      </c>
      <c r="J509" s="525" t="s">
        <v>903</v>
      </c>
      <c r="K509" s="524" t="s">
        <v>939</v>
      </c>
      <c r="L509" s="521" t="str">
        <f>IF(Tabla1[[#This Row],[Descripción]]="","",_xlfn.XLOOKUP(Tabla1[[#This Row],[Descripción]],Tabla10[Descripción],Tabla10[Unidad de Medida],"",0))</f>
        <v>Caja</v>
      </c>
      <c r="M509" s="312">
        <v>1</v>
      </c>
      <c r="N509" s="537">
        <f>IF(Tabla1[[#This Row],[Descripción]]="","",_xlfn.XLOOKUP(Tabla1[[#This Row],[Descripción]],Tabla10[Descripción],Tabla10[Precio Unitario],0))</f>
        <v>150</v>
      </c>
      <c r="O509" s="537">
        <f>IF(Tabla1[[#This Row],[Cantidad de Insumos]]="","",Tabla1[[#This Row],[Precio Unitario]]*Tabla1[[#This Row],[Cantidad de Insumos]])</f>
        <v>150</v>
      </c>
      <c r="P509" s="522" t="str">
        <f>IF(Tabla1[[#This Row],[Descripción]]="","",_xlfn.XLOOKUP(Tabla1[[#This Row],[Descripción]],Tabla10[Descripción],Tabla10[CODIGO PRESUPUESTARIO],0))</f>
        <v xml:space="preserve">2.3.9.2.01 </v>
      </c>
      <c r="Q509" s="523" t="s">
        <v>894</v>
      </c>
      <c r="R509" s="523" t="str">
        <f>IF(Tabla1[[#This Row],[Insumos]]="","",_xlfn.XLOOKUP(Tabla1[[#This Row],[Insumos]],Tabla10[Insumo],Tabla10[InsumoAbrev],"",0))</f>
        <v>lsUtilesdeOficina</v>
      </c>
    </row>
    <row r="510" spans="2:18">
      <c r="B510" s="188" t="e">
        <f>IF('Formulario PPGR3'!$G510="","",CONCATENATE('Formulario PPGR3'!$C510,".",'Formulario PPGR3'!$D510,".",'Formulario PPGR3'!$E510,".",'Formulario PPGR3'!$F510))</f>
        <v>#REF!</v>
      </c>
      <c r="C510" s="188" t="e">
        <f>IF('Formulario PPGR3'!$G510="","",'Formulario PPGR1'!#REF!)</f>
        <v>#REF!</v>
      </c>
      <c r="D510" s="188" t="e">
        <f>IF('Formulario PPGR3'!$G510="","",'Formulario PPGR1'!#REF!)</f>
        <v>#REF!</v>
      </c>
      <c r="E510" s="188" t="e">
        <f>IF('Formulario PPGR3'!$G510="","",'Formulario PPGR1'!#REF!)</f>
        <v>#REF!</v>
      </c>
      <c r="F510" s="188" t="e">
        <f>IF('Formulario PPGR3'!$G510="","",'Formulario PPGR1'!#REF!)</f>
        <v>#REF!</v>
      </c>
      <c r="G510" s="234" t="s">
        <v>558</v>
      </c>
      <c r="H510" s="519" t="str" cm="1">
        <f t="array" ref="H510">IF(Tabla1[[#This Row],[Código_Actividad]]="","",_xlfn.XLOOKUP(Tabla1[[#This Row],[Código_Actividad]],CodigoActividad,Tabla2[Actividades Programables Presupuestables],"",0))</f>
        <v>Auditoría acuerdos de desempeño CEAS y primer nivel.</v>
      </c>
      <c r="I510" s="520">
        <f>IFERROR(VLOOKUP('Formulario PPGR3'!$G510,'Formulario PPGR2'!$C$9:$Q$270,15,FALSE),"")</f>
        <v>3</v>
      </c>
      <c r="J510" s="528" t="s">
        <v>901</v>
      </c>
      <c r="K510" s="524" t="s">
        <v>902</v>
      </c>
      <c r="L510" s="521" t="str">
        <f>IF(Tabla1[[#This Row],[Descripción]]="","",_xlfn.XLOOKUP(Tabla1[[#This Row],[Descripción]],Tabla10[Descripción],Tabla10[Unidad de Medida],"",0))</f>
        <v>resma</v>
      </c>
      <c r="M510" s="312">
        <v>1</v>
      </c>
      <c r="N510" s="537">
        <f>IF(Tabla1[[#This Row],[Descripción]]="","",_xlfn.XLOOKUP(Tabla1[[#This Row],[Descripción]],Tabla10[Descripción],Tabla10[Precio Unitario],0))</f>
        <v>288</v>
      </c>
      <c r="O510" s="537">
        <f>IF(Tabla1[[#This Row],[Cantidad de Insumos]]="","",Tabla1[[#This Row],[Precio Unitario]]*Tabla1[[#This Row],[Cantidad de Insumos]])</f>
        <v>288</v>
      </c>
      <c r="P510" s="522" t="str">
        <f>IF(Tabla1[[#This Row],[Descripción]]="","",_xlfn.XLOOKUP(Tabla1[[#This Row],[Descripción]],Tabla10[Descripción],Tabla10[CODIGO PRESUPUESTARIO],0))</f>
        <v>2.3.3.1.01</v>
      </c>
      <c r="Q510" s="523" t="s">
        <v>900</v>
      </c>
      <c r="R510" s="523" t="str">
        <f>IF(Tabla1[[#This Row],[Insumos]]="","",_xlfn.XLOOKUP(Tabla1[[#This Row],[Insumos]],Tabla10[Insumo],Tabla10[InsumoAbrev],"",0))</f>
        <v>lsProductosdePapel</v>
      </c>
    </row>
    <row r="511" spans="2:18">
      <c r="B511" s="188" t="e">
        <f>IF('Formulario PPGR3'!$G511="","",CONCATENATE('Formulario PPGR3'!$C511,".",'Formulario PPGR3'!$D511,".",'Formulario PPGR3'!$E511,".",'Formulario PPGR3'!$F511))</f>
        <v>#REF!</v>
      </c>
      <c r="C511" s="188" t="e">
        <f>IF('Formulario PPGR3'!$G511="","",'Formulario PPGR1'!#REF!)</f>
        <v>#REF!</v>
      </c>
      <c r="D511" s="188" t="e">
        <f>IF('Formulario PPGR3'!$G511="","",'Formulario PPGR1'!#REF!)</f>
        <v>#REF!</v>
      </c>
      <c r="E511" s="188" t="e">
        <f>IF('Formulario PPGR3'!$G511="","",'Formulario PPGR1'!#REF!)</f>
        <v>#REF!</v>
      </c>
      <c r="F511" s="188" t="e">
        <f>IF('Formulario PPGR3'!$G511="","",'Formulario PPGR1'!#REF!)</f>
        <v>#REF!</v>
      </c>
      <c r="G511" s="234" t="s">
        <v>558</v>
      </c>
      <c r="H511" s="519" t="str" cm="1">
        <f t="array" ref="H511">IF(Tabla1[[#This Row],[Código_Actividad]]="","",_xlfn.XLOOKUP(Tabla1[[#This Row],[Código_Actividad]],CodigoActividad,Tabla2[Actividades Programables Presupuestables],"",0))</f>
        <v>Auditoría acuerdos de desempeño CEAS y primer nivel.</v>
      </c>
      <c r="I511" s="520">
        <f>IFERROR(VLOOKUP('Formulario PPGR3'!$G511,'Formulario PPGR2'!$C$9:$Q$270,15,FALSE),"")</f>
        <v>3</v>
      </c>
      <c r="J511" s="525" t="s">
        <v>903</v>
      </c>
      <c r="K511" s="524" t="s">
        <v>939</v>
      </c>
      <c r="L511" s="521" t="str">
        <f>IF(Tabla1[[#This Row],[Descripción]]="","",_xlfn.XLOOKUP(Tabla1[[#This Row],[Descripción]],Tabla10[Descripción],Tabla10[Unidad de Medida],"",0))</f>
        <v>Caja</v>
      </c>
      <c r="M511" s="312">
        <v>1</v>
      </c>
      <c r="N511" s="537">
        <f>IF(Tabla1[[#This Row],[Descripción]]="","",_xlfn.XLOOKUP(Tabla1[[#This Row],[Descripción]],Tabla10[Descripción],Tabla10[Precio Unitario],0))</f>
        <v>150</v>
      </c>
      <c r="O511" s="537">
        <f>IF(Tabla1[[#This Row],[Cantidad de Insumos]]="","",Tabla1[[#This Row],[Precio Unitario]]*Tabla1[[#This Row],[Cantidad de Insumos]])</f>
        <v>150</v>
      </c>
      <c r="P511" s="522" t="str">
        <f>IF(Tabla1[[#This Row],[Descripción]]="","",_xlfn.XLOOKUP(Tabla1[[#This Row],[Descripción]],Tabla10[Descripción],Tabla10[CODIGO PRESUPUESTARIO],0))</f>
        <v xml:space="preserve">2.3.9.2.01 </v>
      </c>
      <c r="Q511" s="523" t="s">
        <v>894</v>
      </c>
      <c r="R511" s="523" t="str">
        <f>IF(Tabla1[[#This Row],[Insumos]]="","",_xlfn.XLOOKUP(Tabla1[[#This Row],[Insumos]],Tabla10[Insumo],Tabla10[InsumoAbrev],"",0))</f>
        <v>lsUtilesdeOficina</v>
      </c>
    </row>
    <row r="512" spans="2:18">
      <c r="B512" s="188" t="e">
        <f>IF('Formulario PPGR3'!$G512="","",CONCATENATE('Formulario PPGR3'!$C512,".",'Formulario PPGR3'!$D512,".",'Formulario PPGR3'!$E512,".",'Formulario PPGR3'!$F512))</f>
        <v>#REF!</v>
      </c>
      <c r="C512" s="188" t="e">
        <f>IF('Formulario PPGR3'!$G512="","",'Formulario PPGR1'!#REF!)</f>
        <v>#REF!</v>
      </c>
      <c r="D512" s="188" t="e">
        <f>IF('Formulario PPGR3'!$G512="","",'Formulario PPGR1'!#REF!)</f>
        <v>#REF!</v>
      </c>
      <c r="E512" s="188" t="e">
        <f>IF('Formulario PPGR3'!$G512="","",'Formulario PPGR1'!#REF!)</f>
        <v>#REF!</v>
      </c>
      <c r="F512" s="188" t="e">
        <f>IF('Formulario PPGR3'!$G512="","",'Formulario PPGR1'!#REF!)</f>
        <v>#REF!</v>
      </c>
      <c r="G512" s="234" t="s">
        <v>558</v>
      </c>
      <c r="H512" s="519" t="str" cm="1">
        <f t="array" ref="H512">IF(Tabla1[[#This Row],[Código_Actividad]]="","",_xlfn.XLOOKUP(Tabla1[[#This Row],[Código_Actividad]],CodigoActividad,Tabla2[Actividades Programables Presupuestables],"",0))</f>
        <v>Auditoría acuerdos de desempeño CEAS y primer nivel.</v>
      </c>
      <c r="I512" s="520">
        <f>IFERROR(VLOOKUP('Formulario PPGR3'!$G512,'Formulario PPGR2'!$C$9:$Q$270,15,FALSE),"")</f>
        <v>3</v>
      </c>
      <c r="J512" s="528" t="s">
        <v>901</v>
      </c>
      <c r="K512" s="524" t="s">
        <v>902</v>
      </c>
      <c r="L512" s="521" t="str">
        <f>IF(Tabla1[[#This Row],[Descripción]]="","",_xlfn.XLOOKUP(Tabla1[[#This Row],[Descripción]],Tabla10[Descripción],Tabla10[Unidad de Medida],"",0))</f>
        <v>resma</v>
      </c>
      <c r="M512" s="312">
        <v>1</v>
      </c>
      <c r="N512" s="537">
        <f>IF(Tabla1[[#This Row],[Descripción]]="","",_xlfn.XLOOKUP(Tabla1[[#This Row],[Descripción]],Tabla10[Descripción],Tabla10[Precio Unitario],0))</f>
        <v>288</v>
      </c>
      <c r="O512" s="537">
        <f>IF(Tabla1[[#This Row],[Cantidad de Insumos]]="","",Tabla1[[#This Row],[Precio Unitario]]*Tabla1[[#This Row],[Cantidad de Insumos]])</f>
        <v>288</v>
      </c>
      <c r="P512" s="522" t="str">
        <f>IF(Tabla1[[#This Row],[Descripción]]="","",_xlfn.XLOOKUP(Tabla1[[#This Row],[Descripción]],Tabla10[Descripción],Tabla10[CODIGO PRESUPUESTARIO],0))</f>
        <v>2.3.3.1.01</v>
      </c>
      <c r="Q512" s="523" t="s">
        <v>900</v>
      </c>
      <c r="R512" s="523" t="str">
        <f>IF(Tabla1[[#This Row],[Insumos]]="","",_xlfn.XLOOKUP(Tabla1[[#This Row],[Insumos]],Tabla10[Insumo],Tabla10[InsumoAbrev],"",0))</f>
        <v>lsProductosdePapel</v>
      </c>
    </row>
    <row r="513" spans="2:18" ht="38.25">
      <c r="B513" s="188" t="e">
        <f>IF('Formulario PPGR3'!$G513="","",CONCATENATE('Formulario PPGR3'!$C513,".",'Formulario PPGR3'!$D513,".",'Formulario PPGR3'!$E513,".",'Formulario PPGR3'!$F513))</f>
        <v>#REF!</v>
      </c>
      <c r="C513" s="188" t="e">
        <f>IF('Formulario PPGR3'!$G513="","",'Formulario PPGR1'!#REF!)</f>
        <v>#REF!</v>
      </c>
      <c r="D513" s="188" t="e">
        <f>IF('Formulario PPGR3'!$G513="","",'Formulario PPGR1'!#REF!)</f>
        <v>#REF!</v>
      </c>
      <c r="E513" s="188" t="e">
        <f>IF('Formulario PPGR3'!$G513="","",'Formulario PPGR1'!#REF!)</f>
        <v>#REF!</v>
      </c>
      <c r="F513" s="188" t="e">
        <f>IF('Formulario PPGR3'!$G513="","",'Formulario PPGR1'!#REF!)</f>
        <v>#REF!</v>
      </c>
      <c r="G513" s="234" t="s">
        <v>560</v>
      </c>
      <c r="H513" s="519" t="str" cm="1">
        <f t="array" ref="H513">IF(Tabla1[[#This Row],[Código_Actividad]]="","",_xlfn.XLOOKUP(Tabla1[[#This Row],[Código_Actividad]],CodigoActividad,Tabla2[Actividades Programables Presupuestables],"",0))</f>
        <v>Consolidado de resultados de evaluación del desempeño laboral SRS-CEAS y Primer Nivel de Atención 2025.</v>
      </c>
      <c r="I513" s="520">
        <f>IFERROR(VLOOKUP('Formulario PPGR3'!$G513,'Formulario PPGR2'!$C$9:$Q$270,15,FALSE),"")</f>
        <v>1</v>
      </c>
      <c r="J513" s="525" t="s">
        <v>903</v>
      </c>
      <c r="K513" s="524" t="s">
        <v>939</v>
      </c>
      <c r="L513" s="521" t="str">
        <f>IF(Tabla1[[#This Row],[Descripción]]="","",_xlfn.XLOOKUP(Tabla1[[#This Row],[Descripción]],Tabla10[Descripción],Tabla10[Unidad de Medida],"",0))</f>
        <v>Caja</v>
      </c>
      <c r="M513" s="312">
        <v>1</v>
      </c>
      <c r="N513" s="537">
        <f>IF(Tabla1[[#This Row],[Descripción]]="","",_xlfn.XLOOKUP(Tabla1[[#This Row],[Descripción]],Tabla10[Descripción],Tabla10[Precio Unitario],0))</f>
        <v>150</v>
      </c>
      <c r="O513" s="537">
        <f>IF(Tabla1[[#This Row],[Cantidad de Insumos]]="","",Tabla1[[#This Row],[Precio Unitario]]*Tabla1[[#This Row],[Cantidad de Insumos]])</f>
        <v>150</v>
      </c>
      <c r="P513" s="522" t="str">
        <f>IF(Tabla1[[#This Row],[Descripción]]="","",_xlfn.XLOOKUP(Tabla1[[#This Row],[Descripción]],Tabla10[Descripción],Tabla10[CODIGO PRESUPUESTARIO],0))</f>
        <v xml:space="preserve">2.3.9.2.01 </v>
      </c>
      <c r="Q513" s="523" t="s">
        <v>894</v>
      </c>
      <c r="R513" s="523" t="str">
        <f>IF(Tabla1[[#This Row],[Insumos]]="","",_xlfn.XLOOKUP(Tabla1[[#This Row],[Insumos]],Tabla10[Insumo],Tabla10[InsumoAbrev],"",0))</f>
        <v>lsUtilesdeOficina</v>
      </c>
    </row>
    <row r="514" spans="2:18" ht="25.5">
      <c r="B514" s="188" t="e">
        <f>IF('Formulario PPGR3'!$G514="","",CONCATENATE('Formulario PPGR3'!$C514,".",'Formulario PPGR3'!$D514,".",'Formulario PPGR3'!$E514,".",'Formulario PPGR3'!$F514))</f>
        <v>#REF!</v>
      </c>
      <c r="C514" s="188" t="e">
        <f>IF('Formulario PPGR3'!$G514="","",'Formulario PPGR1'!#REF!)</f>
        <v>#REF!</v>
      </c>
      <c r="D514" s="188" t="e">
        <f>IF('Formulario PPGR3'!$G514="","",'Formulario PPGR1'!#REF!)</f>
        <v>#REF!</v>
      </c>
      <c r="E514" s="188" t="e">
        <f>IF('Formulario PPGR3'!$G514="","",'Formulario PPGR1'!#REF!)</f>
        <v>#REF!</v>
      </c>
      <c r="F514" s="188" t="e">
        <f>IF('Formulario PPGR3'!$G514="","",'Formulario PPGR1'!#REF!)</f>
        <v>#REF!</v>
      </c>
      <c r="G514" s="234" t="s">
        <v>563</v>
      </c>
      <c r="H514" s="519" t="str" cm="1">
        <f t="array" ref="H514">IF(Tabla1[[#This Row],[Código_Actividad]]="","",_xlfn.XLOOKUP(Tabla1[[#This Row],[Código_Actividad]],CodigoActividad,Tabla2[Actividades Programables Presupuestables],"",0))</f>
        <v>Consolidado de resultados de acuerdos del desempeño laboral SRS-CEAS y Primer Nivel de Atención 2026.</v>
      </c>
      <c r="I514" s="520">
        <f>IFERROR(VLOOKUP('Formulario PPGR3'!$G514,'Formulario PPGR2'!$C$9:$Q$270,15,FALSE),"")</f>
        <v>1</v>
      </c>
      <c r="J514" s="528" t="s">
        <v>901</v>
      </c>
      <c r="K514" s="524" t="s">
        <v>902</v>
      </c>
      <c r="L514" s="521" t="str">
        <f>IF(Tabla1[[#This Row],[Descripción]]="","",_xlfn.XLOOKUP(Tabla1[[#This Row],[Descripción]],Tabla10[Descripción],Tabla10[Unidad de Medida],"",0))</f>
        <v>resma</v>
      </c>
      <c r="M514" s="312">
        <v>1</v>
      </c>
      <c r="N514" s="537">
        <f>IF(Tabla1[[#This Row],[Descripción]]="","",_xlfn.XLOOKUP(Tabla1[[#This Row],[Descripción]],Tabla10[Descripción],Tabla10[Precio Unitario],0))</f>
        <v>288</v>
      </c>
      <c r="O514" s="537">
        <f>IF(Tabla1[[#This Row],[Cantidad de Insumos]]="","",Tabla1[[#This Row],[Precio Unitario]]*Tabla1[[#This Row],[Cantidad de Insumos]])</f>
        <v>288</v>
      </c>
      <c r="P514" s="522" t="str">
        <f>IF(Tabla1[[#This Row],[Descripción]]="","",_xlfn.XLOOKUP(Tabla1[[#This Row],[Descripción]],Tabla10[Descripción],Tabla10[CODIGO PRESUPUESTARIO],0))</f>
        <v>2.3.3.1.01</v>
      </c>
      <c r="Q514" s="523" t="s">
        <v>900</v>
      </c>
      <c r="R514" s="523" t="str">
        <f>IF(Tabla1[[#This Row],[Insumos]]="","",_xlfn.XLOOKUP(Tabla1[[#This Row],[Insumos]],Tabla10[Insumo],Tabla10[InsumoAbrev],"",0))</f>
        <v>lsProductosdePapel</v>
      </c>
    </row>
    <row r="515" spans="2:18" ht="25.5">
      <c r="B515" s="188" t="e">
        <f>IF('Formulario PPGR3'!$G515="","",CONCATENATE('Formulario PPGR3'!$C515,".",'Formulario PPGR3'!$D515,".",'Formulario PPGR3'!$E515,".",'Formulario PPGR3'!$F515))</f>
        <v>#REF!</v>
      </c>
      <c r="C515" s="188" t="e">
        <f>IF('Formulario PPGR3'!$G515="","",'Formulario PPGR1'!#REF!)</f>
        <v>#REF!</v>
      </c>
      <c r="D515" s="188" t="e">
        <f>IF('Formulario PPGR3'!$G515="","",'Formulario PPGR1'!#REF!)</f>
        <v>#REF!</v>
      </c>
      <c r="E515" s="188" t="e">
        <f>IF('Formulario PPGR3'!$G515="","",'Formulario PPGR1'!#REF!)</f>
        <v>#REF!</v>
      </c>
      <c r="F515" s="188" t="e">
        <f>IF('Formulario PPGR3'!$G515="","",'Formulario PPGR1'!#REF!)</f>
        <v>#REF!</v>
      </c>
      <c r="G515" s="234" t="s">
        <v>563</v>
      </c>
      <c r="H515" s="519" t="str" cm="1">
        <f t="array" ref="H515">IF(Tabla1[[#This Row],[Código_Actividad]]="","",_xlfn.XLOOKUP(Tabla1[[#This Row],[Código_Actividad]],CodigoActividad,Tabla2[Actividades Programables Presupuestables],"",0))</f>
        <v>Consolidado de resultados de acuerdos del desempeño laboral SRS-CEAS y Primer Nivel de Atención 2026.</v>
      </c>
      <c r="I515" s="520">
        <f>IFERROR(VLOOKUP('Formulario PPGR3'!$G515,'Formulario PPGR2'!$C$9:$Q$270,15,FALSE),"")</f>
        <v>1</v>
      </c>
      <c r="J515" s="525" t="s">
        <v>903</v>
      </c>
      <c r="K515" s="524" t="s">
        <v>939</v>
      </c>
      <c r="L515" s="521" t="str">
        <f>IF(Tabla1[[#This Row],[Descripción]]="","",_xlfn.XLOOKUP(Tabla1[[#This Row],[Descripción]],Tabla10[Descripción],Tabla10[Unidad de Medida],"",0))</f>
        <v>Caja</v>
      </c>
      <c r="M515" s="312">
        <v>1</v>
      </c>
      <c r="N515" s="537">
        <f>IF(Tabla1[[#This Row],[Descripción]]="","",_xlfn.XLOOKUP(Tabla1[[#This Row],[Descripción]],Tabla10[Descripción],Tabla10[Precio Unitario],0))</f>
        <v>150</v>
      </c>
      <c r="O515" s="537">
        <f>IF(Tabla1[[#This Row],[Cantidad de Insumos]]="","",Tabla1[[#This Row],[Precio Unitario]]*Tabla1[[#This Row],[Cantidad de Insumos]])</f>
        <v>150</v>
      </c>
      <c r="P515" s="522" t="str">
        <f>IF(Tabla1[[#This Row],[Descripción]]="","",_xlfn.XLOOKUP(Tabla1[[#This Row],[Descripción]],Tabla10[Descripción],Tabla10[CODIGO PRESUPUESTARIO],0))</f>
        <v xml:space="preserve">2.3.9.2.01 </v>
      </c>
      <c r="Q515" s="523" t="s">
        <v>894</v>
      </c>
      <c r="R515" s="523" t="str">
        <f>IF(Tabla1[[#This Row],[Insumos]]="","",_xlfn.XLOOKUP(Tabla1[[#This Row],[Insumos]],Tabla10[Insumo],Tabla10[InsumoAbrev],"",0))</f>
        <v>lsUtilesdeOficina</v>
      </c>
    </row>
    <row r="516" spans="2:18" ht="25.5">
      <c r="B516" s="188" t="e">
        <f>IF('Formulario PPGR3'!$G516="","",CONCATENATE('Formulario PPGR3'!$C516,".",'Formulario PPGR3'!$D516,".",'Formulario PPGR3'!$E516,".",'Formulario PPGR3'!$F516))</f>
        <v>#REF!</v>
      </c>
      <c r="C516" s="188" t="e">
        <f>IF('Formulario PPGR3'!$G516="","",'Formulario PPGR1'!#REF!)</f>
        <v>#REF!</v>
      </c>
      <c r="D516" s="188" t="e">
        <f>IF('Formulario PPGR3'!$G516="","",'Formulario PPGR1'!#REF!)</f>
        <v>#REF!</v>
      </c>
      <c r="E516" s="188" t="e">
        <f>IF('Formulario PPGR3'!$G516="","",'Formulario PPGR1'!#REF!)</f>
        <v>#REF!</v>
      </c>
      <c r="F516" s="188" t="e">
        <f>IF('Formulario PPGR3'!$G516="","",'Formulario PPGR1'!#REF!)</f>
        <v>#REF!</v>
      </c>
      <c r="G516" s="234" t="s">
        <v>566</v>
      </c>
      <c r="H516" s="519" t="str" cm="1">
        <f t="array" ref="H516">IF(Tabla1[[#This Row],[Código_Actividad]]="","",_xlfn.XLOOKUP(Tabla1[[#This Row],[Código_Actividad]],CodigoActividad,Tabla2[Actividades Programables Presupuestables],"",0))</f>
        <v>Elaboración informe técnico resultados de evaluación del desempeño laboral 2025 SRS, y remisión al SNS.</v>
      </c>
      <c r="I516" s="520">
        <f>IFERROR(VLOOKUP('Formulario PPGR3'!$G516,'Formulario PPGR2'!$C$9:$Q$270,15,FALSE),"")</f>
        <v>1</v>
      </c>
      <c r="J516" s="528" t="s">
        <v>901</v>
      </c>
      <c r="K516" s="524" t="s">
        <v>902</v>
      </c>
      <c r="L516" s="521" t="str">
        <f>IF(Tabla1[[#This Row],[Descripción]]="","",_xlfn.XLOOKUP(Tabla1[[#This Row],[Descripción]],Tabla10[Descripción],Tabla10[Unidad de Medida],"",0))</f>
        <v>resma</v>
      </c>
      <c r="M516" s="312">
        <v>1</v>
      </c>
      <c r="N516" s="537">
        <f>IF(Tabla1[[#This Row],[Descripción]]="","",_xlfn.XLOOKUP(Tabla1[[#This Row],[Descripción]],Tabla10[Descripción],Tabla10[Precio Unitario],0))</f>
        <v>288</v>
      </c>
      <c r="O516" s="537">
        <f>IF(Tabla1[[#This Row],[Cantidad de Insumos]]="","",Tabla1[[#This Row],[Precio Unitario]]*Tabla1[[#This Row],[Cantidad de Insumos]])</f>
        <v>288</v>
      </c>
      <c r="P516" s="522" t="str">
        <f>IF(Tabla1[[#This Row],[Descripción]]="","",_xlfn.XLOOKUP(Tabla1[[#This Row],[Descripción]],Tabla10[Descripción],Tabla10[CODIGO PRESUPUESTARIO],0))</f>
        <v>2.3.3.1.01</v>
      </c>
      <c r="Q516" s="523" t="s">
        <v>900</v>
      </c>
      <c r="R516" s="523" t="str">
        <f>IF(Tabla1[[#This Row],[Insumos]]="","",_xlfn.XLOOKUP(Tabla1[[#This Row],[Insumos]],Tabla10[Insumo],Tabla10[InsumoAbrev],"",0))</f>
        <v>lsProductosdePapel</v>
      </c>
    </row>
    <row r="517" spans="2:18" ht="25.5">
      <c r="B517" s="188" t="e">
        <f>IF('Formulario PPGR3'!$G517="","",CONCATENATE('Formulario PPGR3'!$C517,".",'Formulario PPGR3'!$D517,".",'Formulario PPGR3'!$E517,".",'Formulario PPGR3'!$F517))</f>
        <v>#REF!</v>
      </c>
      <c r="C517" s="188" t="e">
        <f>IF('Formulario PPGR3'!$G517="","",'Formulario PPGR1'!#REF!)</f>
        <v>#REF!</v>
      </c>
      <c r="D517" s="188" t="e">
        <f>IF('Formulario PPGR3'!$G517="","",'Formulario PPGR1'!#REF!)</f>
        <v>#REF!</v>
      </c>
      <c r="E517" s="188" t="e">
        <f>IF('Formulario PPGR3'!$G517="","",'Formulario PPGR1'!#REF!)</f>
        <v>#REF!</v>
      </c>
      <c r="F517" s="188" t="e">
        <f>IF('Formulario PPGR3'!$G517="","",'Formulario PPGR1'!#REF!)</f>
        <v>#REF!</v>
      </c>
      <c r="G517" s="234" t="s">
        <v>566</v>
      </c>
      <c r="H517" s="519" t="str" cm="1">
        <f t="array" ref="H517">IF(Tabla1[[#This Row],[Código_Actividad]]="","",_xlfn.XLOOKUP(Tabla1[[#This Row],[Código_Actividad]],CodigoActividad,Tabla2[Actividades Programables Presupuestables],"",0))</f>
        <v>Elaboración informe técnico resultados de evaluación del desempeño laboral 2025 SRS, y remisión al SNS.</v>
      </c>
      <c r="I517" s="520">
        <f>IFERROR(VLOOKUP('Formulario PPGR3'!$G517,'Formulario PPGR2'!$C$9:$Q$270,15,FALSE),"")</f>
        <v>1</v>
      </c>
      <c r="J517" s="525" t="s">
        <v>903</v>
      </c>
      <c r="K517" s="524" t="s">
        <v>939</v>
      </c>
      <c r="L517" s="521" t="str">
        <f>IF(Tabla1[[#This Row],[Descripción]]="","",_xlfn.XLOOKUP(Tabla1[[#This Row],[Descripción]],Tabla10[Descripción],Tabla10[Unidad de Medida],"",0))</f>
        <v>Caja</v>
      </c>
      <c r="M517" s="312">
        <v>1</v>
      </c>
      <c r="N517" s="537">
        <f>IF(Tabla1[[#This Row],[Descripción]]="","",_xlfn.XLOOKUP(Tabla1[[#This Row],[Descripción]],Tabla10[Descripción],Tabla10[Precio Unitario],0))</f>
        <v>150</v>
      </c>
      <c r="O517" s="537">
        <f>IF(Tabla1[[#This Row],[Cantidad de Insumos]]="","",Tabla1[[#This Row],[Precio Unitario]]*Tabla1[[#This Row],[Cantidad de Insumos]])</f>
        <v>150</v>
      </c>
      <c r="P517" s="522" t="str">
        <f>IF(Tabla1[[#This Row],[Descripción]]="","",_xlfn.XLOOKUP(Tabla1[[#This Row],[Descripción]],Tabla10[Descripción],Tabla10[CODIGO PRESUPUESTARIO],0))</f>
        <v xml:space="preserve">2.3.9.2.01 </v>
      </c>
      <c r="Q517" s="523" t="s">
        <v>894</v>
      </c>
      <c r="R517" s="523" t="str">
        <f>IF(Tabla1[[#This Row],[Insumos]]="","",_xlfn.XLOOKUP(Tabla1[[#This Row],[Insumos]],Tabla10[Insumo],Tabla10[InsumoAbrev],"",0))</f>
        <v>lsUtilesdeOficina</v>
      </c>
    </row>
    <row r="518" spans="2:18" ht="25.5">
      <c r="B518" s="188" t="e">
        <f>IF('Formulario PPGR3'!$G518="","",CONCATENATE('Formulario PPGR3'!$C518,".",'Formulario PPGR3'!$D518,".",'Formulario PPGR3'!$E518,".",'Formulario PPGR3'!$F518))</f>
        <v>#REF!</v>
      </c>
      <c r="C518" s="188" t="e">
        <f>IF('Formulario PPGR3'!$G518="","",'Formulario PPGR1'!#REF!)</f>
        <v>#REF!</v>
      </c>
      <c r="D518" s="188" t="e">
        <f>IF('Formulario PPGR3'!$G518="","",'Formulario PPGR1'!#REF!)</f>
        <v>#REF!</v>
      </c>
      <c r="E518" s="188" t="e">
        <f>IF('Formulario PPGR3'!$G518="","",'Formulario PPGR1'!#REF!)</f>
        <v>#REF!</v>
      </c>
      <c r="F518" s="188" t="e">
        <f>IF('Formulario PPGR3'!$G518="","",'Formulario PPGR1'!#REF!)</f>
        <v>#REF!</v>
      </c>
      <c r="G518" s="234" t="s">
        <v>568</v>
      </c>
      <c r="H518" s="519" t="str" cm="1">
        <f t="array" ref="H518">IF(Tabla1[[#This Row],[Código_Actividad]]="","",_xlfn.XLOOKUP(Tabla1[[#This Row],[Código_Actividad]],CodigoActividad,Tabla2[Actividades Programables Presupuestables],"",0))</f>
        <v>Monitoreo por departamento  de los acuerdos de desempeño laboral 2026.</v>
      </c>
      <c r="I518" s="520">
        <f>IFERROR(VLOOKUP('Formulario PPGR3'!$G518,'Formulario PPGR2'!$C$9:$Q$270,15,FALSE),"")</f>
        <v>3</v>
      </c>
      <c r="J518" s="528" t="s">
        <v>901</v>
      </c>
      <c r="K518" s="524" t="s">
        <v>902</v>
      </c>
      <c r="L518" s="521" t="str">
        <f>IF(Tabla1[[#This Row],[Descripción]]="","",_xlfn.XLOOKUP(Tabla1[[#This Row],[Descripción]],Tabla10[Descripción],Tabla10[Unidad de Medida],"",0))</f>
        <v>resma</v>
      </c>
      <c r="M518" s="312">
        <v>1</v>
      </c>
      <c r="N518" s="537">
        <f>IF(Tabla1[[#This Row],[Descripción]]="","",_xlfn.XLOOKUP(Tabla1[[#This Row],[Descripción]],Tabla10[Descripción],Tabla10[Precio Unitario],0))</f>
        <v>288</v>
      </c>
      <c r="O518" s="537">
        <f>IF(Tabla1[[#This Row],[Cantidad de Insumos]]="","",Tabla1[[#This Row],[Precio Unitario]]*Tabla1[[#This Row],[Cantidad de Insumos]])</f>
        <v>288</v>
      </c>
      <c r="P518" s="522" t="str">
        <f>IF(Tabla1[[#This Row],[Descripción]]="","",_xlfn.XLOOKUP(Tabla1[[#This Row],[Descripción]],Tabla10[Descripción],Tabla10[CODIGO PRESUPUESTARIO],0))</f>
        <v>2.3.3.1.01</v>
      </c>
      <c r="Q518" s="523" t="s">
        <v>900</v>
      </c>
      <c r="R518" s="523" t="str">
        <f>IF(Tabla1[[#This Row],[Insumos]]="","",_xlfn.XLOOKUP(Tabla1[[#This Row],[Insumos]],Tabla10[Insumo],Tabla10[InsumoAbrev],"",0))</f>
        <v>lsProductosdePapel</v>
      </c>
    </row>
    <row r="519" spans="2:18" ht="51">
      <c r="B519" s="188" t="e">
        <f>IF('Formulario PPGR3'!$G519="","",CONCATENATE('Formulario PPGR3'!$C519,".",'Formulario PPGR3'!$D519,".",'Formulario PPGR3'!$E519,".",'Formulario PPGR3'!$F519))</f>
        <v>#REF!</v>
      </c>
      <c r="C519" s="188" t="e">
        <f>IF('Formulario PPGR3'!$G519="","",'Formulario PPGR1'!#REF!)</f>
        <v>#REF!</v>
      </c>
      <c r="D519" s="188" t="e">
        <f>IF('Formulario PPGR3'!$G519="","",'Formulario PPGR1'!#REF!)</f>
        <v>#REF!</v>
      </c>
      <c r="E519" s="188" t="e">
        <f>IF('Formulario PPGR3'!$G519="","",'Formulario PPGR1'!#REF!)</f>
        <v>#REF!</v>
      </c>
      <c r="F519" s="188" t="e">
        <f>IF('Formulario PPGR3'!$G519="","",'Formulario PPGR1'!#REF!)</f>
        <v>#REF!</v>
      </c>
      <c r="G519" s="234" t="s">
        <v>571</v>
      </c>
      <c r="H519" s="519" t="str" cm="1">
        <f t="array" ref="H519">IF(Tabla1[[#This Row],[Código_Actividad]]="","",_xlfn.XLOOKUP(Tabla1[[#This Row],[Código_Actividad]],CodigoActividad,Tabla2[Actividades Programables Presupuestables],"",0))</f>
        <v>Remisión al Deparamento de Evaluación del Desempeño y Capacitación del consolidado trimestral de acuerdos de desempeño personal nuevo ingreso SRS-CEAS y Primer Nivel.</v>
      </c>
      <c r="I519" s="520">
        <f>IFERROR(VLOOKUP('Formulario PPGR3'!$G519,'Formulario PPGR2'!$C$9:$Q$270,15,FALSE),"")</f>
        <v>3</v>
      </c>
      <c r="J519" s="525" t="s">
        <v>903</v>
      </c>
      <c r="K519" s="524" t="s">
        <v>939</v>
      </c>
      <c r="L519" s="521" t="str">
        <f>IF(Tabla1[[#This Row],[Descripción]]="","",_xlfn.XLOOKUP(Tabla1[[#This Row],[Descripción]],Tabla10[Descripción],Tabla10[Unidad de Medida],"",0))</f>
        <v>Caja</v>
      </c>
      <c r="M519" s="312">
        <v>1</v>
      </c>
      <c r="N519" s="537">
        <f>IF(Tabla1[[#This Row],[Descripción]]="","",_xlfn.XLOOKUP(Tabla1[[#This Row],[Descripción]],Tabla10[Descripción],Tabla10[Precio Unitario],0))</f>
        <v>150</v>
      </c>
      <c r="O519" s="537">
        <f>IF(Tabla1[[#This Row],[Cantidad de Insumos]]="","",Tabla1[[#This Row],[Precio Unitario]]*Tabla1[[#This Row],[Cantidad de Insumos]])</f>
        <v>150</v>
      </c>
      <c r="P519" s="522" t="str">
        <f>IF(Tabla1[[#This Row],[Descripción]]="","",_xlfn.XLOOKUP(Tabla1[[#This Row],[Descripción]],Tabla10[Descripción],Tabla10[CODIGO PRESUPUESTARIO],0))</f>
        <v xml:space="preserve">2.3.9.2.01 </v>
      </c>
      <c r="Q519" s="523" t="s">
        <v>894</v>
      </c>
      <c r="R519" s="523" t="str">
        <f>IF(Tabla1[[#This Row],[Insumos]]="","",_xlfn.XLOOKUP(Tabla1[[#This Row],[Insumos]],Tabla10[Insumo],Tabla10[InsumoAbrev],"",0))</f>
        <v>lsUtilesdeOficina</v>
      </c>
    </row>
    <row r="520" spans="2:18" ht="51">
      <c r="B520" s="188" t="e">
        <f>IF('Formulario PPGR3'!$G520="","",CONCATENATE('Formulario PPGR3'!$C520,".",'Formulario PPGR3'!$D520,".",'Formulario PPGR3'!$E520,".",'Formulario PPGR3'!$F520))</f>
        <v>#REF!</v>
      </c>
      <c r="C520" s="188" t="e">
        <f>IF('Formulario PPGR3'!$G520="","",'Formulario PPGR1'!#REF!)</f>
        <v>#REF!</v>
      </c>
      <c r="D520" s="188" t="e">
        <f>IF('Formulario PPGR3'!$G520="","",'Formulario PPGR1'!#REF!)</f>
        <v>#REF!</v>
      </c>
      <c r="E520" s="188" t="e">
        <f>IF('Formulario PPGR3'!$G520="","",'Formulario PPGR1'!#REF!)</f>
        <v>#REF!</v>
      </c>
      <c r="F520" s="188" t="e">
        <f>IF('Formulario PPGR3'!$G520="","",'Formulario PPGR1'!#REF!)</f>
        <v>#REF!</v>
      </c>
      <c r="G520" s="234" t="s">
        <v>571</v>
      </c>
      <c r="H520" s="519" t="str" cm="1">
        <f t="array" ref="H520">IF(Tabla1[[#This Row],[Código_Actividad]]="","",_xlfn.XLOOKUP(Tabla1[[#This Row],[Código_Actividad]],CodigoActividad,Tabla2[Actividades Programables Presupuestables],"",0))</f>
        <v>Remisión al Deparamento de Evaluación del Desempeño y Capacitación del consolidado trimestral de acuerdos de desempeño personal nuevo ingreso SRS-CEAS y Primer Nivel.</v>
      </c>
      <c r="I520" s="520">
        <f>IFERROR(VLOOKUP('Formulario PPGR3'!$G520,'Formulario PPGR2'!$C$9:$Q$270,15,FALSE),"")</f>
        <v>3</v>
      </c>
      <c r="J520" s="528" t="s">
        <v>901</v>
      </c>
      <c r="K520" s="524" t="s">
        <v>902</v>
      </c>
      <c r="L520" s="521" t="str">
        <f>IF(Tabla1[[#This Row],[Descripción]]="","",_xlfn.XLOOKUP(Tabla1[[#This Row],[Descripción]],Tabla10[Descripción],Tabla10[Unidad de Medida],"",0))</f>
        <v>resma</v>
      </c>
      <c r="M520" s="312">
        <v>1</v>
      </c>
      <c r="N520" s="537">
        <f>IF(Tabla1[[#This Row],[Descripción]]="","",_xlfn.XLOOKUP(Tabla1[[#This Row],[Descripción]],Tabla10[Descripción],Tabla10[Precio Unitario],0))</f>
        <v>288</v>
      </c>
      <c r="O520" s="537">
        <f>IF(Tabla1[[#This Row],[Cantidad de Insumos]]="","",Tabla1[[#This Row],[Precio Unitario]]*Tabla1[[#This Row],[Cantidad de Insumos]])</f>
        <v>288</v>
      </c>
      <c r="P520" s="522" t="str">
        <f>IF(Tabla1[[#This Row],[Descripción]]="","",_xlfn.XLOOKUP(Tabla1[[#This Row],[Descripción]],Tabla10[Descripción],Tabla10[CODIGO PRESUPUESTARIO],0))</f>
        <v>2.3.3.1.01</v>
      </c>
      <c r="Q520" s="523" t="s">
        <v>900</v>
      </c>
      <c r="R520" s="523" t="str">
        <f>IF(Tabla1[[#This Row],[Insumos]]="","",_xlfn.XLOOKUP(Tabla1[[#This Row],[Insumos]],Tabla10[Insumo],Tabla10[InsumoAbrev],"",0))</f>
        <v>lsProductosdePapel</v>
      </c>
    </row>
    <row r="521" spans="2:18" ht="25.5">
      <c r="B521" s="188" t="e">
        <f>IF('Formulario PPGR3'!$G521="","",CONCATENATE('Formulario PPGR3'!$C521,".",'Formulario PPGR3'!$D521,".",'Formulario PPGR3'!$E521,".",'Formulario PPGR3'!$F521))</f>
        <v>#REF!</v>
      </c>
      <c r="C521" s="188" t="e">
        <f>IF('Formulario PPGR3'!$G521="","",'Formulario PPGR1'!#REF!)</f>
        <v>#REF!</v>
      </c>
      <c r="D521" s="188" t="e">
        <f>IF('Formulario PPGR3'!$G521="","",'Formulario PPGR1'!#REF!)</f>
        <v>#REF!</v>
      </c>
      <c r="E521" s="188" t="e">
        <f>IF('Formulario PPGR3'!$G521="","",'Formulario PPGR1'!#REF!)</f>
        <v>#REF!</v>
      </c>
      <c r="F521" s="188" t="e">
        <f>IF('Formulario PPGR3'!$G521="","",'Formulario PPGR1'!#REF!)</f>
        <v>#REF!</v>
      </c>
      <c r="G521" s="234" t="s">
        <v>574</v>
      </c>
      <c r="H521" s="519" t="str" cm="1">
        <f t="array" ref="H521">IF(Tabla1[[#This Row],[Código_Actividad]]="","",_xlfn.XLOOKUP(Tabla1[[#This Row],[Código_Actividad]],CodigoActividad,Tabla2[Actividades Programables Presupuestables],"",0))</f>
        <v>Ejecución del Plan de Seguridad y Salud Ocupacional y Plan de Gestión de Riesgos.</v>
      </c>
      <c r="I521" s="520">
        <f>IFERROR(VLOOKUP('Formulario PPGR3'!$G521,'Formulario PPGR2'!$C$9:$Q$270,15,FALSE),"")</f>
        <v>4</v>
      </c>
      <c r="J521" s="525" t="s">
        <v>903</v>
      </c>
      <c r="K521" s="524" t="s">
        <v>939</v>
      </c>
      <c r="L521" s="521" t="str">
        <f>IF(Tabla1[[#This Row],[Descripción]]="","",_xlfn.XLOOKUP(Tabla1[[#This Row],[Descripción]],Tabla10[Descripción],Tabla10[Unidad de Medida],"",0))</f>
        <v>Caja</v>
      </c>
      <c r="M521" s="312">
        <v>1</v>
      </c>
      <c r="N521" s="537">
        <f>IF(Tabla1[[#This Row],[Descripción]]="","",_xlfn.XLOOKUP(Tabla1[[#This Row],[Descripción]],Tabla10[Descripción],Tabla10[Precio Unitario],0))</f>
        <v>150</v>
      </c>
      <c r="O521" s="537">
        <f>IF(Tabla1[[#This Row],[Cantidad de Insumos]]="","",Tabla1[[#This Row],[Precio Unitario]]*Tabla1[[#This Row],[Cantidad de Insumos]])</f>
        <v>150</v>
      </c>
      <c r="P521" s="522" t="str">
        <f>IF(Tabla1[[#This Row],[Descripción]]="","",_xlfn.XLOOKUP(Tabla1[[#This Row],[Descripción]],Tabla10[Descripción],Tabla10[CODIGO PRESUPUESTARIO],0))</f>
        <v xml:space="preserve">2.3.9.2.01 </v>
      </c>
      <c r="Q521" s="523" t="s">
        <v>894</v>
      </c>
      <c r="R521" s="523" t="str">
        <f>IF(Tabla1[[#This Row],[Insumos]]="","",_xlfn.XLOOKUP(Tabla1[[#This Row],[Insumos]],Tabla10[Insumo],Tabla10[InsumoAbrev],"",0))</f>
        <v>lsUtilesdeOficina</v>
      </c>
    </row>
    <row r="522" spans="2:18" ht="25.5">
      <c r="B522" s="188" t="e">
        <f>IF('Formulario PPGR3'!$G522="","",CONCATENATE('Formulario PPGR3'!$C522,".",'Formulario PPGR3'!$D522,".",'Formulario PPGR3'!$E522,".",'Formulario PPGR3'!$F522))</f>
        <v>#REF!</v>
      </c>
      <c r="C522" s="188" t="e">
        <f>IF('Formulario PPGR3'!$G522="","",'Formulario PPGR1'!#REF!)</f>
        <v>#REF!</v>
      </c>
      <c r="D522" s="188" t="e">
        <f>IF('Formulario PPGR3'!$G522="","",'Formulario PPGR1'!#REF!)</f>
        <v>#REF!</v>
      </c>
      <c r="E522" s="188" t="e">
        <f>IF('Formulario PPGR3'!$G522="","",'Formulario PPGR1'!#REF!)</f>
        <v>#REF!</v>
      </c>
      <c r="F522" s="188" t="e">
        <f>IF('Formulario PPGR3'!$G522="","",'Formulario PPGR1'!#REF!)</f>
        <v>#REF!</v>
      </c>
      <c r="G522" s="234" t="s">
        <v>574</v>
      </c>
      <c r="H522" s="519" t="str" cm="1">
        <f t="array" ref="H522">IF(Tabla1[[#This Row],[Código_Actividad]]="","",_xlfn.XLOOKUP(Tabla1[[#This Row],[Código_Actividad]],CodigoActividad,Tabla2[Actividades Programables Presupuestables],"",0))</f>
        <v>Ejecución del Plan de Seguridad y Salud Ocupacional y Plan de Gestión de Riesgos.</v>
      </c>
      <c r="I522" s="520">
        <f>IFERROR(VLOOKUP('Formulario PPGR3'!$G522,'Formulario PPGR2'!$C$9:$Q$270,15,FALSE),"")</f>
        <v>4</v>
      </c>
      <c r="J522" s="700" t="s">
        <v>901</v>
      </c>
      <c r="K522" s="524" t="s">
        <v>902</v>
      </c>
      <c r="L522" s="521" t="str">
        <f>IF(Tabla1[[#This Row],[Descripción]]="","",_xlfn.XLOOKUP(Tabla1[[#This Row],[Descripción]],Tabla10[Descripción],Tabla10[Unidad de Medida],"",0))</f>
        <v>resma</v>
      </c>
      <c r="M522" s="312">
        <v>1</v>
      </c>
      <c r="N522" s="537">
        <f>IF(Tabla1[[#This Row],[Descripción]]="","",_xlfn.XLOOKUP(Tabla1[[#This Row],[Descripción]],Tabla10[Descripción],Tabla10[Precio Unitario],0))</f>
        <v>288</v>
      </c>
      <c r="O522" s="537">
        <f>IF(Tabla1[[#This Row],[Cantidad de Insumos]]="","",Tabla1[[#This Row],[Precio Unitario]]*Tabla1[[#This Row],[Cantidad de Insumos]])</f>
        <v>288</v>
      </c>
      <c r="P522" s="522" t="str">
        <f>IF(Tabla1[[#This Row],[Descripción]]="","",_xlfn.XLOOKUP(Tabla1[[#This Row],[Descripción]],Tabla10[Descripción],Tabla10[CODIGO PRESUPUESTARIO],0))</f>
        <v>2.3.3.1.01</v>
      </c>
      <c r="Q522" s="523" t="s">
        <v>900</v>
      </c>
      <c r="R522" s="523" t="str">
        <f>IF(Tabla1[[#This Row],[Insumos]]="","",_xlfn.XLOOKUP(Tabla1[[#This Row],[Insumos]],Tabla10[Insumo],Tabla10[InsumoAbrev],"",0))</f>
        <v>lsProductosdePapel</v>
      </c>
    </row>
    <row r="523" spans="2:18" ht="38.25">
      <c r="B523" s="188" t="e">
        <f>IF('Formulario PPGR3'!$G523="","",CONCATENATE('Formulario PPGR3'!$C523,".",'Formulario PPGR3'!$D523,".",'Formulario PPGR3'!$E523,".",'Formulario PPGR3'!$F523))</f>
        <v>#REF!</v>
      </c>
      <c r="C523" s="188" t="e">
        <f>IF('Formulario PPGR3'!$G523="","",'Formulario PPGR1'!#REF!)</f>
        <v>#REF!</v>
      </c>
      <c r="D523" s="188" t="e">
        <f>IF('Formulario PPGR3'!$G523="","",'Formulario PPGR1'!#REF!)</f>
        <v>#REF!</v>
      </c>
      <c r="E523" s="188" t="e">
        <f>IF('Formulario PPGR3'!$G523="","",'Formulario PPGR1'!#REF!)</f>
        <v>#REF!</v>
      </c>
      <c r="F523" s="188" t="e">
        <f>IF('Formulario PPGR3'!$G523="","",'Formulario PPGR1'!#REF!)</f>
        <v>#REF!</v>
      </c>
      <c r="G523" s="234" t="s">
        <v>577</v>
      </c>
      <c r="H523" s="519" t="str" cm="1">
        <f t="array" ref="H523">IF(Tabla1[[#This Row],[Código_Actividad]]="","",_xlfn.XLOOKUP(Tabla1[[#This Row],[Código_Actividad]],CodigoActividad,Tabla2[Actividades Programables Presupuestables],"",0))</f>
        <v xml:space="preserve"> Regularización mediante seguimiento y evaluación  del personal de licencia médica recurrentes y enviado a evaluar auditoria médica.</v>
      </c>
      <c r="I523" s="520">
        <f>IFERROR(VLOOKUP('Formulario PPGR3'!$G523,'Formulario PPGR2'!$C$9:$Q$270,15,FALSE),"")</f>
        <v>12</v>
      </c>
      <c r="J523" s="525" t="s">
        <v>903</v>
      </c>
      <c r="K523" s="524" t="s">
        <v>939</v>
      </c>
      <c r="L523" s="521" t="str">
        <f>IF(Tabla1[[#This Row],[Descripción]]="","",_xlfn.XLOOKUP(Tabla1[[#This Row],[Descripción]],Tabla10[Descripción],Tabla10[Unidad de Medida],"",0))</f>
        <v>Caja</v>
      </c>
      <c r="M523" s="312">
        <v>2</v>
      </c>
      <c r="N523" s="537">
        <f>IF(Tabla1[[#This Row],[Descripción]]="","",_xlfn.XLOOKUP(Tabla1[[#This Row],[Descripción]],Tabla10[Descripción],Tabla10[Precio Unitario],0))</f>
        <v>150</v>
      </c>
      <c r="O523" s="537">
        <f>IF(Tabla1[[#This Row],[Cantidad de Insumos]]="","",Tabla1[[#This Row],[Precio Unitario]]*Tabla1[[#This Row],[Cantidad de Insumos]])</f>
        <v>300</v>
      </c>
      <c r="P523" s="522" t="str">
        <f>IF(Tabla1[[#This Row],[Descripción]]="","",_xlfn.XLOOKUP(Tabla1[[#This Row],[Descripción]],Tabla10[Descripción],Tabla10[CODIGO PRESUPUESTARIO],0))</f>
        <v xml:space="preserve">2.3.9.2.01 </v>
      </c>
      <c r="Q523" s="523" t="s">
        <v>894</v>
      </c>
      <c r="R523" s="523" t="str">
        <f>IF(Tabla1[[#This Row],[Insumos]]="","",_xlfn.XLOOKUP(Tabla1[[#This Row],[Insumos]],Tabla10[Insumo],Tabla10[InsumoAbrev],"",0))</f>
        <v>lsUtilesdeOficina</v>
      </c>
    </row>
    <row r="524" spans="2:18" ht="38.25">
      <c r="B524" s="188" t="e">
        <f>IF('Formulario PPGR3'!$G524="","",CONCATENATE('Formulario PPGR3'!$C524,".",'Formulario PPGR3'!$D524,".",'Formulario PPGR3'!$E524,".",'Formulario PPGR3'!$F524))</f>
        <v>#REF!</v>
      </c>
      <c r="C524" s="188" t="e">
        <f>IF('Formulario PPGR3'!$G524="","",'Formulario PPGR1'!#REF!)</f>
        <v>#REF!</v>
      </c>
      <c r="D524" s="188" t="e">
        <f>IF('Formulario PPGR3'!$G524="","",'Formulario PPGR1'!#REF!)</f>
        <v>#REF!</v>
      </c>
      <c r="E524" s="188" t="e">
        <f>IF('Formulario PPGR3'!$G524="","",'Formulario PPGR1'!#REF!)</f>
        <v>#REF!</v>
      </c>
      <c r="F524" s="188" t="e">
        <f>IF('Formulario PPGR3'!$G524="","",'Formulario PPGR1'!#REF!)</f>
        <v>#REF!</v>
      </c>
      <c r="G524" s="234" t="s">
        <v>577</v>
      </c>
      <c r="H524" s="519" t="str" cm="1">
        <f t="array" ref="H524">IF(Tabla1[[#This Row],[Código_Actividad]]="","",_xlfn.XLOOKUP(Tabla1[[#This Row],[Código_Actividad]],CodigoActividad,Tabla2[Actividades Programables Presupuestables],"",0))</f>
        <v xml:space="preserve"> Regularización mediante seguimiento y evaluación  del personal de licencia médica recurrentes y enviado a evaluar auditoria médica.</v>
      </c>
      <c r="I524" s="520">
        <f>IFERROR(VLOOKUP('Formulario PPGR3'!$G524,'Formulario PPGR2'!$C$9:$Q$270,15,FALSE),"")</f>
        <v>12</v>
      </c>
      <c r="J524" s="528" t="s">
        <v>901</v>
      </c>
      <c r="K524" s="524" t="s">
        <v>902</v>
      </c>
      <c r="L524" s="521" t="str">
        <f>IF(Tabla1[[#This Row],[Descripción]]="","",_xlfn.XLOOKUP(Tabla1[[#This Row],[Descripción]],Tabla10[Descripción],Tabla10[Unidad de Medida],"",0))</f>
        <v>resma</v>
      </c>
      <c r="M524" s="312">
        <v>2</v>
      </c>
      <c r="N524" s="537">
        <f>IF(Tabla1[[#This Row],[Descripción]]="","",_xlfn.XLOOKUP(Tabla1[[#This Row],[Descripción]],Tabla10[Descripción],Tabla10[Precio Unitario],0))</f>
        <v>288</v>
      </c>
      <c r="O524" s="537">
        <f>IF(Tabla1[[#This Row],[Cantidad de Insumos]]="","",Tabla1[[#This Row],[Precio Unitario]]*Tabla1[[#This Row],[Cantidad de Insumos]])</f>
        <v>576</v>
      </c>
      <c r="P524" s="522" t="str">
        <f>IF(Tabla1[[#This Row],[Descripción]]="","",_xlfn.XLOOKUP(Tabla1[[#This Row],[Descripción]],Tabla10[Descripción],Tabla10[CODIGO PRESUPUESTARIO],0))</f>
        <v>2.3.3.1.01</v>
      </c>
      <c r="Q524" s="523" t="s">
        <v>900</v>
      </c>
      <c r="R524" s="523" t="str">
        <f>IF(Tabla1[[#This Row],[Insumos]]="","",_xlfn.XLOOKUP(Tabla1[[#This Row],[Insumos]],Tabla10[Insumo],Tabla10[InsumoAbrev],"",0))</f>
        <v>lsProductosdePapel</v>
      </c>
    </row>
    <row r="525" spans="2:18" ht="25.5">
      <c r="B525" s="188" t="e">
        <f>IF('Formulario PPGR3'!$G525="","",CONCATENATE('Formulario PPGR3'!$C525,".",'Formulario PPGR3'!$D525,".",'Formulario PPGR3'!$E525,".",'Formulario PPGR3'!$F525))</f>
        <v>#REF!</v>
      </c>
      <c r="C525" s="188" t="e">
        <f>IF('Formulario PPGR3'!$G525="","",'Formulario PPGR1'!#REF!)</f>
        <v>#REF!</v>
      </c>
      <c r="D525" s="188" t="e">
        <f>IF('Formulario PPGR3'!$G525="","",'Formulario PPGR1'!#REF!)</f>
        <v>#REF!</v>
      </c>
      <c r="E525" s="188" t="e">
        <f>IF('Formulario PPGR3'!$G525="","",'Formulario PPGR1'!#REF!)</f>
        <v>#REF!</v>
      </c>
      <c r="F525" s="188" t="e">
        <f>IF('Formulario PPGR3'!$G525="","",'Formulario PPGR1'!#REF!)</f>
        <v>#REF!</v>
      </c>
      <c r="G525" s="234" t="s">
        <v>580</v>
      </c>
      <c r="H525" s="519" t="str" cm="1">
        <f t="array" ref="H525">IF(Tabla1[[#This Row],[Código_Actividad]]="","",_xlfn.XLOOKUP(Tabla1[[#This Row],[Código_Actividad]],CodigoActividad,Tabla2[Actividades Programables Presupuestables],"",0))</f>
        <v xml:space="preserve">Seguimiento e investigación de accidentes y enfermedades laborales. </v>
      </c>
      <c r="I525" s="520">
        <f>IFERROR(VLOOKUP('Formulario PPGR3'!$G525,'Formulario PPGR2'!$C$9:$Q$270,15,FALSE),"")</f>
        <v>4</v>
      </c>
      <c r="J525" s="525" t="s">
        <v>903</v>
      </c>
      <c r="K525" s="524" t="s">
        <v>939</v>
      </c>
      <c r="L525" s="521" t="str">
        <f>IF(Tabla1[[#This Row],[Descripción]]="","",_xlfn.XLOOKUP(Tabla1[[#This Row],[Descripción]],Tabla10[Descripción],Tabla10[Unidad de Medida],"",0))</f>
        <v>Caja</v>
      </c>
      <c r="M525" s="312">
        <v>1</v>
      </c>
      <c r="N525" s="537">
        <f>IF(Tabla1[[#This Row],[Descripción]]="","",_xlfn.XLOOKUP(Tabla1[[#This Row],[Descripción]],Tabla10[Descripción],Tabla10[Precio Unitario],0))</f>
        <v>150</v>
      </c>
      <c r="O525" s="537">
        <f>IF(Tabla1[[#This Row],[Cantidad de Insumos]]="","",Tabla1[[#This Row],[Precio Unitario]]*Tabla1[[#This Row],[Cantidad de Insumos]])</f>
        <v>150</v>
      </c>
      <c r="P525" s="522" t="str">
        <f>IF(Tabla1[[#This Row],[Descripción]]="","",_xlfn.XLOOKUP(Tabla1[[#This Row],[Descripción]],Tabla10[Descripción],Tabla10[CODIGO PRESUPUESTARIO],0))</f>
        <v xml:space="preserve">2.3.9.2.01 </v>
      </c>
      <c r="Q525" s="523" t="s">
        <v>894</v>
      </c>
      <c r="R525" s="523" t="str">
        <f>IF(Tabla1[[#This Row],[Insumos]]="","",_xlfn.XLOOKUP(Tabla1[[#This Row],[Insumos]],Tabla10[Insumo],Tabla10[InsumoAbrev],"",0))</f>
        <v>lsUtilesdeOficina</v>
      </c>
    </row>
    <row r="526" spans="2:18" ht="25.5">
      <c r="B526" s="188" t="e">
        <f>IF('Formulario PPGR3'!$G526="","",CONCATENATE('Formulario PPGR3'!$C526,".",'Formulario PPGR3'!$D526,".",'Formulario PPGR3'!$E526,".",'Formulario PPGR3'!$F526))</f>
        <v>#REF!</v>
      </c>
      <c r="C526" s="188" t="e">
        <f>IF('Formulario PPGR3'!$G526="","",'Formulario PPGR1'!#REF!)</f>
        <v>#REF!</v>
      </c>
      <c r="D526" s="188" t="e">
        <f>IF('Formulario PPGR3'!$G526="","",'Formulario PPGR1'!#REF!)</f>
        <v>#REF!</v>
      </c>
      <c r="E526" s="188" t="e">
        <f>IF('Formulario PPGR3'!$G526="","",'Formulario PPGR1'!#REF!)</f>
        <v>#REF!</v>
      </c>
      <c r="F526" s="188" t="e">
        <f>IF('Formulario PPGR3'!$G526="","",'Formulario PPGR1'!#REF!)</f>
        <v>#REF!</v>
      </c>
      <c r="G526" s="234" t="s">
        <v>580</v>
      </c>
      <c r="H526" s="519" t="str" cm="1">
        <f t="array" ref="H526">IF(Tabla1[[#This Row],[Código_Actividad]]="","",_xlfn.XLOOKUP(Tabla1[[#This Row],[Código_Actividad]],CodigoActividad,Tabla2[Actividades Programables Presupuestables],"",0))</f>
        <v xml:space="preserve">Seguimiento e investigación de accidentes y enfermedades laborales. </v>
      </c>
      <c r="I526" s="520">
        <f>IFERROR(VLOOKUP('Formulario PPGR3'!$G526,'Formulario PPGR2'!$C$9:$Q$270,15,FALSE),"")</f>
        <v>4</v>
      </c>
      <c r="J526" s="528" t="s">
        <v>901</v>
      </c>
      <c r="K526" s="524" t="s">
        <v>902</v>
      </c>
      <c r="L526" s="521" t="str">
        <f>IF(Tabla1[[#This Row],[Descripción]]="","",_xlfn.XLOOKUP(Tabla1[[#This Row],[Descripción]],Tabla10[Descripción],Tabla10[Unidad de Medida],"",0))</f>
        <v>resma</v>
      </c>
      <c r="M526" s="312">
        <v>1</v>
      </c>
      <c r="N526" s="537">
        <f>IF(Tabla1[[#This Row],[Descripción]]="","",_xlfn.XLOOKUP(Tabla1[[#This Row],[Descripción]],Tabla10[Descripción],Tabla10[Precio Unitario],0))</f>
        <v>288</v>
      </c>
      <c r="O526" s="537">
        <f>IF(Tabla1[[#This Row],[Cantidad de Insumos]]="","",Tabla1[[#This Row],[Precio Unitario]]*Tabla1[[#This Row],[Cantidad de Insumos]])</f>
        <v>288</v>
      </c>
      <c r="P526" s="522" t="str">
        <f>IF(Tabla1[[#This Row],[Descripción]]="","",_xlfn.XLOOKUP(Tabla1[[#This Row],[Descripción]],Tabla10[Descripción],Tabla10[CODIGO PRESUPUESTARIO],0))</f>
        <v>2.3.3.1.01</v>
      </c>
      <c r="Q526" s="523" t="s">
        <v>900</v>
      </c>
      <c r="R526" s="523" t="str">
        <f>IF(Tabla1[[#This Row],[Insumos]]="","",_xlfn.XLOOKUP(Tabla1[[#This Row],[Insumos]],Tabla10[Insumo],Tabla10[InsumoAbrev],"",0))</f>
        <v>lsProductosdePapel</v>
      </c>
    </row>
    <row r="527" spans="2:18">
      <c r="B527" s="188" t="e">
        <f>IF('Formulario PPGR3'!$G527="","",CONCATENATE('Formulario PPGR3'!$C527,".",'Formulario PPGR3'!$D527,".",'Formulario PPGR3'!$E527,".",'Formulario PPGR3'!$F527))</f>
        <v>#REF!</v>
      </c>
      <c r="C527" s="188" t="e">
        <f>IF('Formulario PPGR3'!$G527="","",'Formulario PPGR1'!#REF!)</f>
        <v>#REF!</v>
      </c>
      <c r="D527" s="188" t="e">
        <f>IF('Formulario PPGR3'!$G527="","",'Formulario PPGR1'!#REF!)</f>
        <v>#REF!</v>
      </c>
      <c r="E527" s="188" t="e">
        <f>IF('Formulario PPGR3'!$G527="","",'Formulario PPGR1'!#REF!)</f>
        <v>#REF!</v>
      </c>
      <c r="F527" s="188" t="e">
        <f>IF('Formulario PPGR3'!$G527="","",'Formulario PPGR1'!#REF!)</f>
        <v>#REF!</v>
      </c>
      <c r="G527" s="234" t="s">
        <v>583</v>
      </c>
      <c r="H527" s="519" t="str" cm="1">
        <f t="array" ref="H527">IF(Tabla1[[#This Row],[Código_Actividad]]="","",_xlfn.XLOOKUP(Tabla1[[#This Row],[Código_Actividad]],CodigoActividad,Tabla2[Actividades Programables Presupuestables],"",0))</f>
        <v>Gestión de subsidios por enfermedad común.</v>
      </c>
      <c r="I527" s="520">
        <f>IFERROR(VLOOKUP('Formulario PPGR3'!$G527,'Formulario PPGR2'!$C$9:$Q$270,15,FALSE),"")</f>
        <v>12</v>
      </c>
      <c r="J527" s="525" t="s">
        <v>903</v>
      </c>
      <c r="K527" s="524" t="s">
        <v>939</v>
      </c>
      <c r="L527" s="521" t="str">
        <f>IF(Tabla1[[#This Row],[Descripción]]="","",_xlfn.XLOOKUP(Tabla1[[#This Row],[Descripción]],Tabla10[Descripción],Tabla10[Unidad de Medida],"",0))</f>
        <v>Caja</v>
      </c>
      <c r="M527" s="312">
        <v>2</v>
      </c>
      <c r="N527" s="537">
        <f>IF(Tabla1[[#This Row],[Descripción]]="","",_xlfn.XLOOKUP(Tabla1[[#This Row],[Descripción]],Tabla10[Descripción],Tabla10[Precio Unitario],0))</f>
        <v>150</v>
      </c>
      <c r="O527" s="537">
        <f>IF(Tabla1[[#This Row],[Cantidad de Insumos]]="","",Tabla1[[#This Row],[Precio Unitario]]*Tabla1[[#This Row],[Cantidad de Insumos]])</f>
        <v>300</v>
      </c>
      <c r="P527" s="522" t="str">
        <f>IF(Tabla1[[#This Row],[Descripción]]="","",_xlfn.XLOOKUP(Tabla1[[#This Row],[Descripción]],Tabla10[Descripción],Tabla10[CODIGO PRESUPUESTARIO],0))</f>
        <v xml:space="preserve">2.3.9.2.01 </v>
      </c>
      <c r="Q527" s="523" t="s">
        <v>894</v>
      </c>
      <c r="R527" s="523" t="str">
        <f>IF(Tabla1[[#This Row],[Insumos]]="","",_xlfn.XLOOKUP(Tabla1[[#This Row],[Insumos]],Tabla10[Insumo],Tabla10[InsumoAbrev],"",0))</f>
        <v>lsUtilesdeOficina</v>
      </c>
    </row>
    <row r="528" spans="2:18">
      <c r="B528" s="188" t="e">
        <f>IF('Formulario PPGR3'!$G528="","",CONCATENATE('Formulario PPGR3'!$C528,".",'Formulario PPGR3'!$D528,".",'Formulario PPGR3'!$E528,".",'Formulario PPGR3'!$F528))</f>
        <v>#REF!</v>
      </c>
      <c r="C528" s="188" t="e">
        <f>IF('Formulario PPGR3'!$G528="","",'Formulario PPGR1'!#REF!)</f>
        <v>#REF!</v>
      </c>
      <c r="D528" s="188" t="e">
        <f>IF('Formulario PPGR3'!$G528="","",'Formulario PPGR1'!#REF!)</f>
        <v>#REF!</v>
      </c>
      <c r="E528" s="188" t="e">
        <f>IF('Formulario PPGR3'!$G528="","",'Formulario PPGR1'!#REF!)</f>
        <v>#REF!</v>
      </c>
      <c r="F528" s="188" t="e">
        <f>IF('Formulario PPGR3'!$G528="","",'Formulario PPGR1'!#REF!)</f>
        <v>#REF!</v>
      </c>
      <c r="G528" s="234" t="s">
        <v>583</v>
      </c>
      <c r="H528" s="519" t="str" cm="1">
        <f t="array" ref="H528">IF(Tabla1[[#This Row],[Código_Actividad]]="","",_xlfn.XLOOKUP(Tabla1[[#This Row],[Código_Actividad]],CodigoActividad,Tabla2[Actividades Programables Presupuestables],"",0))</f>
        <v>Gestión de subsidios por enfermedad común.</v>
      </c>
      <c r="I528" s="520">
        <f>IFERROR(VLOOKUP('Formulario PPGR3'!$G528,'Formulario PPGR2'!$C$9:$Q$270,15,FALSE),"")</f>
        <v>12</v>
      </c>
      <c r="J528" s="700" t="s">
        <v>901</v>
      </c>
      <c r="K528" s="524" t="s">
        <v>902</v>
      </c>
      <c r="L528" s="521" t="str">
        <f>IF(Tabla1[[#This Row],[Descripción]]="","",_xlfn.XLOOKUP(Tabla1[[#This Row],[Descripción]],Tabla10[Descripción],Tabla10[Unidad de Medida],"",0))</f>
        <v>resma</v>
      </c>
      <c r="M528" s="312">
        <v>2</v>
      </c>
      <c r="N528" s="537">
        <f>IF(Tabla1[[#This Row],[Descripción]]="","",_xlfn.XLOOKUP(Tabla1[[#This Row],[Descripción]],Tabla10[Descripción],Tabla10[Precio Unitario],0))</f>
        <v>288</v>
      </c>
      <c r="O528" s="537">
        <f>IF(Tabla1[[#This Row],[Cantidad de Insumos]]="","",Tabla1[[#This Row],[Precio Unitario]]*Tabla1[[#This Row],[Cantidad de Insumos]])</f>
        <v>576</v>
      </c>
      <c r="P528" s="522" t="str">
        <f>IF(Tabla1[[#This Row],[Descripción]]="","",_xlfn.XLOOKUP(Tabla1[[#This Row],[Descripción]],Tabla10[Descripción],Tabla10[CODIGO PRESUPUESTARIO],0))</f>
        <v>2.3.3.1.01</v>
      </c>
      <c r="Q528" s="523" t="s">
        <v>900</v>
      </c>
      <c r="R528" s="523" t="str">
        <f>IF(Tabla1[[#This Row],[Insumos]]="","",_xlfn.XLOOKUP(Tabla1[[#This Row],[Insumos]],Tabla10[Insumo],Tabla10[InsumoAbrev],"",0))</f>
        <v>lsProductosdePapel</v>
      </c>
    </row>
    <row r="529" spans="2:18" ht="25.5">
      <c r="B529" s="188" t="e">
        <f>IF('Formulario PPGR3'!$G529="","",CONCATENATE('Formulario PPGR3'!$C529,".",'Formulario PPGR3'!$D529,".",'Formulario PPGR3'!$E529,".",'Formulario PPGR3'!$F529))</f>
        <v>#REF!</v>
      </c>
      <c r="C529" s="188" t="e">
        <f>IF('Formulario PPGR3'!$G529="","",'Formulario PPGR1'!#REF!)</f>
        <v>#REF!</v>
      </c>
      <c r="D529" s="188" t="e">
        <f>IF('Formulario PPGR3'!$G529="","",'Formulario PPGR1'!#REF!)</f>
        <v>#REF!</v>
      </c>
      <c r="E529" s="188" t="e">
        <f>IF('Formulario PPGR3'!$G529="","",'Formulario PPGR1'!#REF!)</f>
        <v>#REF!</v>
      </c>
      <c r="F529" s="188" t="e">
        <f>IF('Formulario PPGR3'!$G529="","",'Formulario PPGR1'!#REF!)</f>
        <v>#REF!</v>
      </c>
      <c r="G529" s="234" t="s">
        <v>585</v>
      </c>
      <c r="H529" s="519" t="str" cm="1">
        <f t="array" ref="H529">IF(Tabla1[[#This Row],[Código_Actividad]]="","",_xlfn.XLOOKUP(Tabla1[[#This Row],[Código_Actividad]],CodigoActividad,Tabla2[Actividades Programables Presupuestables],"",0))</f>
        <v>Gestión oportuna de  expedientes de pago de prestaciones laborales  y desvinculaciones.</v>
      </c>
      <c r="I529" s="520">
        <f>IFERROR(VLOOKUP('Formulario PPGR3'!$G529,'Formulario PPGR2'!$C$9:$Q$270,15,FALSE),"")</f>
        <v>12</v>
      </c>
      <c r="J529" s="525" t="s">
        <v>903</v>
      </c>
      <c r="K529" s="524" t="s">
        <v>939</v>
      </c>
      <c r="L529" s="521" t="str">
        <f>IF(Tabla1[[#This Row],[Descripción]]="","",_xlfn.XLOOKUP(Tabla1[[#This Row],[Descripción]],Tabla10[Descripción],Tabla10[Unidad de Medida],"",0))</f>
        <v>Caja</v>
      </c>
      <c r="M529" s="312">
        <v>2</v>
      </c>
      <c r="N529" s="537">
        <f>IF(Tabla1[[#This Row],[Descripción]]="","",_xlfn.XLOOKUP(Tabla1[[#This Row],[Descripción]],Tabla10[Descripción],Tabla10[Precio Unitario],0))</f>
        <v>150</v>
      </c>
      <c r="O529" s="537">
        <f>IF(Tabla1[[#This Row],[Cantidad de Insumos]]="","",Tabla1[[#This Row],[Precio Unitario]]*Tabla1[[#This Row],[Cantidad de Insumos]])</f>
        <v>300</v>
      </c>
      <c r="P529" s="522" t="str">
        <f>IF(Tabla1[[#This Row],[Descripción]]="","",_xlfn.XLOOKUP(Tabla1[[#This Row],[Descripción]],Tabla10[Descripción],Tabla10[CODIGO PRESUPUESTARIO],0))</f>
        <v xml:space="preserve">2.3.9.2.01 </v>
      </c>
      <c r="Q529" s="523" t="s">
        <v>894</v>
      </c>
      <c r="R529" s="523" t="str">
        <f>IF(Tabla1[[#This Row],[Insumos]]="","",_xlfn.XLOOKUP(Tabla1[[#This Row],[Insumos]],Tabla10[Insumo],Tabla10[InsumoAbrev],"",0))</f>
        <v>lsUtilesdeOficina</v>
      </c>
    </row>
    <row r="530" spans="2:18" ht="25.5">
      <c r="B530" s="188" t="e">
        <f>IF('Formulario PPGR3'!$G530="","",CONCATENATE('Formulario PPGR3'!$C530,".",'Formulario PPGR3'!$D530,".",'Formulario PPGR3'!$E530,".",'Formulario PPGR3'!$F530))</f>
        <v>#REF!</v>
      </c>
      <c r="C530" s="188" t="e">
        <f>IF('Formulario PPGR3'!$G530="","",'Formulario PPGR1'!#REF!)</f>
        <v>#REF!</v>
      </c>
      <c r="D530" s="188" t="e">
        <f>IF('Formulario PPGR3'!$G530="","",'Formulario PPGR1'!#REF!)</f>
        <v>#REF!</v>
      </c>
      <c r="E530" s="188" t="e">
        <f>IF('Formulario PPGR3'!$G530="","",'Formulario PPGR1'!#REF!)</f>
        <v>#REF!</v>
      </c>
      <c r="F530" s="188" t="e">
        <f>IF('Formulario PPGR3'!$G530="","",'Formulario PPGR1'!#REF!)</f>
        <v>#REF!</v>
      </c>
      <c r="G530" s="234" t="s">
        <v>585</v>
      </c>
      <c r="H530" s="519" t="str" cm="1">
        <f t="array" ref="H530">IF(Tabla1[[#This Row],[Código_Actividad]]="","",_xlfn.XLOOKUP(Tabla1[[#This Row],[Código_Actividad]],CodigoActividad,Tabla2[Actividades Programables Presupuestables],"",0))</f>
        <v>Gestión oportuna de  expedientes de pago de prestaciones laborales  y desvinculaciones.</v>
      </c>
      <c r="I530" s="520">
        <f>IFERROR(VLOOKUP('Formulario PPGR3'!$G530,'Formulario PPGR2'!$C$9:$Q$270,15,FALSE),"")</f>
        <v>12</v>
      </c>
      <c r="J530" s="528" t="s">
        <v>901</v>
      </c>
      <c r="K530" s="524" t="s">
        <v>902</v>
      </c>
      <c r="L530" s="521" t="str">
        <f>IF(Tabla1[[#This Row],[Descripción]]="","",_xlfn.XLOOKUP(Tabla1[[#This Row],[Descripción]],Tabla10[Descripción],Tabla10[Unidad de Medida],"",0))</f>
        <v>resma</v>
      </c>
      <c r="M530" s="312">
        <v>2</v>
      </c>
      <c r="N530" s="537">
        <f>IF(Tabla1[[#This Row],[Descripción]]="","",_xlfn.XLOOKUP(Tabla1[[#This Row],[Descripción]],Tabla10[Descripción],Tabla10[Precio Unitario],0))</f>
        <v>288</v>
      </c>
      <c r="O530" s="537">
        <f>IF(Tabla1[[#This Row],[Cantidad de Insumos]]="","",Tabla1[[#This Row],[Precio Unitario]]*Tabla1[[#This Row],[Cantidad de Insumos]])</f>
        <v>576</v>
      </c>
      <c r="P530" s="522" t="str">
        <f>IF(Tabla1[[#This Row],[Descripción]]="","",_xlfn.XLOOKUP(Tabla1[[#This Row],[Descripción]],Tabla10[Descripción],Tabla10[CODIGO PRESUPUESTARIO],0))</f>
        <v>2.3.3.1.01</v>
      </c>
      <c r="Q530" s="523" t="s">
        <v>900</v>
      </c>
      <c r="R530" s="523" t="str">
        <f>IF(Tabla1[[#This Row],[Insumos]]="","",_xlfn.XLOOKUP(Tabla1[[#This Row],[Insumos]],Tabla10[Insumo],Tabla10[InsumoAbrev],"",0))</f>
        <v>lsProductosdePapel</v>
      </c>
    </row>
    <row r="531" spans="2:18" ht="38.25">
      <c r="B531" s="188" t="e">
        <f>IF('Formulario PPGR3'!$G531="","",CONCATENATE('Formulario PPGR3'!$C531,".",'Formulario PPGR3'!$D531,".",'Formulario PPGR3'!$E531,".",'Formulario PPGR3'!$F531))</f>
        <v>#REF!</v>
      </c>
      <c r="C531" s="188" t="e">
        <f>IF('Formulario PPGR3'!$G531="","",'Formulario PPGR1'!#REF!)</f>
        <v>#REF!</v>
      </c>
      <c r="D531" s="188" t="e">
        <f>IF('Formulario PPGR3'!$G531="","",'Formulario PPGR1'!#REF!)</f>
        <v>#REF!</v>
      </c>
      <c r="E531" s="188" t="e">
        <f>IF('Formulario PPGR3'!$G531="","",'Formulario PPGR1'!#REF!)</f>
        <v>#REF!</v>
      </c>
      <c r="F531" s="188" t="e">
        <f>IF('Formulario PPGR3'!$G531="","",'Formulario PPGR1'!#REF!)</f>
        <v>#REF!</v>
      </c>
      <c r="G531" s="234" t="s">
        <v>588</v>
      </c>
      <c r="H531" s="519" t="str" cm="1">
        <f t="array" ref="H531">IF(Tabla1[[#This Row],[Código_Actividad]]="","",_xlfn.XLOOKUP(Tabla1[[#This Row],[Código_Actividad]],CodigoActividad,Tabla2[Actividades Programables Presupuestables],"",0))</f>
        <v>Garantizar el cumplimiento y la correcta gestión de las solicitudes de seguros médicos dirigidos Dependientes adicionales  (Seguros Padres).</v>
      </c>
      <c r="I531" s="520">
        <f>IFERROR(VLOOKUP('Formulario PPGR3'!$G531,'Formulario PPGR2'!$C$9:$Q$270,15,FALSE),"")</f>
        <v>12</v>
      </c>
      <c r="J531" s="526" t="s">
        <v>903</v>
      </c>
      <c r="K531" s="524" t="s">
        <v>939</v>
      </c>
      <c r="L531" s="521" t="str">
        <f>IF(Tabla1[[#This Row],[Descripción]]="","",_xlfn.XLOOKUP(Tabla1[[#This Row],[Descripción]],Tabla10[Descripción],Tabla10[Unidad de Medida],"",0))</f>
        <v>Caja</v>
      </c>
      <c r="M531" s="312">
        <v>2</v>
      </c>
      <c r="N531" s="537">
        <f>IF(Tabla1[[#This Row],[Descripción]]="","",_xlfn.XLOOKUP(Tabla1[[#This Row],[Descripción]],Tabla10[Descripción],Tabla10[Precio Unitario],0))</f>
        <v>150</v>
      </c>
      <c r="O531" s="537">
        <f>IF(Tabla1[[#This Row],[Cantidad de Insumos]]="","",Tabla1[[#This Row],[Precio Unitario]]*Tabla1[[#This Row],[Cantidad de Insumos]])</f>
        <v>300</v>
      </c>
      <c r="P531" s="522" t="str">
        <f>IF(Tabla1[[#This Row],[Descripción]]="","",_xlfn.XLOOKUP(Tabla1[[#This Row],[Descripción]],Tabla10[Descripción],Tabla10[CODIGO PRESUPUESTARIO],0))</f>
        <v xml:space="preserve">2.3.9.2.01 </v>
      </c>
      <c r="Q531" s="523" t="s">
        <v>894</v>
      </c>
      <c r="R531" s="523" t="str">
        <f>IF(Tabla1[[#This Row],[Insumos]]="","",_xlfn.XLOOKUP(Tabla1[[#This Row],[Insumos]],Tabla10[Insumo],Tabla10[InsumoAbrev],"",0))</f>
        <v>lsUtilesdeOficina</v>
      </c>
    </row>
    <row r="532" spans="2:18" ht="38.25">
      <c r="B532" s="188" t="e">
        <f>IF('Formulario PPGR3'!$G532="","",CONCATENATE('Formulario PPGR3'!$C532,".",'Formulario PPGR3'!$D532,".",'Formulario PPGR3'!$E532,".",'Formulario PPGR3'!$F532))</f>
        <v>#REF!</v>
      </c>
      <c r="C532" s="188" t="e">
        <f>IF('Formulario PPGR3'!$G532="","",'Formulario PPGR1'!#REF!)</f>
        <v>#REF!</v>
      </c>
      <c r="D532" s="188" t="e">
        <f>IF('Formulario PPGR3'!$G532="","",'Formulario PPGR1'!#REF!)</f>
        <v>#REF!</v>
      </c>
      <c r="E532" s="188" t="e">
        <f>IF('Formulario PPGR3'!$G532="","",'Formulario PPGR1'!#REF!)</f>
        <v>#REF!</v>
      </c>
      <c r="F532" s="188" t="e">
        <f>IF('Formulario PPGR3'!$G532="","",'Formulario PPGR1'!#REF!)</f>
        <v>#REF!</v>
      </c>
      <c r="G532" s="234" t="s">
        <v>588</v>
      </c>
      <c r="H532" s="519" t="str" cm="1">
        <f t="array" ref="H532">IF(Tabla1[[#This Row],[Código_Actividad]]="","",_xlfn.XLOOKUP(Tabla1[[#This Row],[Código_Actividad]],CodigoActividad,Tabla2[Actividades Programables Presupuestables],"",0))</f>
        <v>Garantizar el cumplimiento y la correcta gestión de las solicitudes de seguros médicos dirigidos Dependientes adicionales  (Seguros Padres).</v>
      </c>
      <c r="I532" s="520">
        <f>IFERROR(VLOOKUP('Formulario PPGR3'!$G532,'Formulario PPGR2'!$C$9:$Q$270,15,FALSE),"")</f>
        <v>12</v>
      </c>
      <c r="J532" s="528" t="s">
        <v>901</v>
      </c>
      <c r="K532" s="524" t="s">
        <v>902</v>
      </c>
      <c r="L532" s="521" t="str">
        <f>IF(Tabla1[[#This Row],[Descripción]]="","",_xlfn.XLOOKUP(Tabla1[[#This Row],[Descripción]],Tabla10[Descripción],Tabla10[Unidad de Medida],"",0))</f>
        <v>resma</v>
      </c>
      <c r="M532" s="312">
        <v>2</v>
      </c>
      <c r="N532" s="537">
        <f>IF(Tabla1[[#This Row],[Descripción]]="","",_xlfn.XLOOKUP(Tabla1[[#This Row],[Descripción]],Tabla10[Descripción],Tabla10[Precio Unitario],0))</f>
        <v>288</v>
      </c>
      <c r="O532" s="537">
        <f>IF(Tabla1[[#This Row],[Cantidad de Insumos]]="","",Tabla1[[#This Row],[Precio Unitario]]*Tabla1[[#This Row],[Cantidad de Insumos]])</f>
        <v>576</v>
      </c>
      <c r="P532" s="522" t="str">
        <f>IF(Tabla1[[#This Row],[Descripción]]="","",_xlfn.XLOOKUP(Tabla1[[#This Row],[Descripción]],Tabla10[Descripción],Tabla10[CODIGO PRESUPUESTARIO],0))</f>
        <v>2.3.3.1.01</v>
      </c>
      <c r="Q532" s="523" t="s">
        <v>900</v>
      </c>
      <c r="R532" s="523" t="str">
        <f>IF(Tabla1[[#This Row],[Insumos]]="","",_xlfn.XLOOKUP(Tabla1[[#This Row],[Insumos]],Tabla10[Insumo],Tabla10[InsumoAbrev],"",0))</f>
        <v>lsProductosdePapel</v>
      </c>
    </row>
    <row r="533" spans="2:18" ht="25.5">
      <c r="B533" s="188" t="e">
        <f>IF('Formulario PPGR3'!$G533="","",CONCATENATE('Formulario PPGR3'!$C533,".",'Formulario PPGR3'!$D533,".",'Formulario PPGR3'!$E533,".",'Formulario PPGR3'!$F533))</f>
        <v>#REF!</v>
      </c>
      <c r="C533" s="188" t="e">
        <f>IF('Formulario PPGR3'!$G533="","",'Formulario PPGR1'!#REF!)</f>
        <v>#REF!</v>
      </c>
      <c r="D533" s="188" t="e">
        <f>IF('Formulario PPGR3'!$G533="","",'Formulario PPGR1'!#REF!)</f>
        <v>#REF!</v>
      </c>
      <c r="E533" s="188" t="e">
        <f>IF('Formulario PPGR3'!$G533="","",'Formulario PPGR1'!#REF!)</f>
        <v>#REF!</v>
      </c>
      <c r="F533" s="188" t="e">
        <f>IF('Formulario PPGR3'!$G533="","",'Formulario PPGR1'!#REF!)</f>
        <v>#REF!</v>
      </c>
      <c r="G533" s="234" t="s">
        <v>591</v>
      </c>
      <c r="H533" s="519" t="str" cm="1">
        <f t="array" ref="H533">IF(Tabla1[[#This Row],[Código_Actividad]]="","",_xlfn.XLOOKUP(Tabla1[[#This Row],[Código_Actividad]],CodigoActividad,Tabla2[Actividades Programables Presupuestables],"",0))</f>
        <v>Elaboración de la planificación de recursos humanos 2027.</v>
      </c>
      <c r="I533" s="520">
        <f>IFERROR(VLOOKUP('Formulario PPGR3'!$G533,'Formulario PPGR2'!$C$9:$Q$270,15,FALSE),"")</f>
        <v>1</v>
      </c>
      <c r="J533" s="525" t="s">
        <v>903</v>
      </c>
      <c r="K533" s="524" t="s">
        <v>939</v>
      </c>
      <c r="L533" s="521" t="str">
        <f>IF(Tabla1[[#This Row],[Descripción]]="","",_xlfn.XLOOKUP(Tabla1[[#This Row],[Descripción]],Tabla10[Descripción],Tabla10[Unidad de Medida],"",0))</f>
        <v>Caja</v>
      </c>
      <c r="M533" s="312">
        <v>1</v>
      </c>
      <c r="N533" s="537">
        <f>IF(Tabla1[[#This Row],[Descripción]]="","",_xlfn.XLOOKUP(Tabla1[[#This Row],[Descripción]],Tabla10[Descripción],Tabla10[Precio Unitario],0))</f>
        <v>150</v>
      </c>
      <c r="O533" s="537">
        <f>IF(Tabla1[[#This Row],[Cantidad de Insumos]]="","",Tabla1[[#This Row],[Precio Unitario]]*Tabla1[[#This Row],[Cantidad de Insumos]])</f>
        <v>150</v>
      </c>
      <c r="P533" s="522" t="str">
        <f>IF(Tabla1[[#This Row],[Descripción]]="","",_xlfn.XLOOKUP(Tabla1[[#This Row],[Descripción]],Tabla10[Descripción],Tabla10[CODIGO PRESUPUESTARIO],0))</f>
        <v xml:space="preserve">2.3.9.2.01 </v>
      </c>
      <c r="Q533" s="523" t="s">
        <v>894</v>
      </c>
      <c r="R533" s="523" t="str">
        <f>IF(Tabla1[[#This Row],[Insumos]]="","",_xlfn.XLOOKUP(Tabla1[[#This Row],[Insumos]],Tabla10[Insumo],Tabla10[InsumoAbrev],"",0))</f>
        <v>lsUtilesdeOficina</v>
      </c>
    </row>
    <row r="534" spans="2:18" ht="25.5">
      <c r="B534" s="188" t="e">
        <f>IF('Formulario PPGR3'!$G534="","",CONCATENATE('Formulario PPGR3'!$C534,".",'Formulario PPGR3'!$D534,".",'Formulario PPGR3'!$E534,".",'Formulario PPGR3'!$F534))</f>
        <v>#REF!</v>
      </c>
      <c r="C534" s="188" t="e">
        <f>IF('Formulario PPGR3'!$G534="","",'Formulario PPGR1'!#REF!)</f>
        <v>#REF!</v>
      </c>
      <c r="D534" s="188" t="e">
        <f>IF('Formulario PPGR3'!$G534="","",'Formulario PPGR1'!#REF!)</f>
        <v>#REF!</v>
      </c>
      <c r="E534" s="188" t="e">
        <f>IF('Formulario PPGR3'!$G534="","",'Formulario PPGR1'!#REF!)</f>
        <v>#REF!</v>
      </c>
      <c r="F534" s="188" t="e">
        <f>IF('Formulario PPGR3'!$G534="","",'Formulario PPGR1'!#REF!)</f>
        <v>#REF!</v>
      </c>
      <c r="G534" s="234" t="s">
        <v>591</v>
      </c>
      <c r="H534" s="519" t="str" cm="1">
        <f t="array" ref="H534">IF(Tabla1[[#This Row],[Código_Actividad]]="","",_xlfn.XLOOKUP(Tabla1[[#This Row],[Código_Actividad]],CodigoActividad,Tabla2[Actividades Programables Presupuestables],"",0))</f>
        <v>Elaboración de la planificación de recursos humanos 2027.</v>
      </c>
      <c r="I534" s="520">
        <f>IFERROR(VLOOKUP('Formulario PPGR3'!$G534,'Formulario PPGR2'!$C$9:$Q$270,15,FALSE),"")</f>
        <v>1</v>
      </c>
      <c r="J534" s="528" t="s">
        <v>901</v>
      </c>
      <c r="K534" s="524" t="s">
        <v>902</v>
      </c>
      <c r="L534" s="521" t="str">
        <f>IF(Tabla1[[#This Row],[Descripción]]="","",_xlfn.XLOOKUP(Tabla1[[#This Row],[Descripción]],Tabla10[Descripción],Tabla10[Unidad de Medida],"",0))</f>
        <v>resma</v>
      </c>
      <c r="M534" s="312">
        <v>1</v>
      </c>
      <c r="N534" s="537">
        <f>IF(Tabla1[[#This Row],[Descripción]]="","",_xlfn.XLOOKUP(Tabla1[[#This Row],[Descripción]],Tabla10[Descripción],Tabla10[Precio Unitario],0))</f>
        <v>288</v>
      </c>
      <c r="O534" s="537">
        <f>IF(Tabla1[[#This Row],[Cantidad de Insumos]]="","",Tabla1[[#This Row],[Precio Unitario]]*Tabla1[[#This Row],[Cantidad de Insumos]])</f>
        <v>288</v>
      </c>
      <c r="P534" s="522" t="str">
        <f>IF(Tabla1[[#This Row],[Descripción]]="","",_xlfn.XLOOKUP(Tabla1[[#This Row],[Descripción]],Tabla10[Descripción],Tabla10[CODIGO PRESUPUESTARIO],0))</f>
        <v>2.3.3.1.01</v>
      </c>
      <c r="Q534" s="523" t="s">
        <v>900</v>
      </c>
      <c r="R534" s="523" t="str">
        <f>IF(Tabla1[[#This Row],[Insumos]]="","",_xlfn.XLOOKUP(Tabla1[[#This Row],[Insumos]],Tabla10[Insumo],Tabla10[InsumoAbrev],"",0))</f>
        <v>lsProductosdePapel</v>
      </c>
    </row>
    <row r="535" spans="2:18" ht="38.25">
      <c r="B535" s="188" t="e">
        <f>IF('Formulario PPGR3'!$G535="","",CONCATENATE('Formulario PPGR3'!$C535,".",'Formulario PPGR3'!$D535,".",'Formulario PPGR3'!$E535,".",'Formulario PPGR3'!$F535))</f>
        <v>#REF!</v>
      </c>
      <c r="C535" s="188" t="e">
        <f>IF('Formulario PPGR3'!$G535="","",'Formulario PPGR1'!#REF!)</f>
        <v>#REF!</v>
      </c>
      <c r="D535" s="188" t="e">
        <f>IF('Formulario PPGR3'!$G535="","",'Formulario PPGR1'!#REF!)</f>
        <v>#REF!</v>
      </c>
      <c r="E535" s="188" t="e">
        <f>IF('Formulario PPGR3'!$G535="","",'Formulario PPGR1'!#REF!)</f>
        <v>#REF!</v>
      </c>
      <c r="F535" s="188" t="e">
        <f>IF('Formulario PPGR3'!$G535="","",'Formulario PPGR1'!#REF!)</f>
        <v>#REF!</v>
      </c>
      <c r="G535" s="234" t="s">
        <v>594</v>
      </c>
      <c r="H535" s="519" t="str" cm="1">
        <f t="array" ref="H535">IF(Tabla1[[#This Row],[Código_Actividad]]="","",_xlfn.XLOOKUP(Tabla1[[#This Row],[Código_Actividad]],CodigoActividad,Tabla2[Actividades Programables Presupuestables],"",0))</f>
        <v>Reporte  trimestral de la dotación de acuerdo a las estructuras aprobadas de la ORS, establecimientos del 1er nivel y nivel especializado de atención.</v>
      </c>
      <c r="I535" s="520">
        <f>IFERROR(VLOOKUP('Formulario PPGR3'!$G535,'Formulario PPGR2'!$C$9:$Q$270,15,FALSE),"")</f>
        <v>3</v>
      </c>
      <c r="J535" s="525" t="s">
        <v>903</v>
      </c>
      <c r="K535" s="524" t="s">
        <v>939</v>
      </c>
      <c r="L535" s="521" t="str">
        <f>IF(Tabla1[[#This Row],[Descripción]]="","",_xlfn.XLOOKUP(Tabla1[[#This Row],[Descripción]],Tabla10[Descripción],Tabla10[Unidad de Medida],"",0))</f>
        <v>Caja</v>
      </c>
      <c r="M535" s="312">
        <v>1</v>
      </c>
      <c r="N535" s="537">
        <f>IF(Tabla1[[#This Row],[Descripción]]="","",_xlfn.XLOOKUP(Tabla1[[#This Row],[Descripción]],Tabla10[Descripción],Tabla10[Precio Unitario],0))</f>
        <v>150</v>
      </c>
      <c r="O535" s="537">
        <f>IF(Tabla1[[#This Row],[Cantidad de Insumos]]="","",Tabla1[[#This Row],[Precio Unitario]]*Tabla1[[#This Row],[Cantidad de Insumos]])</f>
        <v>150</v>
      </c>
      <c r="P535" s="522" t="str">
        <f>IF(Tabla1[[#This Row],[Descripción]]="","",_xlfn.XLOOKUP(Tabla1[[#This Row],[Descripción]],Tabla10[Descripción],Tabla10[CODIGO PRESUPUESTARIO],0))</f>
        <v xml:space="preserve">2.3.9.2.01 </v>
      </c>
      <c r="Q535" s="523" t="s">
        <v>894</v>
      </c>
      <c r="R535" s="523" t="str">
        <f>IF(Tabla1[[#This Row],[Insumos]]="","",_xlfn.XLOOKUP(Tabla1[[#This Row],[Insumos]],Tabla10[Insumo],Tabla10[InsumoAbrev],"",0))</f>
        <v>lsUtilesdeOficina</v>
      </c>
    </row>
    <row r="536" spans="2:18" ht="38.25">
      <c r="B536" s="188" t="e">
        <f>IF('Formulario PPGR3'!$G536="","",CONCATENATE('Formulario PPGR3'!$C536,".",'Formulario PPGR3'!$D536,".",'Formulario PPGR3'!$E536,".",'Formulario PPGR3'!$F536))</f>
        <v>#REF!</v>
      </c>
      <c r="C536" s="188" t="e">
        <f>IF('Formulario PPGR3'!$G536="","",'Formulario PPGR1'!#REF!)</f>
        <v>#REF!</v>
      </c>
      <c r="D536" s="188" t="e">
        <f>IF('Formulario PPGR3'!$G536="","",'Formulario PPGR1'!#REF!)</f>
        <v>#REF!</v>
      </c>
      <c r="E536" s="188" t="e">
        <f>IF('Formulario PPGR3'!$G536="","",'Formulario PPGR1'!#REF!)</f>
        <v>#REF!</v>
      </c>
      <c r="F536" s="188" t="e">
        <f>IF('Formulario PPGR3'!$G536="","",'Formulario PPGR1'!#REF!)</f>
        <v>#REF!</v>
      </c>
      <c r="G536" s="234" t="s">
        <v>594</v>
      </c>
      <c r="H536" s="519" t="str" cm="1">
        <f t="array" ref="H536">IF(Tabla1[[#This Row],[Código_Actividad]]="","",_xlfn.XLOOKUP(Tabla1[[#This Row],[Código_Actividad]],CodigoActividad,Tabla2[Actividades Programables Presupuestables],"",0))</f>
        <v>Reporte  trimestral de la dotación de acuerdo a las estructuras aprobadas de la ORS, establecimientos del 1er nivel y nivel especializado de atención.</v>
      </c>
      <c r="I536" s="520">
        <f>IFERROR(VLOOKUP('Formulario PPGR3'!$G536,'Formulario PPGR2'!$C$9:$Q$270,15,FALSE),"")</f>
        <v>3</v>
      </c>
      <c r="J536" s="528" t="s">
        <v>901</v>
      </c>
      <c r="K536" s="524" t="s">
        <v>902</v>
      </c>
      <c r="L536" s="521" t="str">
        <f>IF(Tabla1[[#This Row],[Descripción]]="","",_xlfn.XLOOKUP(Tabla1[[#This Row],[Descripción]],Tabla10[Descripción],Tabla10[Unidad de Medida],"",0))</f>
        <v>resma</v>
      </c>
      <c r="M536" s="312">
        <v>1</v>
      </c>
      <c r="N536" s="537">
        <f>IF(Tabla1[[#This Row],[Descripción]]="","",_xlfn.XLOOKUP(Tabla1[[#This Row],[Descripción]],Tabla10[Descripción],Tabla10[Precio Unitario],0))</f>
        <v>288</v>
      </c>
      <c r="O536" s="537">
        <f>IF(Tabla1[[#This Row],[Cantidad de Insumos]]="","",Tabla1[[#This Row],[Precio Unitario]]*Tabla1[[#This Row],[Cantidad de Insumos]])</f>
        <v>288</v>
      </c>
      <c r="P536" s="522" t="str">
        <f>IF(Tabla1[[#This Row],[Descripción]]="","",_xlfn.XLOOKUP(Tabla1[[#This Row],[Descripción]],Tabla10[Descripción],Tabla10[CODIGO PRESUPUESTARIO],0))</f>
        <v>2.3.3.1.01</v>
      </c>
      <c r="Q536" s="523" t="s">
        <v>900</v>
      </c>
      <c r="R536" s="523" t="str">
        <f>IF(Tabla1[[#This Row],[Insumos]]="","",_xlfn.XLOOKUP(Tabla1[[#This Row],[Insumos]],Tabla10[Insumo],Tabla10[InsumoAbrev],"",0))</f>
        <v>lsProductosdePapel</v>
      </c>
    </row>
    <row r="537" spans="2:18">
      <c r="B537" s="188" t="str">
        <f>IF('Formulario PPGR3'!$G537="","",CONCATENATE('Formulario PPGR3'!$C537,".",'Formulario PPGR3'!$D537,".",'Formulario PPGR3'!$E537,".",'Formulario PPGR3'!$F537))</f>
        <v/>
      </c>
      <c r="C537" s="188" t="str">
        <f>IF('Formulario PPGR3'!$G537="","",'Formulario PPGR1'!#REF!)</f>
        <v/>
      </c>
      <c r="D537" s="188" t="str">
        <f>IF('Formulario PPGR3'!$G537="","",'Formulario PPGR1'!#REF!)</f>
        <v/>
      </c>
      <c r="E537" s="188" t="str">
        <f>IF('Formulario PPGR3'!$G537="","",'Formulario PPGR1'!#REF!)</f>
        <v/>
      </c>
      <c r="F537" s="188" t="str">
        <f>IF('Formulario PPGR3'!$G537="","",'Formulario PPGR1'!#REF!)</f>
        <v/>
      </c>
      <c r="G537" s="234"/>
      <c r="H537" s="519" t="str" cm="1">
        <f t="array" ref="H537">IF(Tabla1[[#This Row],[Código_Actividad]]="","",_xlfn.XLOOKUP(Tabla1[[#This Row],[Código_Actividad]],CodigoActividad,Tabla2[Actividades Programables Presupuestables],"",0))</f>
        <v/>
      </c>
      <c r="I537" s="520" t="str">
        <f>IFERROR(VLOOKUP('Formulario PPGR3'!$G537,'Formulario PPGR2'!$C$9:$Q$270,15,FALSE),"")</f>
        <v/>
      </c>
      <c r="J537" s="527"/>
      <c r="K537" s="524"/>
      <c r="L537" s="521" t="str">
        <f>IF(Tabla1[[#This Row],[Descripción]]="","",_xlfn.XLOOKUP(Tabla1[[#This Row],[Descripción]],Tabla10[Descripción],Tabla10[Unidad de Medida],"",0))</f>
        <v/>
      </c>
      <c r="M537" s="312"/>
      <c r="N537" s="537" t="str">
        <f>IF(Tabla1[[#This Row],[Descripción]]="","",_xlfn.XLOOKUP(Tabla1[[#This Row],[Descripción]],Tabla10[Descripción],Tabla10[Precio Unitario],0))</f>
        <v/>
      </c>
      <c r="O537" s="537" t="str">
        <f>IF(Tabla1[[#This Row],[Cantidad de Insumos]]="","",Tabla1[[#This Row],[Precio Unitario]]*Tabla1[[#This Row],[Cantidad de Insumos]])</f>
        <v/>
      </c>
      <c r="P537" s="522" t="str">
        <f>IF(Tabla1[[#This Row],[Descripción]]="","",_xlfn.XLOOKUP(Tabla1[[#This Row],[Descripción]],Tabla10[Descripción],Tabla10[CODIGO PRESUPUESTARIO],0))</f>
        <v/>
      </c>
      <c r="Q537" s="523"/>
      <c r="R537" s="523" t="str">
        <f>IF(Tabla1[[#This Row],[Insumos]]="","",_xlfn.XLOOKUP(Tabla1[[#This Row],[Insumos]],Tabla10[Insumo],Tabla10[InsumoAbrev],"",0))</f>
        <v/>
      </c>
    </row>
    <row r="538" spans="2:18">
      <c r="B538" s="188" t="str">
        <f>IF('Formulario PPGR3'!$G538="","",CONCATENATE('Formulario PPGR3'!$C538,".",'Formulario PPGR3'!$D538,".",'Formulario PPGR3'!$E538,".",'Formulario PPGR3'!$F538))</f>
        <v/>
      </c>
      <c r="C538" s="188" t="str">
        <f>IF('Formulario PPGR3'!$G538="","",'Formulario PPGR1'!#REF!)</f>
        <v/>
      </c>
      <c r="D538" s="188" t="str">
        <f>IF('Formulario PPGR3'!$G538="","",'Formulario PPGR1'!#REF!)</f>
        <v/>
      </c>
      <c r="E538" s="188" t="str">
        <f>IF('Formulario PPGR3'!$G538="","",'Formulario PPGR1'!#REF!)</f>
        <v/>
      </c>
      <c r="F538" s="188" t="str">
        <f>IF('Formulario PPGR3'!$G538="","",'Formulario PPGR1'!#REF!)</f>
        <v/>
      </c>
      <c r="G538" s="234"/>
      <c r="H538" s="519" t="str" cm="1">
        <f t="array" ref="H538">IF(Tabla1[[#This Row],[Código_Actividad]]="","",_xlfn.XLOOKUP(Tabla1[[#This Row],[Código_Actividad]],CodigoActividad,Tabla2[Actividades Programables Presupuestables],"",0))</f>
        <v/>
      </c>
      <c r="I538" s="520" t="str">
        <f>IFERROR(VLOOKUP('Formulario PPGR3'!$G538,'Formulario PPGR2'!$C$9:$Q$270,15,FALSE),"")</f>
        <v/>
      </c>
      <c r="J538" s="525"/>
      <c r="K538" s="524"/>
      <c r="L538" s="521" t="str">
        <f>IF(Tabla1[[#This Row],[Descripción]]="","",_xlfn.XLOOKUP(Tabla1[[#This Row],[Descripción]],Tabla10[Descripción],Tabla10[Unidad de Medida],"",0))</f>
        <v/>
      </c>
      <c r="M538" s="312"/>
      <c r="N538" s="537" t="str">
        <f>IF(Tabla1[[#This Row],[Descripción]]="","",_xlfn.XLOOKUP(Tabla1[[#This Row],[Descripción]],Tabla10[Descripción],Tabla10[Precio Unitario],0))</f>
        <v/>
      </c>
      <c r="O538" s="537" t="str">
        <f>IF(Tabla1[[#This Row],[Cantidad de Insumos]]="","",Tabla1[[#This Row],[Precio Unitario]]*Tabla1[[#This Row],[Cantidad de Insumos]])</f>
        <v/>
      </c>
      <c r="P538" s="522" t="str">
        <f>IF(Tabla1[[#This Row],[Descripción]]="","",_xlfn.XLOOKUP(Tabla1[[#This Row],[Descripción]],Tabla10[Descripción],Tabla10[CODIGO PRESUPUESTARIO],0))</f>
        <v/>
      </c>
      <c r="Q538" s="523"/>
      <c r="R538" s="523" t="str">
        <f>IF(Tabla1[[#This Row],[Insumos]]="","",_xlfn.XLOOKUP(Tabla1[[#This Row],[Insumos]],Tabla10[Insumo],Tabla10[InsumoAbrev],"",0))</f>
        <v/>
      </c>
    </row>
    <row r="539" spans="2:18">
      <c r="B539" s="188" t="str">
        <f>IF('Formulario PPGR3'!$G539="","",CONCATENATE('Formulario PPGR3'!$C539,".",'Formulario PPGR3'!$D539,".",'Formulario PPGR3'!$E539,".",'Formulario PPGR3'!$F539))</f>
        <v/>
      </c>
      <c r="C539" s="188" t="str">
        <f>IF('Formulario PPGR3'!$G539="","",'Formulario PPGR1'!#REF!)</f>
        <v/>
      </c>
      <c r="D539" s="188" t="str">
        <f>IF('Formulario PPGR3'!$G539="","",'Formulario PPGR1'!#REF!)</f>
        <v/>
      </c>
      <c r="E539" s="188" t="str">
        <f>IF('Formulario PPGR3'!$G539="","",'Formulario PPGR1'!#REF!)</f>
        <v/>
      </c>
      <c r="F539" s="188" t="str">
        <f>IF('Formulario PPGR3'!$G539="","",'Formulario PPGR1'!#REF!)</f>
        <v/>
      </c>
      <c r="G539" s="234"/>
      <c r="H539" s="519" t="str" cm="1">
        <f t="array" ref="H539">IF(Tabla1[[#This Row],[Código_Actividad]]="","",_xlfn.XLOOKUP(Tabla1[[#This Row],[Código_Actividad]],CodigoActividad,Tabla2[Actividades Programables Presupuestables],"",0))</f>
        <v/>
      </c>
      <c r="I539" s="520" t="str">
        <f>IFERROR(VLOOKUP('Formulario PPGR3'!$G539,'Formulario PPGR2'!$C$9:$Q$270,15,FALSE),"")</f>
        <v/>
      </c>
      <c r="J539" s="526"/>
      <c r="K539" s="524"/>
      <c r="L539" s="521" t="str">
        <f>IF(Tabla1[[#This Row],[Descripción]]="","",_xlfn.XLOOKUP(Tabla1[[#This Row],[Descripción]],Tabla10[Descripción],Tabla10[Unidad de Medida],"",0))</f>
        <v/>
      </c>
      <c r="M539" s="312"/>
      <c r="N539" s="537" t="str">
        <f>IF(Tabla1[[#This Row],[Descripción]]="","",_xlfn.XLOOKUP(Tabla1[[#This Row],[Descripción]],Tabla10[Descripción],Tabla10[Precio Unitario],0))</f>
        <v/>
      </c>
      <c r="O539" s="537" t="str">
        <f>IF(Tabla1[[#This Row],[Cantidad de Insumos]]="","",Tabla1[[#This Row],[Precio Unitario]]*Tabla1[[#This Row],[Cantidad de Insumos]])</f>
        <v/>
      </c>
      <c r="P539" s="522" t="str">
        <f>IF(Tabla1[[#This Row],[Descripción]]="","",_xlfn.XLOOKUP(Tabla1[[#This Row],[Descripción]],Tabla10[Descripción],Tabla10[CODIGO PRESUPUESTARIO],0))</f>
        <v/>
      </c>
      <c r="Q539" s="523"/>
      <c r="R539" s="523" t="str">
        <f>IF(Tabla1[[#This Row],[Insumos]]="","",_xlfn.XLOOKUP(Tabla1[[#This Row],[Insumos]],Tabla10[Insumo],Tabla10[InsumoAbrev],"",0))</f>
        <v/>
      </c>
    </row>
    <row r="540" spans="2:18">
      <c r="B540" s="188" t="str">
        <f>IF('Formulario PPGR3'!$G540="","",CONCATENATE('Formulario PPGR3'!$C540,".",'Formulario PPGR3'!$D540,".",'Formulario PPGR3'!$E540,".",'Formulario PPGR3'!$F540))</f>
        <v/>
      </c>
      <c r="C540" s="188" t="str">
        <f>IF('Formulario PPGR3'!$G540="","",'Formulario PPGR1'!#REF!)</f>
        <v/>
      </c>
      <c r="D540" s="188" t="str">
        <f>IF('Formulario PPGR3'!$G540="","",'Formulario PPGR1'!#REF!)</f>
        <v/>
      </c>
      <c r="E540" s="188" t="str">
        <f>IF('Formulario PPGR3'!$G540="","",'Formulario PPGR1'!#REF!)</f>
        <v/>
      </c>
      <c r="F540" s="188" t="str">
        <f>IF('Formulario PPGR3'!$G540="","",'Formulario PPGR1'!#REF!)</f>
        <v/>
      </c>
      <c r="G540" s="234"/>
      <c r="H540" s="519" t="str" cm="1">
        <f t="array" ref="H540">IF(Tabla1[[#This Row],[Código_Actividad]]="","",_xlfn.XLOOKUP(Tabla1[[#This Row],[Código_Actividad]],CodigoActividad,Tabla2[Actividades Programables Presupuestables],"",0))</f>
        <v/>
      </c>
      <c r="I540" s="520" t="str">
        <f>IFERROR(VLOOKUP('Formulario PPGR3'!$G540,'Formulario PPGR2'!$C$9:$Q$270,15,FALSE),"")</f>
        <v/>
      </c>
      <c r="J540" s="525"/>
      <c r="K540" s="524"/>
      <c r="L540" s="521" t="str">
        <f>IF(Tabla1[[#This Row],[Descripción]]="","",_xlfn.XLOOKUP(Tabla1[[#This Row],[Descripción]],Tabla10[Descripción],Tabla10[Unidad de Medida],"",0))</f>
        <v/>
      </c>
      <c r="M540" s="312"/>
      <c r="N540" s="537" t="str">
        <f>IF(Tabla1[[#This Row],[Descripción]]="","",_xlfn.XLOOKUP(Tabla1[[#This Row],[Descripción]],Tabla10[Descripción],Tabla10[Precio Unitario],0))</f>
        <v/>
      </c>
      <c r="O540" s="537" t="str">
        <f>IF(Tabla1[[#This Row],[Cantidad de Insumos]]="","",Tabla1[[#This Row],[Precio Unitario]]*Tabla1[[#This Row],[Cantidad de Insumos]])</f>
        <v/>
      </c>
      <c r="P540" s="522" t="str">
        <f>IF(Tabla1[[#This Row],[Descripción]]="","",_xlfn.XLOOKUP(Tabla1[[#This Row],[Descripción]],Tabla10[Descripción],Tabla10[CODIGO PRESUPUESTARIO],0))</f>
        <v/>
      </c>
      <c r="Q540" s="523"/>
      <c r="R540" s="523" t="str">
        <f>IF(Tabla1[[#This Row],[Insumos]]="","",_xlfn.XLOOKUP(Tabla1[[#This Row],[Insumos]],Tabla10[Insumo],Tabla10[InsumoAbrev],"",0))</f>
        <v/>
      </c>
    </row>
    <row r="541" spans="2:18">
      <c r="B541" s="188" t="str">
        <f>IF('Formulario PPGR3'!$G541="","",CONCATENATE('Formulario PPGR3'!$C541,".",'Formulario PPGR3'!$D541,".",'Formulario PPGR3'!$E541,".",'Formulario PPGR3'!$F541))</f>
        <v/>
      </c>
      <c r="C541" s="188" t="str">
        <f>IF('Formulario PPGR3'!$G541="","",'Formulario PPGR1'!#REF!)</f>
        <v/>
      </c>
      <c r="D541" s="188" t="str">
        <f>IF('Formulario PPGR3'!$G541="","",'Formulario PPGR1'!#REF!)</f>
        <v/>
      </c>
      <c r="E541" s="188" t="str">
        <f>IF('Formulario PPGR3'!$G541="","",'Formulario PPGR1'!#REF!)</f>
        <v/>
      </c>
      <c r="F541" s="188" t="str">
        <f>IF('Formulario PPGR3'!$G541="","",'Formulario PPGR1'!#REF!)</f>
        <v/>
      </c>
      <c r="G541" s="234"/>
      <c r="H541" s="519" t="str" cm="1">
        <f t="array" ref="H541">IF(Tabla1[[#This Row],[Código_Actividad]]="","",_xlfn.XLOOKUP(Tabla1[[#This Row],[Código_Actividad]],CodigoActividad,Tabla2[Actividades Programables Presupuestables],"",0))</f>
        <v/>
      </c>
      <c r="I541" s="520" t="str">
        <f>IFERROR(VLOOKUP('Formulario PPGR3'!$G541,'Formulario PPGR2'!$C$9:$Q$270,15,FALSE),"")</f>
        <v/>
      </c>
      <c r="J541" s="526"/>
      <c r="K541" s="524"/>
      <c r="L541" s="521" t="str">
        <f>IF(Tabla1[[#This Row],[Descripción]]="","",_xlfn.XLOOKUP(Tabla1[[#This Row],[Descripción]],Tabla10[Descripción],Tabla10[Unidad de Medida],"",0))</f>
        <v/>
      </c>
      <c r="M541" s="312"/>
      <c r="N541" s="537" t="str">
        <f>IF(Tabla1[[#This Row],[Descripción]]="","",_xlfn.XLOOKUP(Tabla1[[#This Row],[Descripción]],Tabla10[Descripción],Tabla10[Precio Unitario],0))</f>
        <v/>
      </c>
      <c r="O541" s="537" t="str">
        <f>IF(Tabla1[[#This Row],[Cantidad de Insumos]]="","",Tabla1[[#This Row],[Precio Unitario]]*Tabla1[[#This Row],[Cantidad de Insumos]])</f>
        <v/>
      </c>
      <c r="P541" s="522" t="str">
        <f>IF(Tabla1[[#This Row],[Descripción]]="","",_xlfn.XLOOKUP(Tabla1[[#This Row],[Descripción]],Tabla10[Descripción],Tabla10[CODIGO PRESUPUESTARIO],0))</f>
        <v/>
      </c>
      <c r="Q541" s="523"/>
      <c r="R541" s="523" t="str">
        <f>IF(Tabla1[[#This Row],[Insumos]]="","",_xlfn.XLOOKUP(Tabla1[[#This Row],[Insumos]],Tabla10[Insumo],Tabla10[InsumoAbrev],"",0))</f>
        <v/>
      </c>
    </row>
    <row r="542" spans="2:18">
      <c r="B542" s="188" t="str">
        <f>IF('Formulario PPGR3'!$G542="","",CONCATENATE('Formulario PPGR3'!$C542,".",'Formulario PPGR3'!$D542,".",'Formulario PPGR3'!$E542,".",'Formulario PPGR3'!$F542))</f>
        <v/>
      </c>
      <c r="C542" s="188" t="str">
        <f>IF('Formulario PPGR3'!$G542="","",'Formulario PPGR1'!#REF!)</f>
        <v/>
      </c>
      <c r="D542" s="188" t="str">
        <f>IF('Formulario PPGR3'!$G542="","",'Formulario PPGR1'!#REF!)</f>
        <v/>
      </c>
      <c r="E542" s="188" t="str">
        <f>IF('Formulario PPGR3'!$G542="","",'Formulario PPGR1'!#REF!)</f>
        <v/>
      </c>
      <c r="F542" s="188" t="str">
        <f>IF('Formulario PPGR3'!$G542="","",'Formulario PPGR1'!#REF!)</f>
        <v/>
      </c>
      <c r="G542" s="234"/>
      <c r="H542" s="519" t="str" cm="1">
        <f t="array" ref="H542">IF(Tabla1[[#This Row],[Código_Actividad]]="","",_xlfn.XLOOKUP(Tabla1[[#This Row],[Código_Actividad]],CodigoActividad,Tabla2[Actividades Programables Presupuestables],"",0))</f>
        <v/>
      </c>
      <c r="I542" s="520" t="str">
        <f>IFERROR(VLOOKUP('Formulario PPGR3'!$G542,'Formulario PPGR2'!$C$9:$Q$270,15,FALSE),"")</f>
        <v/>
      </c>
      <c r="J542" s="527"/>
      <c r="K542" s="524"/>
      <c r="L542" s="521" t="str">
        <f>IF(Tabla1[[#This Row],[Descripción]]="","",_xlfn.XLOOKUP(Tabla1[[#This Row],[Descripción]],Tabla10[Descripción],Tabla10[Unidad de Medida],"",0))</f>
        <v/>
      </c>
      <c r="M542" s="312"/>
      <c r="N542" s="537" t="str">
        <f>IF(Tabla1[[#This Row],[Descripción]]="","",_xlfn.XLOOKUP(Tabla1[[#This Row],[Descripción]],Tabla10[Descripción],Tabla10[Precio Unitario],0))</f>
        <v/>
      </c>
      <c r="O542" s="537" t="str">
        <f>IF(Tabla1[[#This Row],[Cantidad de Insumos]]="","",Tabla1[[#This Row],[Precio Unitario]]*Tabla1[[#This Row],[Cantidad de Insumos]])</f>
        <v/>
      </c>
      <c r="P542" s="522" t="str">
        <f>IF(Tabla1[[#This Row],[Descripción]]="","",_xlfn.XLOOKUP(Tabla1[[#This Row],[Descripción]],Tabla10[Descripción],Tabla10[CODIGO PRESUPUESTARIO],0))</f>
        <v/>
      </c>
      <c r="Q542" s="523"/>
      <c r="R542" s="523" t="str">
        <f>IF(Tabla1[[#This Row],[Insumos]]="","",_xlfn.XLOOKUP(Tabla1[[#This Row],[Insumos]],Tabla10[Insumo],Tabla10[InsumoAbrev],"",0))</f>
        <v/>
      </c>
    </row>
    <row r="543" spans="2:18">
      <c r="B543" s="188" t="str">
        <f>IF('Formulario PPGR3'!$G543="","",CONCATENATE('Formulario PPGR3'!$C543,".",'Formulario PPGR3'!$D543,".",'Formulario PPGR3'!$E543,".",'Formulario PPGR3'!$F543))</f>
        <v/>
      </c>
      <c r="C543" s="188" t="str">
        <f>IF('Formulario PPGR3'!$G543="","",'Formulario PPGR1'!#REF!)</f>
        <v/>
      </c>
      <c r="D543" s="188" t="str">
        <f>IF('Formulario PPGR3'!$G543="","",'Formulario PPGR1'!#REF!)</f>
        <v/>
      </c>
      <c r="E543" s="188" t="str">
        <f>IF('Formulario PPGR3'!$G543="","",'Formulario PPGR1'!#REF!)</f>
        <v/>
      </c>
      <c r="F543" s="188" t="str">
        <f>IF('Formulario PPGR3'!$G543="","",'Formulario PPGR1'!#REF!)</f>
        <v/>
      </c>
      <c r="G543" s="234"/>
      <c r="H543" s="519" t="str" cm="1">
        <f t="array" ref="H543">IF(Tabla1[[#This Row],[Código_Actividad]]="","",_xlfn.XLOOKUP(Tabla1[[#This Row],[Código_Actividad]],CodigoActividad,Tabla2[Actividades Programables Presupuestables],"",0))</f>
        <v/>
      </c>
      <c r="I543" s="520" t="str">
        <f>IFERROR(VLOOKUP('Formulario PPGR3'!$G543,'Formulario PPGR2'!$C$9:$Q$270,15,FALSE),"")</f>
        <v/>
      </c>
      <c r="J543" s="525"/>
      <c r="K543" s="524"/>
      <c r="L543" s="521" t="str">
        <f>IF(Tabla1[[#This Row],[Descripción]]="","",_xlfn.XLOOKUP(Tabla1[[#This Row],[Descripción]],Tabla10[Descripción],Tabla10[Unidad de Medida],"",0))</f>
        <v/>
      </c>
      <c r="M543" s="312"/>
      <c r="N543" s="537" t="str">
        <f>IF(Tabla1[[#This Row],[Descripción]]="","",_xlfn.XLOOKUP(Tabla1[[#This Row],[Descripción]],Tabla10[Descripción],Tabla10[Precio Unitario],0))</f>
        <v/>
      </c>
      <c r="O543" s="537" t="str">
        <f>IF(Tabla1[[#This Row],[Cantidad de Insumos]]="","",Tabla1[[#This Row],[Precio Unitario]]*Tabla1[[#This Row],[Cantidad de Insumos]])</f>
        <v/>
      </c>
      <c r="P543" s="522" t="str">
        <f>IF(Tabla1[[#This Row],[Descripción]]="","",_xlfn.XLOOKUP(Tabla1[[#This Row],[Descripción]],Tabla10[Descripción],Tabla10[CODIGO PRESUPUESTARIO],0))</f>
        <v/>
      </c>
      <c r="Q543" s="523"/>
      <c r="R543" s="523" t="str">
        <f>IF(Tabla1[[#This Row],[Insumos]]="","",_xlfn.XLOOKUP(Tabla1[[#This Row],[Insumos]],Tabla10[Insumo],Tabla10[InsumoAbrev],"",0))</f>
        <v/>
      </c>
    </row>
    <row r="544" spans="2:18">
      <c r="B544" s="188" t="str">
        <f>IF('Formulario PPGR3'!$G544="","",CONCATENATE('Formulario PPGR3'!$C544,".",'Formulario PPGR3'!$D544,".",'Formulario PPGR3'!$E544,".",'Formulario PPGR3'!$F544))</f>
        <v/>
      </c>
      <c r="C544" s="188" t="str">
        <f>IF('Formulario PPGR3'!$G544="","",'Formulario PPGR1'!#REF!)</f>
        <v/>
      </c>
      <c r="D544" s="188" t="str">
        <f>IF('Formulario PPGR3'!$G544="","",'Formulario PPGR1'!#REF!)</f>
        <v/>
      </c>
      <c r="E544" s="188" t="str">
        <f>IF('Formulario PPGR3'!$G544="","",'Formulario PPGR1'!#REF!)</f>
        <v/>
      </c>
      <c r="F544" s="188" t="str">
        <f>IF('Formulario PPGR3'!$G544="","",'Formulario PPGR1'!#REF!)</f>
        <v/>
      </c>
      <c r="G544" s="234"/>
      <c r="H544" s="519" t="str" cm="1">
        <f t="array" ref="H544">IF(Tabla1[[#This Row],[Código_Actividad]]="","",_xlfn.XLOOKUP(Tabla1[[#This Row],[Código_Actividad]],CodigoActividad,Tabla2[Actividades Programables Presupuestables],"",0))</f>
        <v/>
      </c>
      <c r="I544" s="520" t="str">
        <f>IFERROR(VLOOKUP('Formulario PPGR3'!$G544,'Formulario PPGR2'!$C$9:$Q$270,15,FALSE),"")</f>
        <v/>
      </c>
      <c r="J544" s="525"/>
      <c r="K544" s="524"/>
      <c r="L544" s="521" t="str">
        <f>IF(Tabla1[[#This Row],[Descripción]]="","",_xlfn.XLOOKUP(Tabla1[[#This Row],[Descripción]],Tabla10[Descripción],Tabla10[Unidad de Medida],"",0))</f>
        <v/>
      </c>
      <c r="M544" s="312"/>
      <c r="N544" s="537" t="str">
        <f>IF(Tabla1[[#This Row],[Descripción]]="","",_xlfn.XLOOKUP(Tabla1[[#This Row],[Descripción]],Tabla10[Descripción],Tabla10[Precio Unitario],0))</f>
        <v/>
      </c>
      <c r="O544" s="537" t="str">
        <f>IF(Tabla1[[#This Row],[Cantidad de Insumos]]="","",Tabla1[[#This Row],[Precio Unitario]]*Tabla1[[#This Row],[Cantidad de Insumos]])</f>
        <v/>
      </c>
      <c r="P544" s="522" t="str">
        <f>IF(Tabla1[[#This Row],[Descripción]]="","",_xlfn.XLOOKUP(Tabla1[[#This Row],[Descripción]],Tabla10[Descripción],Tabla10[CODIGO PRESUPUESTARIO],0))</f>
        <v/>
      </c>
      <c r="Q544" s="523"/>
      <c r="R544" s="523" t="str">
        <f>IF(Tabla1[[#This Row],[Insumos]]="","",_xlfn.XLOOKUP(Tabla1[[#This Row],[Insumos]],Tabla10[Insumo],Tabla10[InsumoAbrev],"",0))</f>
        <v/>
      </c>
    </row>
    <row r="545" spans="2:18">
      <c r="B545" s="188" t="str">
        <f>IF('Formulario PPGR3'!$G545="","",CONCATENATE('Formulario PPGR3'!$C545,".",'Formulario PPGR3'!$D545,".",'Formulario PPGR3'!$E545,".",'Formulario PPGR3'!$F545))</f>
        <v/>
      </c>
      <c r="C545" s="188" t="str">
        <f>IF('Formulario PPGR3'!$G545="","",'Formulario PPGR1'!#REF!)</f>
        <v/>
      </c>
      <c r="D545" s="188" t="str">
        <f>IF('Formulario PPGR3'!$G545="","",'Formulario PPGR1'!#REF!)</f>
        <v/>
      </c>
      <c r="E545" s="188" t="str">
        <f>IF('Formulario PPGR3'!$G545="","",'Formulario PPGR1'!#REF!)</f>
        <v/>
      </c>
      <c r="F545" s="188" t="str">
        <f>IF('Formulario PPGR3'!$G545="","",'Formulario PPGR1'!#REF!)</f>
        <v/>
      </c>
      <c r="G545" s="234"/>
      <c r="H545" s="519" t="str" cm="1">
        <f t="array" ref="H545">IF(Tabla1[[#This Row],[Código_Actividad]]="","",_xlfn.XLOOKUP(Tabla1[[#This Row],[Código_Actividad]],CodigoActividad,Tabla2[Actividades Programables Presupuestables],"",0))</f>
        <v/>
      </c>
      <c r="I545" s="520" t="str">
        <f>IFERROR(VLOOKUP('Formulario PPGR3'!$G545,'Formulario PPGR2'!$C$9:$Q$270,15,FALSE),"")</f>
        <v/>
      </c>
      <c r="J545" s="525"/>
      <c r="K545" s="524"/>
      <c r="L545" s="521" t="str">
        <f>IF(Tabla1[[#This Row],[Descripción]]="","",_xlfn.XLOOKUP(Tabla1[[#This Row],[Descripción]],Tabla10[Descripción],Tabla10[Unidad de Medida],"",0))</f>
        <v/>
      </c>
      <c r="M545" s="312"/>
      <c r="N545" s="537" t="str">
        <f>IF(Tabla1[[#This Row],[Descripción]]="","",_xlfn.XLOOKUP(Tabla1[[#This Row],[Descripción]],Tabla10[Descripción],Tabla10[Precio Unitario],0))</f>
        <v/>
      </c>
      <c r="O545" s="537" t="str">
        <f>IF(Tabla1[[#This Row],[Cantidad de Insumos]]="","",Tabla1[[#This Row],[Precio Unitario]]*Tabla1[[#This Row],[Cantidad de Insumos]])</f>
        <v/>
      </c>
      <c r="P545" s="522" t="str">
        <f>IF(Tabla1[[#This Row],[Descripción]]="","",_xlfn.XLOOKUP(Tabla1[[#This Row],[Descripción]],Tabla10[Descripción],Tabla10[CODIGO PRESUPUESTARIO],0))</f>
        <v/>
      </c>
      <c r="Q545" s="523"/>
      <c r="R545" s="523" t="str">
        <f>IF(Tabla1[[#This Row],[Insumos]]="","",_xlfn.XLOOKUP(Tabla1[[#This Row],[Insumos]],Tabla10[Insumo],Tabla10[InsumoAbrev],"",0))</f>
        <v/>
      </c>
    </row>
    <row r="546" spans="2:18">
      <c r="B546" s="188" t="str">
        <f>IF('Formulario PPGR3'!$G546="","",CONCATENATE('Formulario PPGR3'!$C546,".",'Formulario PPGR3'!$D546,".",'Formulario PPGR3'!$E546,".",'Formulario PPGR3'!$F546))</f>
        <v/>
      </c>
      <c r="C546" s="188" t="str">
        <f>IF('Formulario PPGR3'!$G546="","",'Formulario PPGR1'!#REF!)</f>
        <v/>
      </c>
      <c r="D546" s="188" t="str">
        <f>IF('Formulario PPGR3'!$G546="","",'Formulario PPGR1'!#REF!)</f>
        <v/>
      </c>
      <c r="E546" s="188" t="str">
        <f>IF('Formulario PPGR3'!$G546="","",'Formulario PPGR1'!#REF!)</f>
        <v/>
      </c>
      <c r="F546" s="188" t="str">
        <f>IF('Formulario PPGR3'!$G546="","",'Formulario PPGR1'!#REF!)</f>
        <v/>
      </c>
      <c r="G546" s="234"/>
      <c r="H546" s="519" t="str" cm="1">
        <f t="array" ref="H546">IF(Tabla1[[#This Row],[Código_Actividad]]="","",_xlfn.XLOOKUP(Tabla1[[#This Row],[Código_Actividad]],CodigoActividad,Tabla2[Actividades Programables Presupuestables],"",0))</f>
        <v/>
      </c>
      <c r="I546" s="520" t="str">
        <f>IFERROR(VLOOKUP('Formulario PPGR3'!$G546,'Formulario PPGR2'!$C$9:$Q$270,15,FALSE),"")</f>
        <v/>
      </c>
      <c r="J546" s="525"/>
      <c r="K546" s="524"/>
      <c r="L546" s="521" t="str">
        <f>IF(Tabla1[[#This Row],[Descripción]]="","",_xlfn.XLOOKUP(Tabla1[[#This Row],[Descripción]],Tabla10[Descripción],Tabla10[Unidad de Medida],"",0))</f>
        <v/>
      </c>
      <c r="M546" s="312"/>
      <c r="N546" s="537" t="str">
        <f>IF(Tabla1[[#This Row],[Descripción]]="","",_xlfn.XLOOKUP(Tabla1[[#This Row],[Descripción]],Tabla10[Descripción],Tabla10[Precio Unitario],0))</f>
        <v/>
      </c>
      <c r="O546" s="537" t="str">
        <f>IF(Tabla1[[#This Row],[Cantidad de Insumos]]="","",Tabla1[[#This Row],[Precio Unitario]]*Tabla1[[#This Row],[Cantidad de Insumos]])</f>
        <v/>
      </c>
      <c r="P546" s="522" t="str">
        <f>IF(Tabla1[[#This Row],[Descripción]]="","",_xlfn.XLOOKUP(Tabla1[[#This Row],[Descripción]],Tabla10[Descripción],Tabla10[CODIGO PRESUPUESTARIO],0))</f>
        <v/>
      </c>
      <c r="Q546" s="523"/>
      <c r="R546" s="523" t="str">
        <f>IF(Tabla1[[#This Row],[Insumos]]="","",_xlfn.XLOOKUP(Tabla1[[#This Row],[Insumos]],Tabla10[Insumo],Tabla10[InsumoAbrev],"",0))</f>
        <v/>
      </c>
    </row>
    <row r="547" spans="2:18">
      <c r="B547" s="188" t="str">
        <f>IF('Formulario PPGR3'!$G547="","",CONCATENATE('Formulario PPGR3'!$C547,".",'Formulario PPGR3'!$D547,".",'Formulario PPGR3'!$E547,".",'Formulario PPGR3'!$F547))</f>
        <v/>
      </c>
      <c r="C547" s="188" t="str">
        <f>IF('Formulario PPGR3'!$G547="","",'Formulario PPGR1'!#REF!)</f>
        <v/>
      </c>
      <c r="D547" s="188" t="str">
        <f>IF('Formulario PPGR3'!$G547="","",'Formulario PPGR1'!#REF!)</f>
        <v/>
      </c>
      <c r="E547" s="188" t="str">
        <f>IF('Formulario PPGR3'!$G547="","",'Formulario PPGR1'!#REF!)</f>
        <v/>
      </c>
      <c r="F547" s="188" t="str">
        <f>IF('Formulario PPGR3'!$G547="","",'Formulario PPGR1'!#REF!)</f>
        <v/>
      </c>
      <c r="G547" s="234"/>
      <c r="H547" s="519" t="str" cm="1">
        <f t="array" ref="H547">IF(Tabla1[[#This Row],[Código_Actividad]]="","",_xlfn.XLOOKUP(Tabla1[[#This Row],[Código_Actividad]],CodigoActividad,Tabla2[Actividades Programables Presupuestables],"",0))</f>
        <v/>
      </c>
      <c r="I547" s="520" t="str">
        <f>IFERROR(VLOOKUP('Formulario PPGR3'!$G547,'Formulario PPGR2'!$C$9:$Q$270,15,FALSE),"")</f>
        <v/>
      </c>
      <c r="J547" s="527"/>
      <c r="K547" s="524"/>
      <c r="L547" s="521" t="str">
        <f>IF(Tabla1[[#This Row],[Descripción]]="","",_xlfn.XLOOKUP(Tabla1[[#This Row],[Descripción]],Tabla10[Descripción],Tabla10[Unidad de Medida],"",0))</f>
        <v/>
      </c>
      <c r="M547" s="312"/>
      <c r="N547" s="537" t="str">
        <f>IF(Tabla1[[#This Row],[Descripción]]="","",_xlfn.XLOOKUP(Tabla1[[#This Row],[Descripción]],Tabla10[Descripción],Tabla10[Precio Unitario],0))</f>
        <v/>
      </c>
      <c r="O547" s="537" t="str">
        <f>IF(Tabla1[[#This Row],[Cantidad de Insumos]]="","",Tabla1[[#This Row],[Precio Unitario]]*Tabla1[[#This Row],[Cantidad de Insumos]])</f>
        <v/>
      </c>
      <c r="P547" s="522" t="str">
        <f>IF(Tabla1[[#This Row],[Descripción]]="","",_xlfn.XLOOKUP(Tabla1[[#This Row],[Descripción]],Tabla10[Descripción],Tabla10[CODIGO PRESUPUESTARIO],0))</f>
        <v/>
      </c>
      <c r="Q547" s="523"/>
      <c r="R547" s="523" t="str">
        <f>IF(Tabla1[[#This Row],[Insumos]]="","",_xlfn.XLOOKUP(Tabla1[[#This Row],[Insumos]],Tabla10[Insumo],Tabla10[InsumoAbrev],"",0))</f>
        <v/>
      </c>
    </row>
    <row r="548" spans="2:18">
      <c r="B548" s="188" t="str">
        <f>IF('Formulario PPGR3'!$G548="","",CONCATENATE('Formulario PPGR3'!$C548,".",'Formulario PPGR3'!$D548,".",'Formulario PPGR3'!$E548,".",'Formulario PPGR3'!$F548))</f>
        <v/>
      </c>
      <c r="C548" s="188" t="str">
        <f>IF('Formulario PPGR3'!$G548="","",'Formulario PPGR1'!#REF!)</f>
        <v/>
      </c>
      <c r="D548" s="188" t="str">
        <f>IF('Formulario PPGR3'!$G548="","",'Formulario PPGR1'!#REF!)</f>
        <v/>
      </c>
      <c r="E548" s="188" t="str">
        <f>IF('Formulario PPGR3'!$G548="","",'Formulario PPGR1'!#REF!)</f>
        <v/>
      </c>
      <c r="F548" s="188" t="str">
        <f>IF('Formulario PPGR3'!$G548="","",'Formulario PPGR1'!#REF!)</f>
        <v/>
      </c>
      <c r="G548" s="234"/>
      <c r="H548" s="519" t="str" cm="1">
        <f t="array" ref="H548">IF(Tabla1[[#This Row],[Código_Actividad]]="","",_xlfn.XLOOKUP(Tabla1[[#This Row],[Código_Actividad]],CodigoActividad,Tabla2[Actividades Programables Presupuestables],"",0))</f>
        <v/>
      </c>
      <c r="I548" s="520" t="str">
        <f>IFERROR(VLOOKUP('Formulario PPGR3'!$G548,'Formulario PPGR2'!$C$9:$Q$270,15,FALSE),"")</f>
        <v/>
      </c>
      <c r="J548" s="525"/>
      <c r="K548" s="524"/>
      <c r="L548" s="521" t="str">
        <f>IF(Tabla1[[#This Row],[Descripción]]="","",_xlfn.XLOOKUP(Tabla1[[#This Row],[Descripción]],Tabla10[Descripción],Tabla10[Unidad de Medida],"",0))</f>
        <v/>
      </c>
      <c r="M548" s="312"/>
      <c r="N548" s="537" t="str">
        <f>IF(Tabla1[[#This Row],[Descripción]]="","",_xlfn.XLOOKUP(Tabla1[[#This Row],[Descripción]],Tabla10[Descripción],Tabla10[Precio Unitario],0))</f>
        <v/>
      </c>
      <c r="O548" s="537" t="str">
        <f>IF(Tabla1[[#This Row],[Cantidad de Insumos]]="","",Tabla1[[#This Row],[Precio Unitario]]*Tabla1[[#This Row],[Cantidad de Insumos]])</f>
        <v/>
      </c>
      <c r="P548" s="522" t="str">
        <f>IF(Tabla1[[#This Row],[Descripción]]="","",_xlfn.XLOOKUP(Tabla1[[#This Row],[Descripción]],Tabla10[Descripción],Tabla10[CODIGO PRESUPUESTARIO],0))</f>
        <v/>
      </c>
      <c r="Q548" s="523"/>
      <c r="R548" s="523" t="str">
        <f>IF(Tabla1[[#This Row],[Insumos]]="","",_xlfn.XLOOKUP(Tabla1[[#This Row],[Insumos]],Tabla10[Insumo],Tabla10[InsumoAbrev],"",0))</f>
        <v/>
      </c>
    </row>
    <row r="549" spans="2:18">
      <c r="B549" s="188" t="str">
        <f>IF('Formulario PPGR3'!$G549="","",CONCATENATE('Formulario PPGR3'!$C549,".",'Formulario PPGR3'!$D549,".",'Formulario PPGR3'!$E549,".",'Formulario PPGR3'!$F549))</f>
        <v/>
      </c>
      <c r="C549" s="188" t="str">
        <f>IF('Formulario PPGR3'!$G549="","",'Formulario PPGR1'!#REF!)</f>
        <v/>
      </c>
      <c r="D549" s="188" t="str">
        <f>IF('Formulario PPGR3'!$G549="","",'Formulario PPGR1'!#REF!)</f>
        <v/>
      </c>
      <c r="E549" s="188" t="str">
        <f>IF('Formulario PPGR3'!$G549="","",'Formulario PPGR1'!#REF!)</f>
        <v/>
      </c>
      <c r="F549" s="188" t="str">
        <f>IF('Formulario PPGR3'!$G549="","",'Formulario PPGR1'!#REF!)</f>
        <v/>
      </c>
      <c r="G549" s="234"/>
      <c r="H549" s="519" t="str" cm="1">
        <f t="array" ref="H549">IF(Tabla1[[#This Row],[Código_Actividad]]="","",_xlfn.XLOOKUP(Tabla1[[#This Row],[Código_Actividad]],CodigoActividad,Tabla2[Actividades Programables Presupuestables],"",0))</f>
        <v/>
      </c>
      <c r="I549" s="520" t="str">
        <f>IFERROR(VLOOKUP('Formulario PPGR3'!$G549,'Formulario PPGR2'!$C$9:$Q$270,15,FALSE),"")</f>
        <v/>
      </c>
      <c r="J549" s="525"/>
      <c r="K549" s="524"/>
      <c r="L549" s="521" t="str">
        <f>IF(Tabla1[[#This Row],[Descripción]]="","",_xlfn.XLOOKUP(Tabla1[[#This Row],[Descripción]],Tabla10[Descripción],Tabla10[Unidad de Medida],"",0))</f>
        <v/>
      </c>
      <c r="M549" s="312"/>
      <c r="N549" s="537" t="str">
        <f>IF(Tabla1[[#This Row],[Descripción]]="","",_xlfn.XLOOKUP(Tabla1[[#This Row],[Descripción]],Tabla10[Descripción],Tabla10[Precio Unitario],0))</f>
        <v/>
      </c>
      <c r="O549" s="537" t="str">
        <f>IF(Tabla1[[#This Row],[Cantidad de Insumos]]="","",Tabla1[[#This Row],[Precio Unitario]]*Tabla1[[#This Row],[Cantidad de Insumos]])</f>
        <v/>
      </c>
      <c r="P549" s="522" t="str">
        <f>IF(Tabla1[[#This Row],[Descripción]]="","",_xlfn.XLOOKUP(Tabla1[[#This Row],[Descripción]],Tabla10[Descripción],Tabla10[CODIGO PRESUPUESTARIO],0))</f>
        <v/>
      </c>
      <c r="Q549" s="523"/>
      <c r="R549" s="523" t="str">
        <f>IF(Tabla1[[#This Row],[Insumos]]="","",_xlfn.XLOOKUP(Tabla1[[#This Row],[Insumos]],Tabla10[Insumo],Tabla10[InsumoAbrev],"",0))</f>
        <v/>
      </c>
    </row>
    <row r="550" spans="2:18">
      <c r="B550" s="188" t="str">
        <f>IF('Formulario PPGR3'!$G550="","",CONCATENATE('Formulario PPGR3'!$C550,".",'Formulario PPGR3'!$D550,".",'Formulario PPGR3'!$E550,".",'Formulario PPGR3'!$F550))</f>
        <v/>
      </c>
      <c r="C550" s="188" t="str">
        <f>IF('Formulario PPGR3'!$G550="","",'Formulario PPGR1'!#REF!)</f>
        <v/>
      </c>
      <c r="D550" s="188" t="str">
        <f>IF('Formulario PPGR3'!$G550="","",'Formulario PPGR1'!#REF!)</f>
        <v/>
      </c>
      <c r="E550" s="188" t="str">
        <f>IF('Formulario PPGR3'!$G550="","",'Formulario PPGR1'!#REF!)</f>
        <v/>
      </c>
      <c r="F550" s="188" t="str">
        <f>IF('Formulario PPGR3'!$G550="","",'Formulario PPGR1'!#REF!)</f>
        <v/>
      </c>
      <c r="G550" s="234"/>
      <c r="H550" s="519" t="str" cm="1">
        <f t="array" ref="H550">IF(Tabla1[[#This Row],[Código_Actividad]]="","",_xlfn.XLOOKUP(Tabla1[[#This Row],[Código_Actividad]],CodigoActividad,Tabla2[Actividades Programables Presupuestables],"",0))</f>
        <v/>
      </c>
      <c r="I550" s="520" t="str">
        <f>IFERROR(VLOOKUP('Formulario PPGR3'!$G550,'Formulario PPGR2'!$C$9:$Q$270,15,FALSE),"")</f>
        <v/>
      </c>
      <c r="J550" s="525"/>
      <c r="K550" s="524"/>
      <c r="L550" s="521" t="str">
        <f>IF(Tabla1[[#This Row],[Descripción]]="","",_xlfn.XLOOKUP(Tabla1[[#This Row],[Descripción]],Tabla10[Descripción],Tabla10[Unidad de Medida],"",0))</f>
        <v/>
      </c>
      <c r="M550" s="312"/>
      <c r="N550" s="537" t="str">
        <f>IF(Tabla1[[#This Row],[Descripción]]="","",_xlfn.XLOOKUP(Tabla1[[#This Row],[Descripción]],Tabla10[Descripción],Tabla10[Precio Unitario],0))</f>
        <v/>
      </c>
      <c r="O550" s="537" t="str">
        <f>IF(Tabla1[[#This Row],[Cantidad de Insumos]]="","",Tabla1[[#This Row],[Precio Unitario]]*Tabla1[[#This Row],[Cantidad de Insumos]])</f>
        <v/>
      </c>
      <c r="P550" s="522" t="str">
        <f>IF(Tabla1[[#This Row],[Descripción]]="","",_xlfn.XLOOKUP(Tabla1[[#This Row],[Descripción]],Tabla10[Descripción],Tabla10[CODIGO PRESUPUESTARIO],0))</f>
        <v/>
      </c>
      <c r="Q550" s="523"/>
      <c r="R550" s="523" t="str">
        <f>IF(Tabla1[[#This Row],[Insumos]]="","",_xlfn.XLOOKUP(Tabla1[[#This Row],[Insumos]],Tabla10[Insumo],Tabla10[InsumoAbrev],"",0))</f>
        <v/>
      </c>
    </row>
    <row r="551" spans="2:18">
      <c r="B551" s="188" t="str">
        <f>IF('Formulario PPGR3'!$G551="","",CONCATENATE('Formulario PPGR3'!$C551,".",'Formulario PPGR3'!$D551,".",'Formulario PPGR3'!$E551,".",'Formulario PPGR3'!$F551))</f>
        <v/>
      </c>
      <c r="C551" s="188" t="str">
        <f>IF('Formulario PPGR3'!$G551="","",'Formulario PPGR1'!#REF!)</f>
        <v/>
      </c>
      <c r="D551" s="188" t="str">
        <f>IF('Formulario PPGR3'!$G551="","",'Formulario PPGR1'!#REF!)</f>
        <v/>
      </c>
      <c r="E551" s="188" t="str">
        <f>IF('Formulario PPGR3'!$G551="","",'Formulario PPGR1'!#REF!)</f>
        <v/>
      </c>
      <c r="F551" s="188" t="str">
        <f>IF('Formulario PPGR3'!$G551="","",'Formulario PPGR1'!#REF!)</f>
        <v/>
      </c>
      <c r="G551" s="234"/>
      <c r="H551" s="519" t="str" cm="1">
        <f t="array" ref="H551">IF(Tabla1[[#This Row],[Código_Actividad]]="","",_xlfn.XLOOKUP(Tabla1[[#This Row],[Código_Actividad]],CodigoActividad,Tabla2[Actividades Programables Presupuestables],"",0))</f>
        <v/>
      </c>
      <c r="I551" s="520" t="str">
        <f>IFERROR(VLOOKUP('Formulario PPGR3'!$G551,'Formulario PPGR2'!$C$9:$Q$270,15,FALSE),"")</f>
        <v/>
      </c>
      <c r="J551" s="525"/>
      <c r="K551" s="524"/>
      <c r="L551" s="521" t="str">
        <f>IF(Tabla1[[#This Row],[Descripción]]="","",_xlfn.XLOOKUP(Tabla1[[#This Row],[Descripción]],Tabla10[Descripción],Tabla10[Unidad de Medida],"",0))</f>
        <v/>
      </c>
      <c r="M551" s="312"/>
      <c r="N551" s="537" t="str">
        <f>IF(Tabla1[[#This Row],[Descripción]]="","",_xlfn.XLOOKUP(Tabla1[[#This Row],[Descripción]],Tabla10[Descripción],Tabla10[Precio Unitario],0))</f>
        <v/>
      </c>
      <c r="O551" s="537" t="str">
        <f>IF(Tabla1[[#This Row],[Cantidad de Insumos]]="","",Tabla1[[#This Row],[Precio Unitario]]*Tabla1[[#This Row],[Cantidad de Insumos]])</f>
        <v/>
      </c>
      <c r="P551" s="522" t="str">
        <f>IF(Tabla1[[#This Row],[Descripción]]="","",_xlfn.XLOOKUP(Tabla1[[#This Row],[Descripción]],Tabla10[Descripción],Tabla10[CODIGO PRESUPUESTARIO],0))</f>
        <v/>
      </c>
      <c r="Q551" s="523"/>
      <c r="R551" s="523" t="str">
        <f>IF(Tabla1[[#This Row],[Insumos]]="","",_xlfn.XLOOKUP(Tabla1[[#This Row],[Insumos]],Tabla10[Insumo],Tabla10[InsumoAbrev],"",0))</f>
        <v/>
      </c>
    </row>
    <row r="552" spans="2:18">
      <c r="B552" s="188" t="str">
        <f>IF('Formulario PPGR3'!$G552="","",CONCATENATE('Formulario PPGR3'!$C552,".",'Formulario PPGR3'!$D552,".",'Formulario PPGR3'!$E552,".",'Formulario PPGR3'!$F552))</f>
        <v/>
      </c>
      <c r="C552" s="188" t="str">
        <f>IF('Formulario PPGR3'!$G552="","",'Formulario PPGR1'!#REF!)</f>
        <v/>
      </c>
      <c r="D552" s="188" t="str">
        <f>IF('Formulario PPGR3'!$G552="","",'Formulario PPGR1'!#REF!)</f>
        <v/>
      </c>
      <c r="E552" s="188" t="str">
        <f>IF('Formulario PPGR3'!$G552="","",'Formulario PPGR1'!#REF!)</f>
        <v/>
      </c>
      <c r="F552" s="188" t="str">
        <f>IF('Formulario PPGR3'!$G552="","",'Formulario PPGR1'!#REF!)</f>
        <v/>
      </c>
      <c r="G552" s="234"/>
      <c r="H552" s="519" t="str" cm="1">
        <f t="array" ref="H552">IF(Tabla1[[#This Row],[Código_Actividad]]="","",_xlfn.XLOOKUP(Tabla1[[#This Row],[Código_Actividad]],CodigoActividad,Tabla2[Actividades Programables Presupuestables],"",0))</f>
        <v/>
      </c>
      <c r="I552" s="520" t="str">
        <f>IFERROR(VLOOKUP('Formulario PPGR3'!$G552,'Formulario PPGR2'!$C$9:$Q$270,15,FALSE),"")</f>
        <v/>
      </c>
      <c r="J552" s="525"/>
      <c r="K552" s="524"/>
      <c r="L552" s="521" t="str">
        <f>IF(Tabla1[[#This Row],[Descripción]]="","",_xlfn.XLOOKUP(Tabla1[[#This Row],[Descripción]],Tabla10[Descripción],Tabla10[Unidad de Medida],"",0))</f>
        <v/>
      </c>
      <c r="M552" s="312"/>
      <c r="N552" s="537" t="str">
        <f>IF(Tabla1[[#This Row],[Descripción]]="","",_xlfn.XLOOKUP(Tabla1[[#This Row],[Descripción]],Tabla10[Descripción],Tabla10[Precio Unitario],0))</f>
        <v/>
      </c>
      <c r="O552" s="537" t="str">
        <f>IF(Tabla1[[#This Row],[Cantidad de Insumos]]="","",Tabla1[[#This Row],[Precio Unitario]]*Tabla1[[#This Row],[Cantidad de Insumos]])</f>
        <v/>
      </c>
      <c r="P552" s="522" t="str">
        <f>IF(Tabla1[[#This Row],[Descripción]]="","",_xlfn.XLOOKUP(Tabla1[[#This Row],[Descripción]],Tabla10[Descripción],Tabla10[CODIGO PRESUPUESTARIO],0))</f>
        <v/>
      </c>
      <c r="Q552" s="523"/>
      <c r="R552" s="523" t="str">
        <f>IF(Tabla1[[#This Row],[Insumos]]="","",_xlfn.XLOOKUP(Tabla1[[#This Row],[Insumos]],Tabla10[Insumo],Tabla10[InsumoAbrev],"",0))</f>
        <v/>
      </c>
    </row>
    <row r="553" spans="2:18">
      <c r="B553" s="188" t="str">
        <f>IF('Formulario PPGR3'!$G553="","",CONCATENATE('Formulario PPGR3'!$C553,".",'Formulario PPGR3'!$D553,".",'Formulario PPGR3'!$E553,".",'Formulario PPGR3'!$F553))</f>
        <v/>
      </c>
      <c r="C553" s="188" t="str">
        <f>IF('Formulario PPGR3'!$G553="","",'Formulario PPGR1'!#REF!)</f>
        <v/>
      </c>
      <c r="D553" s="188" t="str">
        <f>IF('Formulario PPGR3'!$G553="","",'Formulario PPGR1'!#REF!)</f>
        <v/>
      </c>
      <c r="E553" s="188" t="str">
        <f>IF('Formulario PPGR3'!$G553="","",'Formulario PPGR1'!#REF!)</f>
        <v/>
      </c>
      <c r="F553" s="188" t="str">
        <f>IF('Formulario PPGR3'!$G553="","",'Formulario PPGR1'!#REF!)</f>
        <v/>
      </c>
      <c r="G553" s="234"/>
      <c r="H553" s="519" t="str" cm="1">
        <f t="array" ref="H553">IF(Tabla1[[#This Row],[Código_Actividad]]="","",_xlfn.XLOOKUP(Tabla1[[#This Row],[Código_Actividad]],CodigoActividad,Tabla2[Actividades Programables Presupuestables],"",0))</f>
        <v/>
      </c>
      <c r="I553" s="520" t="str">
        <f>IFERROR(VLOOKUP('Formulario PPGR3'!$G553,'Formulario PPGR2'!$C$9:$Q$270,15,FALSE),"")</f>
        <v/>
      </c>
      <c r="J553" s="525"/>
      <c r="K553" s="524"/>
      <c r="L553" s="521" t="str">
        <f>IF(Tabla1[[#This Row],[Descripción]]="","",_xlfn.XLOOKUP(Tabla1[[#This Row],[Descripción]],Tabla10[Descripción],Tabla10[Unidad de Medida],"",0))</f>
        <v/>
      </c>
      <c r="M553" s="312"/>
      <c r="N553" s="537" t="str">
        <f>IF(Tabla1[[#This Row],[Descripción]]="","",_xlfn.XLOOKUP(Tabla1[[#This Row],[Descripción]],Tabla10[Descripción],Tabla10[Precio Unitario],0))</f>
        <v/>
      </c>
      <c r="O553" s="537" t="str">
        <f>IF(Tabla1[[#This Row],[Cantidad de Insumos]]="","",Tabla1[[#This Row],[Precio Unitario]]*Tabla1[[#This Row],[Cantidad de Insumos]])</f>
        <v/>
      </c>
      <c r="P553" s="522" t="str">
        <f>IF(Tabla1[[#This Row],[Descripción]]="","",_xlfn.XLOOKUP(Tabla1[[#This Row],[Descripción]],Tabla10[Descripción],Tabla10[CODIGO PRESUPUESTARIO],0))</f>
        <v/>
      </c>
      <c r="Q553" s="523"/>
      <c r="R553" s="523" t="str">
        <f>IF(Tabla1[[#This Row],[Insumos]]="","",_xlfn.XLOOKUP(Tabla1[[#This Row],[Insumos]],Tabla10[Insumo],Tabla10[InsumoAbrev],"",0))</f>
        <v/>
      </c>
    </row>
    <row r="554" spans="2:18">
      <c r="B554" s="188" t="str">
        <f>IF('Formulario PPGR3'!$G554="","",CONCATENATE('Formulario PPGR3'!$C554,".",'Formulario PPGR3'!$D554,".",'Formulario PPGR3'!$E554,".",'Formulario PPGR3'!$F554))</f>
        <v/>
      </c>
      <c r="C554" s="188" t="str">
        <f>IF('Formulario PPGR3'!$G554="","",'Formulario PPGR1'!#REF!)</f>
        <v/>
      </c>
      <c r="D554" s="188" t="str">
        <f>IF('Formulario PPGR3'!$G554="","",'Formulario PPGR1'!#REF!)</f>
        <v/>
      </c>
      <c r="E554" s="188" t="str">
        <f>IF('Formulario PPGR3'!$G554="","",'Formulario PPGR1'!#REF!)</f>
        <v/>
      </c>
      <c r="F554" s="188" t="str">
        <f>IF('Formulario PPGR3'!$G554="","",'Formulario PPGR1'!#REF!)</f>
        <v/>
      </c>
      <c r="G554" s="234"/>
      <c r="H554" s="519" t="str" cm="1">
        <f t="array" ref="H554">IF(Tabla1[[#This Row],[Código_Actividad]]="","",_xlfn.XLOOKUP(Tabla1[[#This Row],[Código_Actividad]],CodigoActividad,Tabla2[Actividades Programables Presupuestables],"",0))</f>
        <v/>
      </c>
      <c r="I554" s="520" t="str">
        <f>IFERROR(VLOOKUP('Formulario PPGR3'!$G554,'Formulario PPGR2'!$C$9:$Q$270,15,FALSE),"")</f>
        <v/>
      </c>
      <c r="J554" s="525"/>
      <c r="K554" s="524"/>
      <c r="L554" s="521" t="str">
        <f>IF(Tabla1[[#This Row],[Descripción]]="","",_xlfn.XLOOKUP(Tabla1[[#This Row],[Descripción]],Tabla10[Descripción],Tabla10[Unidad de Medida],"",0))</f>
        <v/>
      </c>
      <c r="M554" s="312"/>
      <c r="N554" s="537" t="str">
        <f>IF(Tabla1[[#This Row],[Descripción]]="","",_xlfn.XLOOKUP(Tabla1[[#This Row],[Descripción]],Tabla10[Descripción],Tabla10[Precio Unitario],0))</f>
        <v/>
      </c>
      <c r="O554" s="537" t="str">
        <f>IF(Tabla1[[#This Row],[Cantidad de Insumos]]="","",Tabla1[[#This Row],[Precio Unitario]]*Tabla1[[#This Row],[Cantidad de Insumos]])</f>
        <v/>
      </c>
      <c r="P554" s="522" t="str">
        <f>IF(Tabla1[[#This Row],[Descripción]]="","",_xlfn.XLOOKUP(Tabla1[[#This Row],[Descripción]],Tabla10[Descripción],Tabla10[CODIGO PRESUPUESTARIO],0))</f>
        <v/>
      </c>
      <c r="Q554" s="523"/>
      <c r="R554" s="523" t="str">
        <f>IF(Tabla1[[#This Row],[Insumos]]="","",_xlfn.XLOOKUP(Tabla1[[#This Row],[Insumos]],Tabla10[Insumo],Tabla10[InsumoAbrev],"",0))</f>
        <v/>
      </c>
    </row>
    <row r="555" spans="2:18">
      <c r="B555" s="188" t="str">
        <f>IF('Formulario PPGR3'!$G555="","",CONCATENATE('Formulario PPGR3'!$C555,".",'Formulario PPGR3'!$D555,".",'Formulario PPGR3'!$E555,".",'Formulario PPGR3'!$F555))</f>
        <v/>
      </c>
      <c r="C555" s="188" t="str">
        <f>IF('Formulario PPGR3'!$G555="","",'Formulario PPGR1'!#REF!)</f>
        <v/>
      </c>
      <c r="D555" s="188" t="str">
        <f>IF('Formulario PPGR3'!$G555="","",'Formulario PPGR1'!#REF!)</f>
        <v/>
      </c>
      <c r="E555" s="188" t="str">
        <f>IF('Formulario PPGR3'!$G555="","",'Formulario PPGR1'!#REF!)</f>
        <v/>
      </c>
      <c r="F555" s="188" t="str">
        <f>IF('Formulario PPGR3'!$G555="","",'Formulario PPGR1'!#REF!)</f>
        <v/>
      </c>
      <c r="G555" s="234"/>
      <c r="H555" s="519" t="str" cm="1">
        <f t="array" ref="H555">IF(Tabla1[[#This Row],[Código_Actividad]]="","",_xlfn.XLOOKUP(Tabla1[[#This Row],[Código_Actividad]],CodigoActividad,Tabla2[Actividades Programables Presupuestables],"",0))</f>
        <v/>
      </c>
      <c r="I555" s="520" t="str">
        <f>IFERROR(VLOOKUP('Formulario PPGR3'!$G555,'Formulario PPGR2'!$C$9:$Q$270,15,FALSE),"")</f>
        <v/>
      </c>
      <c r="J555" s="525"/>
      <c r="K555" s="524"/>
      <c r="L555" s="521" t="str">
        <f>IF(Tabla1[[#This Row],[Descripción]]="","",_xlfn.XLOOKUP(Tabla1[[#This Row],[Descripción]],Tabla10[Descripción],Tabla10[Unidad de Medida],"",0))</f>
        <v/>
      </c>
      <c r="M555" s="312"/>
      <c r="N555" s="537" t="str">
        <f>IF(Tabla1[[#This Row],[Descripción]]="","",_xlfn.XLOOKUP(Tabla1[[#This Row],[Descripción]],Tabla10[Descripción],Tabla10[Precio Unitario],0))</f>
        <v/>
      </c>
      <c r="O555" s="537" t="str">
        <f>IF(Tabla1[[#This Row],[Cantidad de Insumos]]="","",Tabla1[[#This Row],[Precio Unitario]]*Tabla1[[#This Row],[Cantidad de Insumos]])</f>
        <v/>
      </c>
      <c r="P555" s="522" t="str">
        <f>IF(Tabla1[[#This Row],[Descripción]]="","",_xlfn.XLOOKUP(Tabla1[[#This Row],[Descripción]],Tabla10[Descripción],Tabla10[CODIGO PRESUPUESTARIO],0))</f>
        <v/>
      </c>
      <c r="Q555" s="523"/>
      <c r="R555" s="523" t="str">
        <f>IF(Tabla1[[#This Row],[Insumos]]="","",_xlfn.XLOOKUP(Tabla1[[#This Row],[Insumos]],Tabla10[Insumo],Tabla10[InsumoAbrev],"",0))</f>
        <v/>
      </c>
    </row>
    <row r="556" spans="2:18">
      <c r="B556" s="188" t="str">
        <f>IF('Formulario PPGR3'!$G556="","",CONCATENATE('Formulario PPGR3'!$C556,".",'Formulario PPGR3'!$D556,".",'Formulario PPGR3'!$E556,".",'Formulario PPGR3'!$F556))</f>
        <v/>
      </c>
      <c r="C556" s="188" t="str">
        <f>IF('Formulario PPGR3'!$G556="","",'Formulario PPGR1'!#REF!)</f>
        <v/>
      </c>
      <c r="D556" s="188" t="str">
        <f>IF('Formulario PPGR3'!$G556="","",'Formulario PPGR1'!#REF!)</f>
        <v/>
      </c>
      <c r="E556" s="188" t="str">
        <f>IF('Formulario PPGR3'!$G556="","",'Formulario PPGR1'!#REF!)</f>
        <v/>
      </c>
      <c r="F556" s="188" t="str">
        <f>IF('Formulario PPGR3'!$G556="","",'Formulario PPGR1'!#REF!)</f>
        <v/>
      </c>
      <c r="G556" s="234"/>
      <c r="H556" s="519" t="str" cm="1">
        <f t="array" ref="H556">IF(Tabla1[[#This Row],[Código_Actividad]]="","",_xlfn.XLOOKUP(Tabla1[[#This Row],[Código_Actividad]],CodigoActividad,Tabla2[Actividades Programables Presupuestables],"",0))</f>
        <v/>
      </c>
      <c r="I556" s="520" t="str">
        <f>IFERROR(VLOOKUP('Formulario PPGR3'!$G556,'Formulario PPGR2'!$C$9:$Q$270,15,FALSE),"")</f>
        <v/>
      </c>
      <c r="J556" s="525"/>
      <c r="K556" s="524"/>
      <c r="L556" s="521" t="str">
        <f>IF(Tabla1[[#This Row],[Descripción]]="","",_xlfn.XLOOKUP(Tabla1[[#This Row],[Descripción]],Tabla10[Descripción],Tabla10[Unidad de Medida],"",0))</f>
        <v/>
      </c>
      <c r="M556" s="312"/>
      <c r="N556" s="537" t="str">
        <f>IF(Tabla1[[#This Row],[Descripción]]="","",_xlfn.XLOOKUP(Tabla1[[#This Row],[Descripción]],Tabla10[Descripción],Tabla10[Precio Unitario],0))</f>
        <v/>
      </c>
      <c r="O556" s="537" t="str">
        <f>IF(Tabla1[[#This Row],[Cantidad de Insumos]]="","",Tabla1[[#This Row],[Precio Unitario]]*Tabla1[[#This Row],[Cantidad de Insumos]])</f>
        <v/>
      </c>
      <c r="P556" s="522" t="str">
        <f>IF(Tabla1[[#This Row],[Descripción]]="","",_xlfn.XLOOKUP(Tabla1[[#This Row],[Descripción]],Tabla10[Descripción],Tabla10[CODIGO PRESUPUESTARIO],0))</f>
        <v/>
      </c>
      <c r="Q556" s="523"/>
      <c r="R556" s="523" t="str">
        <f>IF(Tabla1[[#This Row],[Insumos]]="","",_xlfn.XLOOKUP(Tabla1[[#This Row],[Insumos]],Tabla10[Insumo],Tabla10[InsumoAbrev],"",0))</f>
        <v/>
      </c>
    </row>
    <row r="557" spans="2:18">
      <c r="B557" s="188" t="str">
        <f>IF('Formulario PPGR3'!$G557="","",CONCATENATE('Formulario PPGR3'!$C557,".",'Formulario PPGR3'!$D557,".",'Formulario PPGR3'!$E557,".",'Formulario PPGR3'!$F557))</f>
        <v/>
      </c>
      <c r="C557" s="188" t="str">
        <f>IF('Formulario PPGR3'!$G557="","",'Formulario PPGR1'!#REF!)</f>
        <v/>
      </c>
      <c r="D557" s="188" t="str">
        <f>IF('Formulario PPGR3'!$G557="","",'Formulario PPGR1'!#REF!)</f>
        <v/>
      </c>
      <c r="E557" s="188" t="str">
        <f>IF('Formulario PPGR3'!$G557="","",'Formulario PPGR1'!#REF!)</f>
        <v/>
      </c>
      <c r="F557" s="188" t="str">
        <f>IF('Formulario PPGR3'!$G557="","",'Formulario PPGR1'!#REF!)</f>
        <v/>
      </c>
      <c r="G557" s="234"/>
      <c r="H557" s="519" t="str" cm="1">
        <f t="array" ref="H557">IF(Tabla1[[#This Row],[Código_Actividad]]="","",_xlfn.XLOOKUP(Tabla1[[#This Row],[Código_Actividad]],CodigoActividad,Tabla2[Actividades Programables Presupuestables],"",0))</f>
        <v/>
      </c>
      <c r="I557" s="520" t="str">
        <f>IFERROR(VLOOKUP('Formulario PPGR3'!$G557,'Formulario PPGR2'!$C$9:$Q$270,15,FALSE),"")</f>
        <v/>
      </c>
      <c r="J557" s="525"/>
      <c r="K557" s="524"/>
      <c r="L557" s="521" t="str">
        <f>IF(Tabla1[[#This Row],[Descripción]]="","",_xlfn.XLOOKUP(Tabla1[[#This Row],[Descripción]],Tabla10[Descripción],Tabla10[Unidad de Medida],"",0))</f>
        <v/>
      </c>
      <c r="M557" s="312"/>
      <c r="N557" s="537" t="str">
        <f>IF(Tabla1[[#This Row],[Descripción]]="","",_xlfn.XLOOKUP(Tabla1[[#This Row],[Descripción]],Tabla10[Descripción],Tabla10[Precio Unitario],0))</f>
        <v/>
      </c>
      <c r="O557" s="537" t="str">
        <f>IF(Tabla1[[#This Row],[Cantidad de Insumos]]="","",Tabla1[[#This Row],[Precio Unitario]]*Tabla1[[#This Row],[Cantidad de Insumos]])</f>
        <v/>
      </c>
      <c r="P557" s="522" t="str">
        <f>IF(Tabla1[[#This Row],[Descripción]]="","",_xlfn.XLOOKUP(Tabla1[[#This Row],[Descripción]],Tabla10[Descripción],Tabla10[CODIGO PRESUPUESTARIO],0))</f>
        <v/>
      </c>
      <c r="Q557" s="523"/>
      <c r="R557" s="523" t="str">
        <f>IF(Tabla1[[#This Row],[Insumos]]="","",_xlfn.XLOOKUP(Tabla1[[#This Row],[Insumos]],Tabla10[Insumo],Tabla10[InsumoAbrev],"",0))</f>
        <v/>
      </c>
    </row>
    <row r="558" spans="2:18">
      <c r="B558" s="188" t="str">
        <f>IF('Formulario PPGR3'!$G558="","",CONCATENATE('Formulario PPGR3'!$C558,".",'Formulario PPGR3'!$D558,".",'Formulario PPGR3'!$E558,".",'Formulario PPGR3'!$F558))</f>
        <v/>
      </c>
      <c r="C558" s="188" t="str">
        <f>IF('Formulario PPGR3'!$G558="","",'Formulario PPGR1'!#REF!)</f>
        <v/>
      </c>
      <c r="D558" s="188" t="str">
        <f>IF('Formulario PPGR3'!$G558="","",'Formulario PPGR1'!#REF!)</f>
        <v/>
      </c>
      <c r="E558" s="188" t="str">
        <f>IF('Formulario PPGR3'!$G558="","",'Formulario PPGR1'!#REF!)</f>
        <v/>
      </c>
      <c r="F558" s="188" t="str">
        <f>IF('Formulario PPGR3'!$G558="","",'Formulario PPGR1'!#REF!)</f>
        <v/>
      </c>
      <c r="G558" s="234"/>
      <c r="H558" s="519" t="str" cm="1">
        <f t="array" ref="H558">IF(Tabla1[[#This Row],[Código_Actividad]]="","",_xlfn.XLOOKUP(Tabla1[[#This Row],[Código_Actividad]],CodigoActividad,Tabla2[Actividades Programables Presupuestables],"",0))</f>
        <v/>
      </c>
      <c r="I558" s="520" t="str">
        <f>IFERROR(VLOOKUP('Formulario PPGR3'!$G558,'Formulario PPGR2'!$C$9:$Q$270,15,FALSE),"")</f>
        <v/>
      </c>
      <c r="J558" s="525"/>
      <c r="K558" s="524"/>
      <c r="L558" s="521" t="str">
        <f>IF(Tabla1[[#This Row],[Descripción]]="","",_xlfn.XLOOKUP(Tabla1[[#This Row],[Descripción]],Tabla10[Descripción],Tabla10[Unidad de Medida],"",0))</f>
        <v/>
      </c>
      <c r="M558" s="312"/>
      <c r="N558" s="537" t="str">
        <f>IF(Tabla1[[#This Row],[Descripción]]="","",_xlfn.XLOOKUP(Tabla1[[#This Row],[Descripción]],Tabla10[Descripción],Tabla10[Precio Unitario],0))</f>
        <v/>
      </c>
      <c r="O558" s="537" t="str">
        <f>IF(Tabla1[[#This Row],[Cantidad de Insumos]]="","",Tabla1[[#This Row],[Precio Unitario]]*Tabla1[[#This Row],[Cantidad de Insumos]])</f>
        <v/>
      </c>
      <c r="P558" s="522" t="str">
        <f>IF(Tabla1[[#This Row],[Descripción]]="","",_xlfn.XLOOKUP(Tabla1[[#This Row],[Descripción]],Tabla10[Descripción],Tabla10[CODIGO PRESUPUESTARIO],0))</f>
        <v/>
      </c>
      <c r="Q558" s="523"/>
      <c r="R558" s="523" t="str">
        <f>IF(Tabla1[[#This Row],[Insumos]]="","",_xlfn.XLOOKUP(Tabla1[[#This Row],[Insumos]],Tabla10[Insumo],Tabla10[InsumoAbrev],"",0))</f>
        <v/>
      </c>
    </row>
    <row r="559" spans="2:18">
      <c r="B559" s="188" t="str">
        <f>IF('Formulario PPGR3'!$G559="","",CONCATENATE('Formulario PPGR3'!$C559,".",'Formulario PPGR3'!$D559,".",'Formulario PPGR3'!$E559,".",'Formulario PPGR3'!$F559))</f>
        <v/>
      </c>
      <c r="C559" s="188" t="str">
        <f>IF('Formulario PPGR3'!$G559="","",'Formulario PPGR1'!#REF!)</f>
        <v/>
      </c>
      <c r="D559" s="188" t="str">
        <f>IF('Formulario PPGR3'!$G559="","",'Formulario PPGR1'!#REF!)</f>
        <v/>
      </c>
      <c r="E559" s="188" t="str">
        <f>IF('Formulario PPGR3'!$G559="","",'Formulario PPGR1'!#REF!)</f>
        <v/>
      </c>
      <c r="F559" s="188" t="str">
        <f>IF('Formulario PPGR3'!$G559="","",'Formulario PPGR1'!#REF!)</f>
        <v/>
      </c>
      <c r="G559" s="234"/>
      <c r="H559" s="519" t="str" cm="1">
        <f t="array" ref="H559">IF(Tabla1[[#This Row],[Código_Actividad]]="","",_xlfn.XLOOKUP(Tabla1[[#This Row],[Código_Actividad]],CodigoActividad,Tabla2[Actividades Programables Presupuestables],"",0))</f>
        <v/>
      </c>
      <c r="I559" s="520" t="str">
        <f>IFERROR(VLOOKUP('Formulario PPGR3'!$G559,'Formulario PPGR2'!$C$9:$Q$270,15,FALSE),"")</f>
        <v/>
      </c>
      <c r="J559" s="525"/>
      <c r="K559" s="524"/>
      <c r="L559" s="521" t="str">
        <f>IF(Tabla1[[#This Row],[Descripción]]="","",_xlfn.XLOOKUP(Tabla1[[#This Row],[Descripción]],Tabla10[Descripción],Tabla10[Unidad de Medida],"",0))</f>
        <v/>
      </c>
      <c r="M559" s="312"/>
      <c r="N559" s="537" t="str">
        <f>IF(Tabla1[[#This Row],[Descripción]]="","",_xlfn.XLOOKUP(Tabla1[[#This Row],[Descripción]],Tabla10[Descripción],Tabla10[Precio Unitario],0))</f>
        <v/>
      </c>
      <c r="O559" s="537" t="str">
        <f>IF(Tabla1[[#This Row],[Cantidad de Insumos]]="","",Tabla1[[#This Row],[Precio Unitario]]*Tabla1[[#This Row],[Cantidad de Insumos]])</f>
        <v/>
      </c>
      <c r="P559" s="522" t="str">
        <f>IF(Tabla1[[#This Row],[Descripción]]="","",_xlfn.XLOOKUP(Tabla1[[#This Row],[Descripción]],Tabla10[Descripción],Tabla10[CODIGO PRESUPUESTARIO],0))</f>
        <v/>
      </c>
      <c r="Q559" s="523"/>
      <c r="R559" s="523" t="str">
        <f>IF(Tabla1[[#This Row],[Insumos]]="","",_xlfn.XLOOKUP(Tabla1[[#This Row],[Insumos]],Tabla10[Insumo],Tabla10[InsumoAbrev],"",0))</f>
        <v/>
      </c>
    </row>
    <row r="560" spans="2:18">
      <c r="B560" s="188" t="str">
        <f>IF('Formulario PPGR3'!$G560="","",CONCATENATE('Formulario PPGR3'!$C560,".",'Formulario PPGR3'!$D560,".",'Formulario PPGR3'!$E560,".",'Formulario PPGR3'!$F560))</f>
        <v/>
      </c>
      <c r="C560" s="188" t="str">
        <f>IF('Formulario PPGR3'!$G560="","",'Formulario PPGR1'!#REF!)</f>
        <v/>
      </c>
      <c r="D560" s="188" t="str">
        <f>IF('Formulario PPGR3'!$G560="","",'Formulario PPGR1'!#REF!)</f>
        <v/>
      </c>
      <c r="E560" s="188" t="str">
        <f>IF('Formulario PPGR3'!$G560="","",'Formulario PPGR1'!#REF!)</f>
        <v/>
      </c>
      <c r="F560" s="188" t="str">
        <f>IF('Formulario PPGR3'!$G560="","",'Formulario PPGR1'!#REF!)</f>
        <v/>
      </c>
      <c r="G560" s="234"/>
      <c r="H560" s="519" t="str" cm="1">
        <f t="array" ref="H560">IF(Tabla1[[#This Row],[Código_Actividad]]="","",_xlfn.XLOOKUP(Tabla1[[#This Row],[Código_Actividad]],CodigoActividad,Tabla2[Actividades Programables Presupuestables],"",0))</f>
        <v/>
      </c>
      <c r="I560" s="520" t="str">
        <f>IFERROR(VLOOKUP('Formulario PPGR3'!$G560,'Formulario PPGR2'!$C$9:$Q$270,15,FALSE),"")</f>
        <v/>
      </c>
      <c r="J560" s="525"/>
      <c r="K560" s="524"/>
      <c r="L560" s="521" t="str">
        <f>IF(Tabla1[[#This Row],[Descripción]]="","",_xlfn.XLOOKUP(Tabla1[[#This Row],[Descripción]],Tabla10[Descripción],Tabla10[Unidad de Medida],"",0))</f>
        <v/>
      </c>
      <c r="M560" s="312"/>
      <c r="N560" s="537" t="str">
        <f>IF(Tabla1[[#This Row],[Descripción]]="","",_xlfn.XLOOKUP(Tabla1[[#This Row],[Descripción]],Tabla10[Descripción],Tabla10[Precio Unitario],0))</f>
        <v/>
      </c>
      <c r="O560" s="537" t="str">
        <f>IF(Tabla1[[#This Row],[Cantidad de Insumos]]="","",Tabla1[[#This Row],[Precio Unitario]]*Tabla1[[#This Row],[Cantidad de Insumos]])</f>
        <v/>
      </c>
      <c r="P560" s="522" t="str">
        <f>IF(Tabla1[[#This Row],[Descripción]]="","",_xlfn.XLOOKUP(Tabla1[[#This Row],[Descripción]],Tabla10[Descripción],Tabla10[CODIGO PRESUPUESTARIO],0))</f>
        <v/>
      </c>
      <c r="Q560" s="523"/>
      <c r="R560" s="523" t="str">
        <f>IF(Tabla1[[#This Row],[Insumos]]="","",_xlfn.XLOOKUP(Tabla1[[#This Row],[Insumos]],Tabla10[Insumo],Tabla10[InsumoAbrev],"",0))</f>
        <v/>
      </c>
    </row>
    <row r="561" spans="2:18">
      <c r="B561" s="188" t="str">
        <f>IF('Formulario PPGR3'!$G561="","",CONCATENATE('Formulario PPGR3'!$C561,".",'Formulario PPGR3'!$D561,".",'Formulario PPGR3'!$E561,".",'Formulario PPGR3'!$F561))</f>
        <v/>
      </c>
      <c r="C561" s="188" t="str">
        <f>IF('Formulario PPGR3'!$G561="","",'Formulario PPGR1'!#REF!)</f>
        <v/>
      </c>
      <c r="D561" s="188" t="str">
        <f>IF('Formulario PPGR3'!$G561="","",'Formulario PPGR1'!#REF!)</f>
        <v/>
      </c>
      <c r="E561" s="188" t="str">
        <f>IF('Formulario PPGR3'!$G561="","",'Formulario PPGR1'!#REF!)</f>
        <v/>
      </c>
      <c r="F561" s="188" t="str">
        <f>IF('Formulario PPGR3'!$G561="","",'Formulario PPGR1'!#REF!)</f>
        <v/>
      </c>
      <c r="G561" s="234"/>
      <c r="H561" s="519" t="str" cm="1">
        <f t="array" ref="H561">IF(Tabla1[[#This Row],[Código_Actividad]]="","",_xlfn.XLOOKUP(Tabla1[[#This Row],[Código_Actividad]],CodigoActividad,Tabla2[Actividades Programables Presupuestables],"",0))</f>
        <v/>
      </c>
      <c r="I561" s="520" t="str">
        <f>IFERROR(VLOOKUP('Formulario PPGR3'!$G561,'Formulario PPGR2'!$C$9:$Q$270,15,FALSE),"")</f>
        <v/>
      </c>
      <c r="J561" s="525"/>
      <c r="K561" s="524"/>
      <c r="L561" s="521" t="str">
        <f>IF(Tabla1[[#This Row],[Descripción]]="","",_xlfn.XLOOKUP(Tabla1[[#This Row],[Descripción]],Tabla10[Descripción],Tabla10[Unidad de Medida],"",0))</f>
        <v/>
      </c>
      <c r="M561" s="312"/>
      <c r="N561" s="537" t="str">
        <f>IF(Tabla1[[#This Row],[Descripción]]="","",_xlfn.XLOOKUP(Tabla1[[#This Row],[Descripción]],Tabla10[Descripción],Tabla10[Precio Unitario],0))</f>
        <v/>
      </c>
      <c r="O561" s="537" t="str">
        <f>IF(Tabla1[[#This Row],[Cantidad de Insumos]]="","",Tabla1[[#This Row],[Precio Unitario]]*Tabla1[[#This Row],[Cantidad de Insumos]])</f>
        <v/>
      </c>
      <c r="P561" s="522" t="str">
        <f>IF(Tabla1[[#This Row],[Descripción]]="","",_xlfn.XLOOKUP(Tabla1[[#This Row],[Descripción]],Tabla10[Descripción],Tabla10[CODIGO PRESUPUESTARIO],0))</f>
        <v/>
      </c>
      <c r="Q561" s="523"/>
      <c r="R561" s="523" t="str">
        <f>IF(Tabla1[[#This Row],[Insumos]]="","",_xlfn.XLOOKUP(Tabla1[[#This Row],[Insumos]],Tabla10[Insumo],Tabla10[InsumoAbrev],"",0))</f>
        <v/>
      </c>
    </row>
    <row r="562" spans="2:18">
      <c r="B562" s="188" t="str">
        <f>IF('Formulario PPGR3'!$G562="","",CONCATENATE('Formulario PPGR3'!$C562,".",'Formulario PPGR3'!$D562,".",'Formulario PPGR3'!$E562,".",'Formulario PPGR3'!$F562))</f>
        <v/>
      </c>
      <c r="C562" s="188" t="str">
        <f>IF('Formulario PPGR3'!$G562="","",'Formulario PPGR1'!#REF!)</f>
        <v/>
      </c>
      <c r="D562" s="188" t="str">
        <f>IF('Formulario PPGR3'!$G562="","",'Formulario PPGR1'!#REF!)</f>
        <v/>
      </c>
      <c r="E562" s="188" t="str">
        <f>IF('Formulario PPGR3'!$G562="","",'Formulario PPGR1'!#REF!)</f>
        <v/>
      </c>
      <c r="F562" s="188" t="str">
        <f>IF('Formulario PPGR3'!$G562="","",'Formulario PPGR1'!#REF!)</f>
        <v/>
      </c>
      <c r="G562" s="234"/>
      <c r="H562" s="519" t="str" cm="1">
        <f t="array" ref="H562">IF(Tabla1[[#This Row],[Código_Actividad]]="","",_xlfn.XLOOKUP(Tabla1[[#This Row],[Código_Actividad]],CodigoActividad,Tabla2[Actividades Programables Presupuestables],"",0))</f>
        <v/>
      </c>
      <c r="I562" s="520" t="str">
        <f>IFERROR(VLOOKUP('Formulario PPGR3'!$G562,'Formulario PPGR2'!$C$9:$Q$270,15,FALSE),"")</f>
        <v/>
      </c>
      <c r="J562" s="525"/>
      <c r="K562" s="524"/>
      <c r="L562" s="521" t="str">
        <f>IF(Tabla1[[#This Row],[Descripción]]="","",_xlfn.XLOOKUP(Tabla1[[#This Row],[Descripción]],Tabla10[Descripción],Tabla10[Unidad de Medida],"",0))</f>
        <v/>
      </c>
      <c r="M562" s="312"/>
      <c r="N562" s="537" t="str">
        <f>IF(Tabla1[[#This Row],[Descripción]]="","",_xlfn.XLOOKUP(Tabla1[[#This Row],[Descripción]],Tabla10[Descripción],Tabla10[Precio Unitario],0))</f>
        <v/>
      </c>
      <c r="O562" s="537" t="str">
        <f>IF(Tabla1[[#This Row],[Cantidad de Insumos]]="","",Tabla1[[#This Row],[Precio Unitario]]*Tabla1[[#This Row],[Cantidad de Insumos]])</f>
        <v/>
      </c>
      <c r="P562" s="522" t="str">
        <f>IF(Tabla1[[#This Row],[Descripción]]="","",_xlfn.XLOOKUP(Tabla1[[#This Row],[Descripción]],Tabla10[Descripción],Tabla10[CODIGO PRESUPUESTARIO],0))</f>
        <v/>
      </c>
      <c r="Q562" s="523"/>
      <c r="R562" s="523" t="str">
        <f>IF(Tabla1[[#This Row],[Insumos]]="","",_xlfn.XLOOKUP(Tabla1[[#This Row],[Insumos]],Tabla10[Insumo],Tabla10[InsumoAbrev],"",0))</f>
        <v/>
      </c>
    </row>
    <row r="563" spans="2:18">
      <c r="B563" s="188" t="str">
        <f>IF('Formulario PPGR3'!$G563="","",CONCATENATE('Formulario PPGR3'!$C563,".",'Formulario PPGR3'!$D563,".",'Formulario PPGR3'!$E563,".",'Formulario PPGR3'!$F563))</f>
        <v/>
      </c>
      <c r="C563" s="188" t="str">
        <f>IF('Formulario PPGR3'!$G563="","",'Formulario PPGR1'!#REF!)</f>
        <v/>
      </c>
      <c r="D563" s="188" t="str">
        <f>IF('Formulario PPGR3'!$G563="","",'Formulario PPGR1'!#REF!)</f>
        <v/>
      </c>
      <c r="E563" s="188" t="str">
        <f>IF('Formulario PPGR3'!$G563="","",'Formulario PPGR1'!#REF!)</f>
        <v/>
      </c>
      <c r="F563" s="188" t="str">
        <f>IF('Formulario PPGR3'!$G563="","",'Formulario PPGR1'!#REF!)</f>
        <v/>
      </c>
      <c r="G563" s="234"/>
      <c r="H563" s="519" t="str" cm="1">
        <f t="array" ref="H563">IF(Tabla1[[#This Row],[Código_Actividad]]="","",_xlfn.XLOOKUP(Tabla1[[#This Row],[Código_Actividad]],CodigoActividad,Tabla2[Actividades Programables Presupuestables],"",0))</f>
        <v/>
      </c>
      <c r="I563" s="520" t="str">
        <f>IFERROR(VLOOKUP('Formulario PPGR3'!$G563,'Formulario PPGR2'!$C$9:$Q$270,15,FALSE),"")</f>
        <v/>
      </c>
      <c r="J563" s="525"/>
      <c r="K563" s="524"/>
      <c r="L563" s="521" t="str">
        <f>IF(Tabla1[[#This Row],[Descripción]]="","",_xlfn.XLOOKUP(Tabla1[[#This Row],[Descripción]],Tabla10[Descripción],Tabla10[Unidad de Medida],"",0))</f>
        <v/>
      </c>
      <c r="M563" s="312"/>
      <c r="N563" s="537" t="str">
        <f>IF(Tabla1[[#This Row],[Descripción]]="","",_xlfn.XLOOKUP(Tabla1[[#This Row],[Descripción]],Tabla10[Descripción],Tabla10[Precio Unitario],0))</f>
        <v/>
      </c>
      <c r="O563" s="537" t="str">
        <f>IF(Tabla1[[#This Row],[Cantidad de Insumos]]="","",Tabla1[[#This Row],[Precio Unitario]]*Tabla1[[#This Row],[Cantidad de Insumos]])</f>
        <v/>
      </c>
      <c r="P563" s="522" t="str">
        <f>IF(Tabla1[[#This Row],[Descripción]]="","",_xlfn.XLOOKUP(Tabla1[[#This Row],[Descripción]],Tabla10[Descripción],Tabla10[CODIGO PRESUPUESTARIO],0))</f>
        <v/>
      </c>
      <c r="Q563" s="523"/>
      <c r="R563" s="523" t="str">
        <f>IF(Tabla1[[#This Row],[Insumos]]="","",_xlfn.XLOOKUP(Tabla1[[#This Row],[Insumos]],Tabla10[Insumo],Tabla10[InsumoAbrev],"",0))</f>
        <v/>
      </c>
    </row>
    <row r="564" spans="2:18">
      <c r="B564" s="188" t="str">
        <f>IF('Formulario PPGR3'!$G564="","",CONCATENATE('Formulario PPGR3'!$C564,".",'Formulario PPGR3'!$D564,".",'Formulario PPGR3'!$E564,".",'Formulario PPGR3'!$F564))</f>
        <v/>
      </c>
      <c r="C564" s="188" t="str">
        <f>IF('Formulario PPGR3'!$G564="","",'Formulario PPGR1'!#REF!)</f>
        <v/>
      </c>
      <c r="D564" s="188" t="str">
        <f>IF('Formulario PPGR3'!$G564="","",'Formulario PPGR1'!#REF!)</f>
        <v/>
      </c>
      <c r="E564" s="188" t="str">
        <f>IF('Formulario PPGR3'!$G564="","",'Formulario PPGR1'!#REF!)</f>
        <v/>
      </c>
      <c r="F564" s="188" t="str">
        <f>IF('Formulario PPGR3'!$G564="","",'Formulario PPGR1'!#REF!)</f>
        <v/>
      </c>
      <c r="G564" s="234"/>
      <c r="H564" s="519" t="str" cm="1">
        <f t="array" ref="H564">IF(Tabla1[[#This Row],[Código_Actividad]]="","",_xlfn.XLOOKUP(Tabla1[[#This Row],[Código_Actividad]],CodigoActividad,Tabla2[Actividades Programables Presupuestables],"",0))</f>
        <v/>
      </c>
      <c r="I564" s="520" t="str">
        <f>IFERROR(VLOOKUP('Formulario PPGR3'!$G564,'Formulario PPGR2'!$C$9:$Q$270,15,FALSE),"")</f>
        <v/>
      </c>
      <c r="J564" s="525"/>
      <c r="K564" s="524"/>
      <c r="L564" s="521" t="str">
        <f>IF(Tabla1[[#This Row],[Descripción]]="","",_xlfn.XLOOKUP(Tabla1[[#This Row],[Descripción]],Tabla10[Descripción],Tabla10[Unidad de Medida],"",0))</f>
        <v/>
      </c>
      <c r="M564" s="312"/>
      <c r="N564" s="537" t="str">
        <f>IF(Tabla1[[#This Row],[Descripción]]="","",_xlfn.XLOOKUP(Tabla1[[#This Row],[Descripción]],Tabla10[Descripción],Tabla10[Precio Unitario],0))</f>
        <v/>
      </c>
      <c r="O564" s="537" t="str">
        <f>IF(Tabla1[[#This Row],[Cantidad de Insumos]]="","",Tabla1[[#This Row],[Precio Unitario]]*Tabla1[[#This Row],[Cantidad de Insumos]])</f>
        <v/>
      </c>
      <c r="P564" s="522" t="str">
        <f>IF(Tabla1[[#This Row],[Descripción]]="","",_xlfn.XLOOKUP(Tabla1[[#This Row],[Descripción]],Tabla10[Descripción],Tabla10[CODIGO PRESUPUESTARIO],0))</f>
        <v/>
      </c>
      <c r="Q564" s="523"/>
      <c r="R564" s="523" t="str">
        <f>IF(Tabla1[[#This Row],[Insumos]]="","",_xlfn.XLOOKUP(Tabla1[[#This Row],[Insumos]],Tabla10[Insumo],Tabla10[InsumoAbrev],"",0))</f>
        <v/>
      </c>
    </row>
    <row r="565" spans="2:18">
      <c r="B565" s="188" t="str">
        <f>IF('Formulario PPGR3'!$G565="","",CONCATENATE('Formulario PPGR3'!$C565,".",'Formulario PPGR3'!$D565,".",'Formulario PPGR3'!$E565,".",'Formulario PPGR3'!$F565))</f>
        <v/>
      </c>
      <c r="C565" s="188" t="str">
        <f>IF('Formulario PPGR3'!$G565="","",'Formulario PPGR1'!#REF!)</f>
        <v/>
      </c>
      <c r="D565" s="188" t="str">
        <f>IF('Formulario PPGR3'!$G565="","",'Formulario PPGR1'!#REF!)</f>
        <v/>
      </c>
      <c r="E565" s="188" t="str">
        <f>IF('Formulario PPGR3'!$G565="","",'Formulario PPGR1'!#REF!)</f>
        <v/>
      </c>
      <c r="F565" s="188" t="str">
        <f>IF('Formulario PPGR3'!$G565="","",'Formulario PPGR1'!#REF!)</f>
        <v/>
      </c>
      <c r="G565" s="234"/>
      <c r="H565" s="519" t="str" cm="1">
        <f t="array" ref="H565">IF(Tabla1[[#This Row],[Código_Actividad]]="","",_xlfn.XLOOKUP(Tabla1[[#This Row],[Código_Actividad]],CodigoActividad,Tabla2[Actividades Programables Presupuestables],"",0))</f>
        <v/>
      </c>
      <c r="I565" s="520" t="str">
        <f>IFERROR(VLOOKUP('Formulario PPGR3'!$G565,'Formulario PPGR2'!$C$9:$Q$270,15,FALSE),"")</f>
        <v/>
      </c>
      <c r="J565" s="525"/>
      <c r="K565" s="524"/>
      <c r="L565" s="521" t="str">
        <f>IF(Tabla1[[#This Row],[Descripción]]="","",_xlfn.XLOOKUP(Tabla1[[#This Row],[Descripción]],Tabla10[Descripción],Tabla10[Unidad de Medida],"",0))</f>
        <v/>
      </c>
      <c r="M565" s="312"/>
      <c r="N565" s="537" t="str">
        <f>IF(Tabla1[[#This Row],[Descripción]]="","",_xlfn.XLOOKUP(Tabla1[[#This Row],[Descripción]],Tabla10[Descripción],Tabla10[Precio Unitario],0))</f>
        <v/>
      </c>
      <c r="O565" s="537" t="str">
        <f>IF(Tabla1[[#This Row],[Cantidad de Insumos]]="","",Tabla1[[#This Row],[Precio Unitario]]*Tabla1[[#This Row],[Cantidad de Insumos]])</f>
        <v/>
      </c>
      <c r="P565" s="522" t="str">
        <f>IF(Tabla1[[#This Row],[Descripción]]="","",_xlfn.XLOOKUP(Tabla1[[#This Row],[Descripción]],Tabla10[Descripción],Tabla10[CODIGO PRESUPUESTARIO],0))</f>
        <v/>
      </c>
      <c r="Q565" s="523"/>
      <c r="R565" s="523" t="str">
        <f>IF(Tabla1[[#This Row],[Insumos]]="","",_xlfn.XLOOKUP(Tabla1[[#This Row],[Insumos]],Tabla10[Insumo],Tabla10[InsumoAbrev],"",0))</f>
        <v/>
      </c>
    </row>
    <row r="566" spans="2:18">
      <c r="B566" s="188" t="str">
        <f>IF('Formulario PPGR3'!$G566="","",CONCATENATE('Formulario PPGR3'!$C566,".",'Formulario PPGR3'!$D566,".",'Formulario PPGR3'!$E566,".",'Formulario PPGR3'!$F566))</f>
        <v/>
      </c>
      <c r="C566" s="188" t="str">
        <f>IF('Formulario PPGR3'!$G566="","",'Formulario PPGR1'!#REF!)</f>
        <v/>
      </c>
      <c r="D566" s="188" t="str">
        <f>IF('Formulario PPGR3'!$G566="","",'Formulario PPGR1'!#REF!)</f>
        <v/>
      </c>
      <c r="E566" s="188" t="str">
        <f>IF('Formulario PPGR3'!$G566="","",'Formulario PPGR1'!#REF!)</f>
        <v/>
      </c>
      <c r="F566" s="188" t="str">
        <f>IF('Formulario PPGR3'!$G566="","",'Formulario PPGR1'!#REF!)</f>
        <v/>
      </c>
      <c r="G566" s="234"/>
      <c r="H566" s="519" t="str" cm="1">
        <f t="array" ref="H566">IF(Tabla1[[#This Row],[Código_Actividad]]="","",_xlfn.XLOOKUP(Tabla1[[#This Row],[Código_Actividad]],CodigoActividad,Tabla2[Actividades Programables Presupuestables],"",0))</f>
        <v/>
      </c>
      <c r="I566" s="520" t="str">
        <f>IFERROR(VLOOKUP('Formulario PPGR3'!$G566,'Formulario PPGR2'!$C$9:$Q$270,15,FALSE),"")</f>
        <v/>
      </c>
      <c r="J566" s="525"/>
      <c r="K566" s="524"/>
      <c r="L566" s="521" t="str">
        <f>IF(Tabla1[[#This Row],[Descripción]]="","",_xlfn.XLOOKUP(Tabla1[[#This Row],[Descripción]],Tabla10[Descripción],Tabla10[Unidad de Medida],"",0))</f>
        <v/>
      </c>
      <c r="M566" s="312"/>
      <c r="N566" s="537" t="str">
        <f>IF(Tabla1[[#This Row],[Descripción]]="","",_xlfn.XLOOKUP(Tabla1[[#This Row],[Descripción]],Tabla10[Descripción],Tabla10[Precio Unitario],0))</f>
        <v/>
      </c>
      <c r="O566" s="537" t="str">
        <f>IF(Tabla1[[#This Row],[Cantidad de Insumos]]="","",Tabla1[[#This Row],[Precio Unitario]]*Tabla1[[#This Row],[Cantidad de Insumos]])</f>
        <v/>
      </c>
      <c r="P566" s="522" t="str">
        <f>IF(Tabla1[[#This Row],[Descripción]]="","",_xlfn.XLOOKUP(Tabla1[[#This Row],[Descripción]],Tabla10[Descripción],Tabla10[CODIGO PRESUPUESTARIO],0))</f>
        <v/>
      </c>
      <c r="Q566" s="523"/>
      <c r="R566" s="523" t="str">
        <f>IF(Tabla1[[#This Row],[Insumos]]="","",_xlfn.XLOOKUP(Tabla1[[#This Row],[Insumos]],Tabla10[Insumo],Tabla10[InsumoAbrev],"",0))</f>
        <v/>
      </c>
    </row>
    <row r="567" spans="2:18">
      <c r="B567" s="188" t="str">
        <f>IF('Formulario PPGR3'!$G567="","",CONCATENATE('Formulario PPGR3'!$C567,".",'Formulario PPGR3'!$D567,".",'Formulario PPGR3'!$E567,".",'Formulario PPGR3'!$F567))</f>
        <v/>
      </c>
      <c r="C567" s="188" t="str">
        <f>IF('Formulario PPGR3'!$G567="","",'Formulario PPGR1'!#REF!)</f>
        <v/>
      </c>
      <c r="D567" s="188" t="str">
        <f>IF('Formulario PPGR3'!$G567="","",'Formulario PPGR1'!#REF!)</f>
        <v/>
      </c>
      <c r="E567" s="188" t="str">
        <f>IF('Formulario PPGR3'!$G567="","",'Formulario PPGR1'!#REF!)</f>
        <v/>
      </c>
      <c r="F567" s="188" t="str">
        <f>IF('Formulario PPGR3'!$G567="","",'Formulario PPGR1'!#REF!)</f>
        <v/>
      </c>
      <c r="G567" s="234"/>
      <c r="H567" s="519" t="str" cm="1">
        <f t="array" ref="H567">IF(Tabla1[[#This Row],[Código_Actividad]]="","",_xlfn.XLOOKUP(Tabla1[[#This Row],[Código_Actividad]],CodigoActividad,Tabla2[Actividades Programables Presupuestables],"",0))</f>
        <v/>
      </c>
      <c r="I567" s="520" t="str">
        <f>IFERROR(VLOOKUP('Formulario PPGR3'!$G567,'Formulario PPGR2'!$C$9:$Q$270,15,FALSE),"")</f>
        <v/>
      </c>
      <c r="J567" s="525"/>
      <c r="K567" s="524"/>
      <c r="L567" s="521" t="str">
        <f>IF(Tabla1[[#This Row],[Descripción]]="","",_xlfn.XLOOKUP(Tabla1[[#This Row],[Descripción]],Tabla10[Descripción],Tabla10[Unidad de Medida],"",0))</f>
        <v/>
      </c>
      <c r="M567" s="312"/>
      <c r="N567" s="537" t="str">
        <f>IF(Tabla1[[#This Row],[Descripción]]="","",_xlfn.XLOOKUP(Tabla1[[#This Row],[Descripción]],Tabla10[Descripción],Tabla10[Precio Unitario],0))</f>
        <v/>
      </c>
      <c r="O567" s="537" t="str">
        <f>IF(Tabla1[[#This Row],[Cantidad de Insumos]]="","",Tabla1[[#This Row],[Precio Unitario]]*Tabla1[[#This Row],[Cantidad de Insumos]])</f>
        <v/>
      </c>
      <c r="P567" s="522" t="str">
        <f>IF(Tabla1[[#This Row],[Descripción]]="","",_xlfn.XLOOKUP(Tabla1[[#This Row],[Descripción]],Tabla10[Descripción],Tabla10[CODIGO PRESUPUESTARIO],0))</f>
        <v/>
      </c>
      <c r="Q567" s="523"/>
      <c r="R567" s="523" t="str">
        <f>IF(Tabla1[[#This Row],[Insumos]]="","",_xlfn.XLOOKUP(Tabla1[[#This Row],[Insumos]],Tabla10[Insumo],Tabla10[InsumoAbrev],"",0))</f>
        <v/>
      </c>
    </row>
    <row r="568" spans="2:18">
      <c r="B568" s="188" t="str">
        <f>IF('Formulario PPGR3'!$G568="","",CONCATENATE('Formulario PPGR3'!$C568,".",'Formulario PPGR3'!$D568,".",'Formulario PPGR3'!$E568,".",'Formulario PPGR3'!$F568))</f>
        <v/>
      </c>
      <c r="C568" s="188" t="str">
        <f>IF('Formulario PPGR3'!$G568="","",'Formulario PPGR1'!#REF!)</f>
        <v/>
      </c>
      <c r="D568" s="188" t="str">
        <f>IF('Formulario PPGR3'!$G568="","",'Formulario PPGR1'!#REF!)</f>
        <v/>
      </c>
      <c r="E568" s="188" t="str">
        <f>IF('Formulario PPGR3'!$G568="","",'Formulario PPGR1'!#REF!)</f>
        <v/>
      </c>
      <c r="F568" s="188" t="str">
        <f>IF('Formulario PPGR3'!$G568="","",'Formulario PPGR1'!#REF!)</f>
        <v/>
      </c>
      <c r="G568" s="234"/>
      <c r="H568" s="519" t="str" cm="1">
        <f t="array" ref="H568">IF(Tabla1[[#This Row],[Código_Actividad]]="","",_xlfn.XLOOKUP(Tabla1[[#This Row],[Código_Actividad]],CodigoActividad,Tabla2[Actividades Programables Presupuestables],"",0))</f>
        <v/>
      </c>
      <c r="I568" s="520" t="str">
        <f>IFERROR(VLOOKUP('Formulario PPGR3'!$G568,'Formulario PPGR2'!$C$9:$Q$270,15,FALSE),"")</f>
        <v/>
      </c>
      <c r="J568" s="525"/>
      <c r="K568" s="524"/>
      <c r="L568" s="521" t="str">
        <f>IF(Tabla1[[#This Row],[Descripción]]="","",_xlfn.XLOOKUP(Tabla1[[#This Row],[Descripción]],Tabla10[Descripción],Tabla10[Unidad de Medida],"",0))</f>
        <v/>
      </c>
      <c r="M568" s="312"/>
      <c r="N568" s="537" t="str">
        <f>IF(Tabla1[[#This Row],[Descripción]]="","",_xlfn.XLOOKUP(Tabla1[[#This Row],[Descripción]],Tabla10[Descripción],Tabla10[Precio Unitario],0))</f>
        <v/>
      </c>
      <c r="O568" s="537" t="str">
        <f>IF(Tabla1[[#This Row],[Cantidad de Insumos]]="","",Tabla1[[#This Row],[Precio Unitario]]*Tabla1[[#This Row],[Cantidad de Insumos]])</f>
        <v/>
      </c>
      <c r="P568" s="522" t="str">
        <f>IF(Tabla1[[#This Row],[Descripción]]="","",_xlfn.XLOOKUP(Tabla1[[#This Row],[Descripción]],Tabla10[Descripción],Tabla10[CODIGO PRESUPUESTARIO],0))</f>
        <v/>
      </c>
      <c r="Q568" s="523"/>
      <c r="R568" s="523" t="str">
        <f>IF(Tabla1[[#This Row],[Insumos]]="","",_xlfn.XLOOKUP(Tabla1[[#This Row],[Insumos]],Tabla10[Insumo],Tabla10[InsumoAbrev],"",0))</f>
        <v/>
      </c>
    </row>
    <row r="569" spans="2:18">
      <c r="B569" s="188" t="str">
        <f>IF('Formulario PPGR3'!$G569="","",CONCATENATE('Formulario PPGR3'!$C569,".",'Formulario PPGR3'!$D569,".",'Formulario PPGR3'!$E569,".",'Formulario PPGR3'!$F569))</f>
        <v/>
      </c>
      <c r="C569" s="188" t="str">
        <f>IF('Formulario PPGR3'!$G569="","",'Formulario PPGR1'!#REF!)</f>
        <v/>
      </c>
      <c r="D569" s="188" t="str">
        <f>IF('Formulario PPGR3'!$G569="","",'Formulario PPGR1'!#REF!)</f>
        <v/>
      </c>
      <c r="E569" s="188" t="str">
        <f>IF('Formulario PPGR3'!$G569="","",'Formulario PPGR1'!#REF!)</f>
        <v/>
      </c>
      <c r="F569" s="188" t="str">
        <f>IF('Formulario PPGR3'!$G569="","",'Formulario PPGR1'!#REF!)</f>
        <v/>
      </c>
      <c r="G569" s="234"/>
      <c r="H569" s="519" t="str" cm="1">
        <f t="array" ref="H569">IF(Tabla1[[#This Row],[Código_Actividad]]="","",_xlfn.XLOOKUP(Tabla1[[#This Row],[Código_Actividad]],CodigoActividad,Tabla2[Actividades Programables Presupuestables],"",0))</f>
        <v/>
      </c>
      <c r="I569" s="520" t="str">
        <f>IFERROR(VLOOKUP('Formulario PPGR3'!$G569,'Formulario PPGR2'!$C$9:$Q$270,15,FALSE),"")</f>
        <v/>
      </c>
      <c r="J569" s="525"/>
      <c r="K569" s="524"/>
      <c r="L569" s="521" t="str">
        <f>IF(Tabla1[[#This Row],[Descripción]]="","",_xlfn.XLOOKUP(Tabla1[[#This Row],[Descripción]],Tabla10[Descripción],Tabla10[Unidad de Medida],"",0))</f>
        <v/>
      </c>
      <c r="M569" s="312"/>
      <c r="N569" s="537" t="str">
        <f>IF(Tabla1[[#This Row],[Descripción]]="","",_xlfn.XLOOKUP(Tabla1[[#This Row],[Descripción]],Tabla10[Descripción],Tabla10[Precio Unitario],0))</f>
        <v/>
      </c>
      <c r="O569" s="537" t="str">
        <f>IF(Tabla1[[#This Row],[Cantidad de Insumos]]="","",Tabla1[[#This Row],[Precio Unitario]]*Tabla1[[#This Row],[Cantidad de Insumos]])</f>
        <v/>
      </c>
      <c r="P569" s="522" t="str">
        <f>IF(Tabla1[[#This Row],[Descripción]]="","",_xlfn.XLOOKUP(Tabla1[[#This Row],[Descripción]],Tabla10[Descripción],Tabla10[CODIGO PRESUPUESTARIO],0))</f>
        <v/>
      </c>
      <c r="Q569" s="523"/>
      <c r="R569" s="523" t="str">
        <f>IF(Tabla1[[#This Row],[Insumos]]="","",_xlfn.XLOOKUP(Tabla1[[#This Row],[Insumos]],Tabla10[Insumo],Tabla10[InsumoAbrev],"",0))</f>
        <v/>
      </c>
    </row>
    <row r="570" spans="2:18">
      <c r="B570" s="188" t="str">
        <f>IF('Formulario PPGR3'!$G570="","",CONCATENATE('Formulario PPGR3'!$C570,".",'Formulario PPGR3'!$D570,".",'Formulario PPGR3'!$E570,".",'Formulario PPGR3'!$F570))</f>
        <v/>
      </c>
      <c r="C570" s="188" t="str">
        <f>IF('Formulario PPGR3'!$G570="","",'Formulario PPGR1'!#REF!)</f>
        <v/>
      </c>
      <c r="D570" s="188" t="str">
        <f>IF('Formulario PPGR3'!$G570="","",'Formulario PPGR1'!#REF!)</f>
        <v/>
      </c>
      <c r="E570" s="188" t="str">
        <f>IF('Formulario PPGR3'!$G570="","",'Formulario PPGR1'!#REF!)</f>
        <v/>
      </c>
      <c r="F570" s="188" t="str">
        <f>IF('Formulario PPGR3'!$G570="","",'Formulario PPGR1'!#REF!)</f>
        <v/>
      </c>
      <c r="G570" s="234"/>
      <c r="H570" s="519" t="str" cm="1">
        <f t="array" ref="H570">IF(Tabla1[[#This Row],[Código_Actividad]]="","",_xlfn.XLOOKUP(Tabla1[[#This Row],[Código_Actividad]],CodigoActividad,Tabla2[Actividades Programables Presupuestables],"",0))</f>
        <v/>
      </c>
      <c r="I570" s="520" t="str">
        <f>IFERROR(VLOOKUP('Formulario PPGR3'!$G570,'Formulario PPGR2'!$C$9:$Q$270,15,FALSE),"")</f>
        <v/>
      </c>
      <c r="J570" s="525"/>
      <c r="K570" s="524"/>
      <c r="L570" s="521" t="str">
        <f>IF(Tabla1[[#This Row],[Descripción]]="","",_xlfn.XLOOKUP(Tabla1[[#This Row],[Descripción]],Tabla10[Descripción],Tabla10[Unidad de Medida],"",0))</f>
        <v/>
      </c>
      <c r="M570" s="312"/>
      <c r="N570" s="537" t="str">
        <f>IF(Tabla1[[#This Row],[Descripción]]="","",_xlfn.XLOOKUP(Tabla1[[#This Row],[Descripción]],Tabla10[Descripción],Tabla10[Precio Unitario],0))</f>
        <v/>
      </c>
      <c r="O570" s="537" t="str">
        <f>IF(Tabla1[[#This Row],[Cantidad de Insumos]]="","",Tabla1[[#This Row],[Precio Unitario]]*Tabla1[[#This Row],[Cantidad de Insumos]])</f>
        <v/>
      </c>
      <c r="P570" s="522" t="str">
        <f>IF(Tabla1[[#This Row],[Descripción]]="","",_xlfn.XLOOKUP(Tabla1[[#This Row],[Descripción]],Tabla10[Descripción],Tabla10[CODIGO PRESUPUESTARIO],0))</f>
        <v/>
      </c>
      <c r="Q570" s="523"/>
      <c r="R570" s="523" t="str">
        <f>IF(Tabla1[[#This Row],[Insumos]]="","",_xlfn.XLOOKUP(Tabla1[[#This Row],[Insumos]],Tabla10[Insumo],Tabla10[InsumoAbrev],"",0))</f>
        <v/>
      </c>
    </row>
    <row r="571" spans="2:18">
      <c r="B571" s="188" t="str">
        <f>IF('Formulario PPGR3'!$G571="","",CONCATENATE('Formulario PPGR3'!$C571,".",'Formulario PPGR3'!$D571,".",'Formulario PPGR3'!$E571,".",'Formulario PPGR3'!$F571))</f>
        <v/>
      </c>
      <c r="C571" s="188" t="str">
        <f>IF('Formulario PPGR3'!$G571="","",'Formulario PPGR1'!#REF!)</f>
        <v/>
      </c>
      <c r="D571" s="188" t="str">
        <f>IF('Formulario PPGR3'!$G571="","",'Formulario PPGR1'!#REF!)</f>
        <v/>
      </c>
      <c r="E571" s="188" t="str">
        <f>IF('Formulario PPGR3'!$G571="","",'Formulario PPGR1'!#REF!)</f>
        <v/>
      </c>
      <c r="F571" s="188" t="str">
        <f>IF('Formulario PPGR3'!$G571="","",'Formulario PPGR1'!#REF!)</f>
        <v/>
      </c>
      <c r="G571" s="234"/>
      <c r="H571" s="519" t="str" cm="1">
        <f t="array" ref="H571">IF(Tabla1[[#This Row],[Código_Actividad]]="","",_xlfn.XLOOKUP(Tabla1[[#This Row],[Código_Actividad]],CodigoActividad,Tabla2[Actividades Programables Presupuestables],"",0))</f>
        <v/>
      </c>
      <c r="I571" s="520" t="str">
        <f>IFERROR(VLOOKUP('Formulario PPGR3'!$G571,'Formulario PPGR2'!$C$9:$Q$270,15,FALSE),"")</f>
        <v/>
      </c>
      <c r="J571" s="525"/>
      <c r="K571" s="524"/>
      <c r="L571" s="521" t="str">
        <f>IF(Tabla1[[#This Row],[Descripción]]="","",_xlfn.XLOOKUP(Tabla1[[#This Row],[Descripción]],Tabla10[Descripción],Tabla10[Unidad de Medida],"",0))</f>
        <v/>
      </c>
      <c r="M571" s="312"/>
      <c r="N571" s="537" t="str">
        <f>IF(Tabla1[[#This Row],[Descripción]]="","",_xlfn.XLOOKUP(Tabla1[[#This Row],[Descripción]],Tabla10[Descripción],Tabla10[Precio Unitario],0))</f>
        <v/>
      </c>
      <c r="O571" s="537" t="str">
        <f>IF(Tabla1[[#This Row],[Cantidad de Insumos]]="","",Tabla1[[#This Row],[Precio Unitario]]*Tabla1[[#This Row],[Cantidad de Insumos]])</f>
        <v/>
      </c>
      <c r="P571" s="522" t="str">
        <f>IF(Tabla1[[#This Row],[Descripción]]="","",_xlfn.XLOOKUP(Tabla1[[#This Row],[Descripción]],Tabla10[Descripción],Tabla10[CODIGO PRESUPUESTARIO],0))</f>
        <v/>
      </c>
      <c r="Q571" s="523"/>
      <c r="R571" s="523" t="str">
        <f>IF(Tabla1[[#This Row],[Insumos]]="","",_xlfn.XLOOKUP(Tabla1[[#This Row],[Insumos]],Tabla10[Insumo],Tabla10[InsumoAbrev],"",0))</f>
        <v/>
      </c>
    </row>
    <row r="572" spans="2:18">
      <c r="B572" s="188" t="str">
        <f>IF('Formulario PPGR3'!$G572="","",CONCATENATE('Formulario PPGR3'!$C572,".",'Formulario PPGR3'!$D572,".",'Formulario PPGR3'!$E572,".",'Formulario PPGR3'!$F572))</f>
        <v/>
      </c>
      <c r="C572" s="188" t="str">
        <f>IF('Formulario PPGR3'!$G572="","",'Formulario PPGR1'!#REF!)</f>
        <v/>
      </c>
      <c r="D572" s="188" t="str">
        <f>IF('Formulario PPGR3'!$G572="","",'Formulario PPGR1'!#REF!)</f>
        <v/>
      </c>
      <c r="E572" s="188" t="str">
        <f>IF('Formulario PPGR3'!$G572="","",'Formulario PPGR1'!#REF!)</f>
        <v/>
      </c>
      <c r="F572" s="188" t="str">
        <f>IF('Formulario PPGR3'!$G572="","",'Formulario PPGR1'!#REF!)</f>
        <v/>
      </c>
      <c r="G572" s="234"/>
      <c r="H572" s="519" t="str" cm="1">
        <f t="array" ref="H572">IF(Tabla1[[#This Row],[Código_Actividad]]="","",_xlfn.XLOOKUP(Tabla1[[#This Row],[Código_Actividad]],CodigoActividad,Tabla2[Actividades Programables Presupuestables],"",0))</f>
        <v/>
      </c>
      <c r="I572" s="520" t="str">
        <f>IFERROR(VLOOKUP('Formulario PPGR3'!$G572,'Formulario PPGR2'!$C$9:$Q$270,15,FALSE),"")</f>
        <v/>
      </c>
      <c r="J572" s="525"/>
      <c r="K572" s="524"/>
      <c r="L572" s="521" t="str">
        <f>IF(Tabla1[[#This Row],[Descripción]]="","",_xlfn.XLOOKUP(Tabla1[[#This Row],[Descripción]],Tabla10[Descripción],Tabla10[Unidad de Medida],"",0))</f>
        <v/>
      </c>
      <c r="M572" s="312"/>
      <c r="N572" s="537" t="str">
        <f>IF(Tabla1[[#This Row],[Descripción]]="","",_xlfn.XLOOKUP(Tabla1[[#This Row],[Descripción]],Tabla10[Descripción],Tabla10[Precio Unitario],0))</f>
        <v/>
      </c>
      <c r="O572" s="537" t="str">
        <f>IF(Tabla1[[#This Row],[Cantidad de Insumos]]="","",Tabla1[[#This Row],[Precio Unitario]]*Tabla1[[#This Row],[Cantidad de Insumos]])</f>
        <v/>
      </c>
      <c r="P572" s="522" t="str">
        <f>IF(Tabla1[[#This Row],[Descripción]]="","",_xlfn.XLOOKUP(Tabla1[[#This Row],[Descripción]],Tabla10[Descripción],Tabla10[CODIGO PRESUPUESTARIO],0))</f>
        <v/>
      </c>
      <c r="Q572" s="523"/>
      <c r="R572" s="523" t="str">
        <f>IF(Tabla1[[#This Row],[Insumos]]="","",_xlfn.XLOOKUP(Tabla1[[#This Row],[Insumos]],Tabla10[Insumo],Tabla10[InsumoAbrev],"",0))</f>
        <v/>
      </c>
    </row>
    <row r="573" spans="2:18">
      <c r="B573" s="188" t="str">
        <f>IF('Formulario PPGR3'!$G573="","",CONCATENATE('Formulario PPGR3'!$C573,".",'Formulario PPGR3'!$D573,".",'Formulario PPGR3'!$E573,".",'Formulario PPGR3'!$F573))</f>
        <v/>
      </c>
      <c r="C573" s="188" t="str">
        <f>IF('Formulario PPGR3'!$G573="","",'Formulario PPGR1'!#REF!)</f>
        <v/>
      </c>
      <c r="D573" s="188" t="str">
        <f>IF('Formulario PPGR3'!$G573="","",'Formulario PPGR1'!#REF!)</f>
        <v/>
      </c>
      <c r="E573" s="188" t="str">
        <f>IF('Formulario PPGR3'!$G573="","",'Formulario PPGR1'!#REF!)</f>
        <v/>
      </c>
      <c r="F573" s="188" t="str">
        <f>IF('Formulario PPGR3'!$G573="","",'Formulario PPGR1'!#REF!)</f>
        <v/>
      </c>
      <c r="G573" s="234"/>
      <c r="H573" s="519" t="str" cm="1">
        <f t="array" ref="H573">IF(Tabla1[[#This Row],[Código_Actividad]]="","",_xlfn.XLOOKUP(Tabla1[[#This Row],[Código_Actividad]],CodigoActividad,Tabla2[Actividades Programables Presupuestables],"",0))</f>
        <v/>
      </c>
      <c r="I573" s="520" t="str">
        <f>IFERROR(VLOOKUP('Formulario PPGR3'!$G573,'Formulario PPGR2'!$C$9:$Q$270,15,FALSE),"")</f>
        <v/>
      </c>
      <c r="J573" s="525"/>
      <c r="K573" s="524"/>
      <c r="L573" s="521" t="str">
        <f>IF(Tabla1[[#This Row],[Descripción]]="","",_xlfn.XLOOKUP(Tabla1[[#This Row],[Descripción]],Tabla10[Descripción],Tabla10[Unidad de Medida],"",0))</f>
        <v/>
      </c>
      <c r="M573" s="312"/>
      <c r="N573" s="537" t="str">
        <f>IF(Tabla1[[#This Row],[Descripción]]="","",_xlfn.XLOOKUP(Tabla1[[#This Row],[Descripción]],Tabla10[Descripción],Tabla10[Precio Unitario],0))</f>
        <v/>
      </c>
      <c r="O573" s="537" t="str">
        <f>IF(Tabla1[[#This Row],[Cantidad de Insumos]]="","",Tabla1[[#This Row],[Precio Unitario]]*Tabla1[[#This Row],[Cantidad de Insumos]])</f>
        <v/>
      </c>
      <c r="P573" s="522" t="str">
        <f>IF(Tabla1[[#This Row],[Descripción]]="","",_xlfn.XLOOKUP(Tabla1[[#This Row],[Descripción]],Tabla10[Descripción],Tabla10[CODIGO PRESUPUESTARIO],0))</f>
        <v/>
      </c>
      <c r="Q573" s="523"/>
      <c r="R573" s="523" t="str">
        <f>IF(Tabla1[[#This Row],[Insumos]]="","",_xlfn.XLOOKUP(Tabla1[[#This Row],[Insumos]],Tabla10[Insumo],Tabla10[InsumoAbrev],"",0))</f>
        <v/>
      </c>
    </row>
    <row r="574" spans="2:18">
      <c r="B574" s="188" t="str">
        <f>IF('Formulario PPGR3'!$G574="","",CONCATENATE('Formulario PPGR3'!$C574,".",'Formulario PPGR3'!$D574,".",'Formulario PPGR3'!$E574,".",'Formulario PPGR3'!$F574))</f>
        <v/>
      </c>
      <c r="C574" s="188" t="str">
        <f>IF('Formulario PPGR3'!$G574="","",'Formulario PPGR1'!#REF!)</f>
        <v/>
      </c>
      <c r="D574" s="188" t="str">
        <f>IF('Formulario PPGR3'!$G574="","",'Formulario PPGR1'!#REF!)</f>
        <v/>
      </c>
      <c r="E574" s="188" t="str">
        <f>IF('Formulario PPGR3'!$G574="","",'Formulario PPGR1'!#REF!)</f>
        <v/>
      </c>
      <c r="F574" s="188" t="str">
        <f>IF('Formulario PPGR3'!$G574="","",'Formulario PPGR1'!#REF!)</f>
        <v/>
      </c>
      <c r="G574" s="234"/>
      <c r="H574" s="519" t="str" cm="1">
        <f t="array" ref="H574">IF(Tabla1[[#This Row],[Código_Actividad]]="","",_xlfn.XLOOKUP(Tabla1[[#This Row],[Código_Actividad]],CodigoActividad,Tabla2[Actividades Programables Presupuestables],"",0))</f>
        <v/>
      </c>
      <c r="I574" s="520" t="str">
        <f>IFERROR(VLOOKUP('Formulario PPGR3'!$G574,'Formulario PPGR2'!$C$9:$Q$270,15,FALSE),"")</f>
        <v/>
      </c>
      <c r="J574" s="525"/>
      <c r="K574" s="524"/>
      <c r="L574" s="521" t="str">
        <f>IF(Tabla1[[#This Row],[Descripción]]="","",_xlfn.XLOOKUP(Tabla1[[#This Row],[Descripción]],Tabla10[Descripción],Tabla10[Unidad de Medida],"",0))</f>
        <v/>
      </c>
      <c r="M574" s="312"/>
      <c r="N574" s="537" t="str">
        <f>IF(Tabla1[[#This Row],[Descripción]]="","",_xlfn.XLOOKUP(Tabla1[[#This Row],[Descripción]],Tabla10[Descripción],Tabla10[Precio Unitario],0))</f>
        <v/>
      </c>
      <c r="O574" s="537" t="str">
        <f>IF(Tabla1[[#This Row],[Cantidad de Insumos]]="","",Tabla1[[#This Row],[Precio Unitario]]*Tabla1[[#This Row],[Cantidad de Insumos]])</f>
        <v/>
      </c>
      <c r="P574" s="522" t="str">
        <f>IF(Tabla1[[#This Row],[Descripción]]="","",_xlfn.XLOOKUP(Tabla1[[#This Row],[Descripción]],Tabla10[Descripción],Tabla10[CODIGO PRESUPUESTARIO],0))</f>
        <v/>
      </c>
      <c r="Q574" s="523"/>
      <c r="R574" s="523" t="str">
        <f>IF(Tabla1[[#This Row],[Insumos]]="","",_xlfn.XLOOKUP(Tabla1[[#This Row],[Insumos]],Tabla10[Insumo],Tabla10[InsumoAbrev],"",0))</f>
        <v/>
      </c>
    </row>
    <row r="575" spans="2:18">
      <c r="B575" s="188" t="str">
        <f>IF('Formulario PPGR3'!$G575="","",CONCATENATE('Formulario PPGR3'!$C575,".",'Formulario PPGR3'!$D575,".",'Formulario PPGR3'!$E575,".",'Formulario PPGR3'!$F575))</f>
        <v/>
      </c>
      <c r="C575" s="188" t="str">
        <f>IF('Formulario PPGR3'!$G575="","",'Formulario PPGR1'!#REF!)</f>
        <v/>
      </c>
      <c r="D575" s="188" t="str">
        <f>IF('Formulario PPGR3'!$G575="","",'Formulario PPGR1'!#REF!)</f>
        <v/>
      </c>
      <c r="E575" s="188" t="str">
        <f>IF('Formulario PPGR3'!$G575="","",'Formulario PPGR1'!#REF!)</f>
        <v/>
      </c>
      <c r="F575" s="188" t="str">
        <f>IF('Formulario PPGR3'!$G575="","",'Formulario PPGR1'!#REF!)</f>
        <v/>
      </c>
      <c r="G575" s="234"/>
      <c r="H575" s="519" t="str" cm="1">
        <f t="array" ref="H575">IF(Tabla1[[#This Row],[Código_Actividad]]="","",_xlfn.XLOOKUP(Tabla1[[#This Row],[Código_Actividad]],CodigoActividad,Tabla2[Actividades Programables Presupuestables],"",0))</f>
        <v/>
      </c>
      <c r="I575" s="520" t="str">
        <f>IFERROR(VLOOKUP('Formulario PPGR3'!$G575,'Formulario PPGR2'!$C$9:$Q$270,15,FALSE),"")</f>
        <v/>
      </c>
      <c r="J575" s="525"/>
      <c r="K575" s="524"/>
      <c r="L575" s="521" t="str">
        <f>IF(Tabla1[[#This Row],[Descripción]]="","",_xlfn.XLOOKUP(Tabla1[[#This Row],[Descripción]],Tabla10[Descripción],Tabla10[Unidad de Medida],"",0))</f>
        <v/>
      </c>
      <c r="M575" s="312"/>
      <c r="N575" s="537" t="str">
        <f>IF(Tabla1[[#This Row],[Descripción]]="","",_xlfn.XLOOKUP(Tabla1[[#This Row],[Descripción]],Tabla10[Descripción],Tabla10[Precio Unitario],0))</f>
        <v/>
      </c>
      <c r="O575" s="537" t="str">
        <f>IF(Tabla1[[#This Row],[Cantidad de Insumos]]="","",Tabla1[[#This Row],[Precio Unitario]]*Tabla1[[#This Row],[Cantidad de Insumos]])</f>
        <v/>
      </c>
      <c r="P575" s="522" t="str">
        <f>IF(Tabla1[[#This Row],[Descripción]]="","",_xlfn.XLOOKUP(Tabla1[[#This Row],[Descripción]],Tabla10[Descripción],Tabla10[CODIGO PRESUPUESTARIO],0))</f>
        <v/>
      </c>
      <c r="Q575" s="523"/>
      <c r="R575" s="523" t="str">
        <f>IF(Tabla1[[#This Row],[Insumos]]="","",_xlfn.XLOOKUP(Tabla1[[#This Row],[Insumos]],Tabla10[Insumo],Tabla10[InsumoAbrev],"",0))</f>
        <v/>
      </c>
    </row>
    <row r="576" spans="2:18">
      <c r="B576" s="188" t="str">
        <f>IF('Formulario PPGR3'!$G576="","",CONCATENATE('Formulario PPGR3'!$C576,".",'Formulario PPGR3'!$D576,".",'Formulario PPGR3'!$E576,".",'Formulario PPGR3'!$F576))</f>
        <v/>
      </c>
      <c r="C576" s="188" t="str">
        <f>IF('Formulario PPGR3'!$G576="","",'Formulario PPGR1'!#REF!)</f>
        <v/>
      </c>
      <c r="D576" s="188" t="str">
        <f>IF('Formulario PPGR3'!$G576="","",'Formulario PPGR1'!#REF!)</f>
        <v/>
      </c>
      <c r="E576" s="188" t="str">
        <f>IF('Formulario PPGR3'!$G576="","",'Formulario PPGR1'!#REF!)</f>
        <v/>
      </c>
      <c r="F576" s="188" t="str">
        <f>IF('Formulario PPGR3'!$G576="","",'Formulario PPGR1'!#REF!)</f>
        <v/>
      </c>
      <c r="G576" s="234"/>
      <c r="H576" s="519" t="str" cm="1">
        <f t="array" ref="H576">IF(Tabla1[[#This Row],[Código_Actividad]]="","",_xlfn.XLOOKUP(Tabla1[[#This Row],[Código_Actividad]],CodigoActividad,Tabla2[Actividades Programables Presupuestables],"",0))</f>
        <v/>
      </c>
      <c r="I576" s="520" t="str">
        <f>IFERROR(VLOOKUP('Formulario PPGR3'!$G576,'Formulario PPGR2'!$C$9:$Q$270,15,FALSE),"")</f>
        <v/>
      </c>
      <c r="J576" s="525"/>
      <c r="K576" s="524"/>
      <c r="L576" s="521" t="str">
        <f>IF(Tabla1[[#This Row],[Descripción]]="","",_xlfn.XLOOKUP(Tabla1[[#This Row],[Descripción]],Tabla10[Descripción],Tabla10[Unidad de Medida],"",0))</f>
        <v/>
      </c>
      <c r="M576" s="312"/>
      <c r="N576" s="537" t="str">
        <f>IF(Tabla1[[#This Row],[Descripción]]="","",_xlfn.XLOOKUP(Tabla1[[#This Row],[Descripción]],Tabla10[Descripción],Tabla10[Precio Unitario],0))</f>
        <v/>
      </c>
      <c r="O576" s="537" t="str">
        <f>IF(Tabla1[[#This Row],[Cantidad de Insumos]]="","",Tabla1[[#This Row],[Precio Unitario]]*Tabla1[[#This Row],[Cantidad de Insumos]])</f>
        <v/>
      </c>
      <c r="P576" s="522" t="str">
        <f>IF(Tabla1[[#This Row],[Descripción]]="","",_xlfn.XLOOKUP(Tabla1[[#This Row],[Descripción]],Tabla10[Descripción],Tabla10[CODIGO PRESUPUESTARIO],0))</f>
        <v/>
      </c>
      <c r="Q576" s="523"/>
      <c r="R576" s="523" t="str">
        <f>IF(Tabla1[[#This Row],[Insumos]]="","",_xlfn.XLOOKUP(Tabla1[[#This Row],[Insumos]],Tabla10[Insumo],Tabla10[InsumoAbrev],"",0))</f>
        <v/>
      </c>
    </row>
    <row r="577" spans="2:18">
      <c r="B577" s="188" t="str">
        <f>IF('Formulario PPGR3'!$G577="","",CONCATENATE('Formulario PPGR3'!$C577,".",'Formulario PPGR3'!$D577,".",'Formulario PPGR3'!$E577,".",'Formulario PPGR3'!$F577))</f>
        <v/>
      </c>
      <c r="C577" s="188" t="str">
        <f>IF('Formulario PPGR3'!$G577="","",'Formulario PPGR1'!#REF!)</f>
        <v/>
      </c>
      <c r="D577" s="188" t="str">
        <f>IF('Formulario PPGR3'!$G577="","",'Formulario PPGR1'!#REF!)</f>
        <v/>
      </c>
      <c r="E577" s="188" t="str">
        <f>IF('Formulario PPGR3'!$G577="","",'Formulario PPGR1'!#REF!)</f>
        <v/>
      </c>
      <c r="F577" s="188" t="str">
        <f>IF('Formulario PPGR3'!$G577="","",'Formulario PPGR1'!#REF!)</f>
        <v/>
      </c>
      <c r="G577" s="234"/>
      <c r="H577" s="519" t="str" cm="1">
        <f t="array" ref="H577">IF(Tabla1[[#This Row],[Código_Actividad]]="","",_xlfn.XLOOKUP(Tabla1[[#This Row],[Código_Actividad]],CodigoActividad,Tabla2[Actividades Programables Presupuestables],"",0))</f>
        <v/>
      </c>
      <c r="I577" s="520" t="str">
        <f>IFERROR(VLOOKUP('Formulario PPGR3'!$G577,'Formulario PPGR2'!$C$9:$Q$270,15,FALSE),"")</f>
        <v/>
      </c>
      <c r="J577" s="525"/>
      <c r="K577" s="524"/>
      <c r="L577" s="521" t="str">
        <f>IF(Tabla1[[#This Row],[Descripción]]="","",_xlfn.XLOOKUP(Tabla1[[#This Row],[Descripción]],Tabla10[Descripción],Tabla10[Unidad de Medida],"",0))</f>
        <v/>
      </c>
      <c r="M577" s="312"/>
      <c r="N577" s="537" t="str">
        <f>IF(Tabla1[[#This Row],[Descripción]]="","",_xlfn.XLOOKUP(Tabla1[[#This Row],[Descripción]],Tabla10[Descripción],Tabla10[Precio Unitario],0))</f>
        <v/>
      </c>
      <c r="O577" s="537" t="str">
        <f>IF(Tabla1[[#This Row],[Cantidad de Insumos]]="","",Tabla1[[#This Row],[Precio Unitario]]*Tabla1[[#This Row],[Cantidad de Insumos]])</f>
        <v/>
      </c>
      <c r="P577" s="522" t="str">
        <f>IF(Tabla1[[#This Row],[Descripción]]="","",_xlfn.XLOOKUP(Tabla1[[#This Row],[Descripción]],Tabla10[Descripción],Tabla10[CODIGO PRESUPUESTARIO],0))</f>
        <v/>
      </c>
      <c r="Q577" s="523"/>
      <c r="R577" s="523" t="str">
        <f>IF(Tabla1[[#This Row],[Insumos]]="","",_xlfn.XLOOKUP(Tabla1[[#This Row],[Insumos]],Tabla10[Insumo],Tabla10[InsumoAbrev],"",0))</f>
        <v/>
      </c>
    </row>
    <row r="578" spans="2:18">
      <c r="B578" s="188" t="str">
        <f>IF('Formulario PPGR3'!$G578="","",CONCATENATE('Formulario PPGR3'!$C578,".",'Formulario PPGR3'!$D578,".",'Formulario PPGR3'!$E578,".",'Formulario PPGR3'!$F578))</f>
        <v/>
      </c>
      <c r="C578" s="188" t="str">
        <f>IF('Formulario PPGR3'!$G578="","",'Formulario PPGR1'!#REF!)</f>
        <v/>
      </c>
      <c r="D578" s="188" t="str">
        <f>IF('Formulario PPGR3'!$G578="","",'Formulario PPGR1'!#REF!)</f>
        <v/>
      </c>
      <c r="E578" s="188" t="str">
        <f>IF('Formulario PPGR3'!$G578="","",'Formulario PPGR1'!#REF!)</f>
        <v/>
      </c>
      <c r="F578" s="188" t="str">
        <f>IF('Formulario PPGR3'!$G578="","",'Formulario PPGR1'!#REF!)</f>
        <v/>
      </c>
      <c r="G578" s="234"/>
      <c r="H578" s="519" t="str" cm="1">
        <f t="array" ref="H578">IF(Tabla1[[#This Row],[Código_Actividad]]="","",_xlfn.XLOOKUP(Tabla1[[#This Row],[Código_Actividad]],CodigoActividad,Tabla2[Actividades Programables Presupuestables],"",0))</f>
        <v/>
      </c>
      <c r="I578" s="520" t="str">
        <f>IFERROR(VLOOKUP('Formulario PPGR3'!$G578,'Formulario PPGR2'!$C$9:$Q$270,15,FALSE),"")</f>
        <v/>
      </c>
      <c r="J578" s="525"/>
      <c r="K578" s="524"/>
      <c r="L578" s="521" t="str">
        <f>IF(Tabla1[[#This Row],[Descripción]]="","",_xlfn.XLOOKUP(Tabla1[[#This Row],[Descripción]],Tabla10[Descripción],Tabla10[Unidad de Medida],"",0))</f>
        <v/>
      </c>
      <c r="M578" s="312"/>
      <c r="N578" s="537" t="str">
        <f>IF(Tabla1[[#This Row],[Descripción]]="","",_xlfn.XLOOKUP(Tabla1[[#This Row],[Descripción]],Tabla10[Descripción],Tabla10[Precio Unitario],0))</f>
        <v/>
      </c>
      <c r="O578" s="537" t="str">
        <f>IF(Tabla1[[#This Row],[Cantidad de Insumos]]="","",Tabla1[[#This Row],[Precio Unitario]]*Tabla1[[#This Row],[Cantidad de Insumos]])</f>
        <v/>
      </c>
      <c r="P578" s="522" t="str">
        <f>IF(Tabla1[[#This Row],[Descripción]]="","",_xlfn.XLOOKUP(Tabla1[[#This Row],[Descripción]],Tabla10[Descripción],Tabla10[CODIGO PRESUPUESTARIO],0))</f>
        <v/>
      </c>
      <c r="Q578" s="523"/>
      <c r="R578" s="523" t="str">
        <f>IF(Tabla1[[#This Row],[Insumos]]="","",_xlfn.XLOOKUP(Tabla1[[#This Row],[Insumos]],Tabla10[Insumo],Tabla10[InsumoAbrev],"",0))</f>
        <v/>
      </c>
    </row>
    <row r="579" spans="2:18">
      <c r="B579" s="188" t="str">
        <f>IF('Formulario PPGR3'!$G579="","",CONCATENATE('Formulario PPGR3'!$C579,".",'Formulario PPGR3'!$D579,".",'Formulario PPGR3'!$E579,".",'Formulario PPGR3'!$F579))</f>
        <v/>
      </c>
      <c r="C579" s="188" t="str">
        <f>IF('Formulario PPGR3'!$G579="","",'Formulario PPGR1'!#REF!)</f>
        <v/>
      </c>
      <c r="D579" s="188" t="str">
        <f>IF('Formulario PPGR3'!$G579="","",'Formulario PPGR1'!#REF!)</f>
        <v/>
      </c>
      <c r="E579" s="188" t="str">
        <f>IF('Formulario PPGR3'!$G579="","",'Formulario PPGR1'!#REF!)</f>
        <v/>
      </c>
      <c r="F579" s="188" t="str">
        <f>IF('Formulario PPGR3'!$G579="","",'Formulario PPGR1'!#REF!)</f>
        <v/>
      </c>
      <c r="G579" s="234"/>
      <c r="H579" s="519" t="str" cm="1">
        <f t="array" ref="H579">IF(Tabla1[[#This Row],[Código_Actividad]]="","",_xlfn.XLOOKUP(Tabla1[[#This Row],[Código_Actividad]],CodigoActividad,Tabla2[Actividades Programables Presupuestables],"",0))</f>
        <v/>
      </c>
      <c r="I579" s="520" t="str">
        <f>IFERROR(VLOOKUP('Formulario PPGR3'!$G579,'Formulario PPGR2'!$C$9:$Q$270,15,FALSE),"")</f>
        <v/>
      </c>
      <c r="J579" s="525"/>
      <c r="K579" s="524"/>
      <c r="L579" s="521" t="str">
        <f>IF(Tabla1[[#This Row],[Descripción]]="","",_xlfn.XLOOKUP(Tabla1[[#This Row],[Descripción]],Tabla10[Descripción],Tabla10[Unidad de Medida],"",0))</f>
        <v/>
      </c>
      <c r="M579" s="312"/>
      <c r="N579" s="537" t="str">
        <f>IF(Tabla1[[#This Row],[Descripción]]="","",_xlfn.XLOOKUP(Tabla1[[#This Row],[Descripción]],Tabla10[Descripción],Tabla10[Precio Unitario],0))</f>
        <v/>
      </c>
      <c r="O579" s="537" t="str">
        <f>IF(Tabla1[[#This Row],[Cantidad de Insumos]]="","",Tabla1[[#This Row],[Precio Unitario]]*Tabla1[[#This Row],[Cantidad de Insumos]])</f>
        <v/>
      </c>
      <c r="P579" s="522" t="str">
        <f>IF(Tabla1[[#This Row],[Descripción]]="","",_xlfn.XLOOKUP(Tabla1[[#This Row],[Descripción]],Tabla10[Descripción],Tabla10[CODIGO PRESUPUESTARIO],0))</f>
        <v/>
      </c>
      <c r="Q579" s="523"/>
      <c r="R579" s="523" t="str">
        <f>IF(Tabla1[[#This Row],[Insumos]]="","",_xlfn.XLOOKUP(Tabla1[[#This Row],[Insumos]],Tabla10[Insumo],Tabla10[InsumoAbrev],"",0))</f>
        <v/>
      </c>
    </row>
    <row r="580" spans="2:18">
      <c r="B580" s="188" t="str">
        <f>IF('Formulario PPGR3'!$G580="","",CONCATENATE('Formulario PPGR3'!$C580,".",'Formulario PPGR3'!$D580,".",'Formulario PPGR3'!$E580,".",'Formulario PPGR3'!$F580))</f>
        <v/>
      </c>
      <c r="C580" s="188" t="str">
        <f>IF('Formulario PPGR3'!$G580="","",'Formulario PPGR1'!#REF!)</f>
        <v/>
      </c>
      <c r="D580" s="188" t="str">
        <f>IF('Formulario PPGR3'!$G580="","",'Formulario PPGR1'!#REF!)</f>
        <v/>
      </c>
      <c r="E580" s="188" t="str">
        <f>IF('Formulario PPGR3'!$G580="","",'Formulario PPGR1'!#REF!)</f>
        <v/>
      </c>
      <c r="F580" s="188" t="str">
        <f>IF('Formulario PPGR3'!$G580="","",'Formulario PPGR1'!#REF!)</f>
        <v/>
      </c>
      <c r="G580" s="234"/>
      <c r="H580" s="519" t="str" cm="1">
        <f t="array" ref="H580">IF(Tabla1[[#This Row],[Código_Actividad]]="","",_xlfn.XLOOKUP(Tabla1[[#This Row],[Código_Actividad]],CodigoActividad,Tabla2[Actividades Programables Presupuestables],"",0))</f>
        <v/>
      </c>
      <c r="I580" s="520" t="str">
        <f>IFERROR(VLOOKUP('Formulario PPGR3'!$G580,'Formulario PPGR2'!$C$9:$Q$270,15,FALSE),"")</f>
        <v/>
      </c>
      <c r="J580" s="525"/>
      <c r="K580" s="524"/>
      <c r="L580" s="521" t="str">
        <f>IF(Tabla1[[#This Row],[Descripción]]="","",_xlfn.XLOOKUP(Tabla1[[#This Row],[Descripción]],Tabla10[Descripción],Tabla10[Unidad de Medida],"",0))</f>
        <v/>
      </c>
      <c r="M580" s="312"/>
      <c r="N580" s="537" t="str">
        <f>IF(Tabla1[[#This Row],[Descripción]]="","",_xlfn.XLOOKUP(Tabla1[[#This Row],[Descripción]],Tabla10[Descripción],Tabla10[Precio Unitario],0))</f>
        <v/>
      </c>
      <c r="O580" s="537" t="str">
        <f>IF(Tabla1[[#This Row],[Cantidad de Insumos]]="","",Tabla1[[#This Row],[Precio Unitario]]*Tabla1[[#This Row],[Cantidad de Insumos]])</f>
        <v/>
      </c>
      <c r="P580" s="522" t="str">
        <f>IF(Tabla1[[#This Row],[Descripción]]="","",_xlfn.XLOOKUP(Tabla1[[#This Row],[Descripción]],Tabla10[Descripción],Tabla10[CODIGO PRESUPUESTARIO],0))</f>
        <v/>
      </c>
      <c r="Q580" s="523"/>
      <c r="R580" s="523" t="str">
        <f>IF(Tabla1[[#This Row],[Insumos]]="","",_xlfn.XLOOKUP(Tabla1[[#This Row],[Insumos]],Tabla10[Insumo],Tabla10[InsumoAbrev],"",0))</f>
        <v/>
      </c>
    </row>
    <row r="581" spans="2:18">
      <c r="B581" s="188" t="str">
        <f>IF('Formulario PPGR3'!$G581="","",CONCATENATE('Formulario PPGR3'!$C581,".",'Formulario PPGR3'!$D581,".",'Formulario PPGR3'!$E581,".",'Formulario PPGR3'!$F581))</f>
        <v/>
      </c>
      <c r="C581" s="188" t="str">
        <f>IF('Formulario PPGR3'!$G581="","",'Formulario PPGR1'!#REF!)</f>
        <v/>
      </c>
      <c r="D581" s="188" t="str">
        <f>IF('Formulario PPGR3'!$G581="","",'Formulario PPGR1'!#REF!)</f>
        <v/>
      </c>
      <c r="E581" s="188" t="str">
        <f>IF('Formulario PPGR3'!$G581="","",'Formulario PPGR1'!#REF!)</f>
        <v/>
      </c>
      <c r="F581" s="188" t="str">
        <f>IF('Formulario PPGR3'!$G581="","",'Formulario PPGR1'!#REF!)</f>
        <v/>
      </c>
      <c r="G581" s="234"/>
      <c r="H581" s="519" t="str" cm="1">
        <f t="array" ref="H581">IF(Tabla1[[#This Row],[Código_Actividad]]="","",_xlfn.XLOOKUP(Tabla1[[#This Row],[Código_Actividad]],CodigoActividad,Tabla2[Actividades Programables Presupuestables],"",0))</f>
        <v/>
      </c>
      <c r="I581" s="520" t="str">
        <f>IFERROR(VLOOKUP('Formulario PPGR3'!$G581,'Formulario PPGR2'!$C$9:$Q$270,15,FALSE),"")</f>
        <v/>
      </c>
      <c r="J581" s="525"/>
      <c r="K581" s="524"/>
      <c r="L581" s="521" t="str">
        <f>IF(Tabla1[[#This Row],[Descripción]]="","",_xlfn.XLOOKUP(Tabla1[[#This Row],[Descripción]],Tabla10[Descripción],Tabla10[Unidad de Medida],"",0))</f>
        <v/>
      </c>
      <c r="M581" s="312"/>
      <c r="N581" s="537" t="str">
        <f>IF(Tabla1[[#This Row],[Descripción]]="","",_xlfn.XLOOKUP(Tabla1[[#This Row],[Descripción]],Tabla10[Descripción],Tabla10[Precio Unitario],0))</f>
        <v/>
      </c>
      <c r="O581" s="537" t="str">
        <f>IF(Tabla1[[#This Row],[Cantidad de Insumos]]="","",Tabla1[[#This Row],[Precio Unitario]]*Tabla1[[#This Row],[Cantidad de Insumos]])</f>
        <v/>
      </c>
      <c r="P581" s="522" t="str">
        <f>IF(Tabla1[[#This Row],[Descripción]]="","",_xlfn.XLOOKUP(Tabla1[[#This Row],[Descripción]],Tabla10[Descripción],Tabla10[CODIGO PRESUPUESTARIO],0))</f>
        <v/>
      </c>
      <c r="Q581" s="523"/>
      <c r="R581" s="523" t="str">
        <f>IF(Tabla1[[#This Row],[Insumos]]="","",_xlfn.XLOOKUP(Tabla1[[#This Row],[Insumos]],Tabla10[Insumo],Tabla10[InsumoAbrev],"",0))</f>
        <v/>
      </c>
    </row>
    <row r="582" spans="2:18">
      <c r="B582" s="188" t="str">
        <f>IF('Formulario PPGR3'!$G582="","",CONCATENATE('Formulario PPGR3'!$C582,".",'Formulario PPGR3'!$D582,".",'Formulario PPGR3'!$E582,".",'Formulario PPGR3'!$F582))</f>
        <v/>
      </c>
      <c r="C582" s="188" t="str">
        <f>IF('Formulario PPGR3'!$G582="","",'Formulario PPGR1'!#REF!)</f>
        <v/>
      </c>
      <c r="D582" s="188" t="str">
        <f>IF('Formulario PPGR3'!$G582="","",'Formulario PPGR1'!#REF!)</f>
        <v/>
      </c>
      <c r="E582" s="188" t="str">
        <f>IF('Formulario PPGR3'!$G582="","",'Formulario PPGR1'!#REF!)</f>
        <v/>
      </c>
      <c r="F582" s="188" t="str">
        <f>IF('Formulario PPGR3'!$G582="","",'Formulario PPGR1'!#REF!)</f>
        <v/>
      </c>
      <c r="G582" s="234"/>
      <c r="H582" s="519" t="str" cm="1">
        <f t="array" ref="H582">IF(Tabla1[[#This Row],[Código_Actividad]]="","",_xlfn.XLOOKUP(Tabla1[[#This Row],[Código_Actividad]],CodigoActividad,Tabla2[Actividades Programables Presupuestables],"",0))</f>
        <v/>
      </c>
      <c r="I582" s="520" t="str">
        <f>IFERROR(VLOOKUP('Formulario PPGR3'!$G582,'Formulario PPGR2'!$C$9:$Q$270,15,FALSE),"")</f>
        <v/>
      </c>
      <c r="J582" s="525"/>
      <c r="K582" s="524"/>
      <c r="L582" s="521" t="str">
        <f>IF(Tabla1[[#This Row],[Descripción]]="","",_xlfn.XLOOKUP(Tabla1[[#This Row],[Descripción]],Tabla10[Descripción],Tabla10[Unidad de Medida],"",0))</f>
        <v/>
      </c>
      <c r="M582" s="312"/>
      <c r="N582" s="537" t="str">
        <f>IF(Tabla1[[#This Row],[Descripción]]="","",_xlfn.XLOOKUP(Tabla1[[#This Row],[Descripción]],Tabla10[Descripción],Tabla10[Precio Unitario],0))</f>
        <v/>
      </c>
      <c r="O582" s="537" t="str">
        <f>IF(Tabla1[[#This Row],[Cantidad de Insumos]]="","",Tabla1[[#This Row],[Precio Unitario]]*Tabla1[[#This Row],[Cantidad de Insumos]])</f>
        <v/>
      </c>
      <c r="P582" s="522" t="str">
        <f>IF(Tabla1[[#This Row],[Descripción]]="","",_xlfn.XLOOKUP(Tabla1[[#This Row],[Descripción]],Tabla10[Descripción],Tabla10[CODIGO PRESUPUESTARIO],0))</f>
        <v/>
      </c>
      <c r="Q582" s="523"/>
      <c r="R582" s="523" t="str">
        <f>IF(Tabla1[[#This Row],[Insumos]]="","",_xlfn.XLOOKUP(Tabla1[[#This Row],[Insumos]],Tabla10[Insumo],Tabla10[InsumoAbrev],"",0))</f>
        <v/>
      </c>
    </row>
    <row r="583" spans="2:18">
      <c r="B583" s="188" t="str">
        <f>IF('Formulario PPGR3'!$G583="","",CONCATENATE('Formulario PPGR3'!$C583,".",'Formulario PPGR3'!$D583,".",'Formulario PPGR3'!$E583,".",'Formulario PPGR3'!$F583))</f>
        <v/>
      </c>
      <c r="C583" s="188" t="str">
        <f>IF('Formulario PPGR3'!$G583="","",'Formulario PPGR1'!#REF!)</f>
        <v/>
      </c>
      <c r="D583" s="188" t="str">
        <f>IF('Formulario PPGR3'!$G583="","",'Formulario PPGR1'!#REF!)</f>
        <v/>
      </c>
      <c r="E583" s="188" t="str">
        <f>IF('Formulario PPGR3'!$G583="","",'Formulario PPGR1'!#REF!)</f>
        <v/>
      </c>
      <c r="F583" s="188" t="str">
        <f>IF('Formulario PPGR3'!$G583="","",'Formulario PPGR1'!#REF!)</f>
        <v/>
      </c>
      <c r="G583" s="234"/>
      <c r="H583" s="519" t="str" cm="1">
        <f t="array" ref="H583">IF(Tabla1[[#This Row],[Código_Actividad]]="","",_xlfn.XLOOKUP(Tabla1[[#This Row],[Código_Actividad]],CodigoActividad,Tabla2[Actividades Programables Presupuestables],"",0))</f>
        <v/>
      </c>
      <c r="I583" s="520" t="str">
        <f>IFERROR(VLOOKUP('Formulario PPGR3'!$G583,'Formulario PPGR2'!$C$9:$Q$270,15,FALSE),"")</f>
        <v/>
      </c>
      <c r="J583" s="525"/>
      <c r="K583" s="524"/>
      <c r="L583" s="521" t="str">
        <f>IF(Tabla1[[#This Row],[Descripción]]="","",_xlfn.XLOOKUP(Tabla1[[#This Row],[Descripción]],Tabla10[Descripción],Tabla10[Unidad de Medida],"",0))</f>
        <v/>
      </c>
      <c r="M583" s="312"/>
      <c r="N583" s="537" t="str">
        <f>IF(Tabla1[[#This Row],[Descripción]]="","",_xlfn.XLOOKUP(Tabla1[[#This Row],[Descripción]],Tabla10[Descripción],Tabla10[Precio Unitario],0))</f>
        <v/>
      </c>
      <c r="O583" s="537" t="str">
        <f>IF(Tabla1[[#This Row],[Cantidad de Insumos]]="","",Tabla1[[#This Row],[Precio Unitario]]*Tabla1[[#This Row],[Cantidad de Insumos]])</f>
        <v/>
      </c>
      <c r="P583" s="522" t="str">
        <f>IF(Tabla1[[#This Row],[Descripción]]="","",_xlfn.XLOOKUP(Tabla1[[#This Row],[Descripción]],Tabla10[Descripción],Tabla10[CODIGO PRESUPUESTARIO],0))</f>
        <v/>
      </c>
      <c r="Q583" s="523"/>
      <c r="R583" s="523" t="str">
        <f>IF(Tabla1[[#This Row],[Insumos]]="","",_xlfn.XLOOKUP(Tabla1[[#This Row],[Insumos]],Tabla10[Insumo],Tabla10[InsumoAbrev],"",0))</f>
        <v/>
      </c>
    </row>
    <row r="584" spans="2:18">
      <c r="B584" s="188" t="str">
        <f>IF('Formulario PPGR3'!$G584="","",CONCATENATE('Formulario PPGR3'!$C584,".",'Formulario PPGR3'!$D584,".",'Formulario PPGR3'!$E584,".",'Formulario PPGR3'!$F584))</f>
        <v/>
      </c>
      <c r="C584" s="188" t="str">
        <f>IF('Formulario PPGR3'!$G584="","",'Formulario PPGR1'!#REF!)</f>
        <v/>
      </c>
      <c r="D584" s="188" t="str">
        <f>IF('Formulario PPGR3'!$G584="","",'Formulario PPGR1'!#REF!)</f>
        <v/>
      </c>
      <c r="E584" s="188" t="str">
        <f>IF('Formulario PPGR3'!$G584="","",'Formulario PPGR1'!#REF!)</f>
        <v/>
      </c>
      <c r="F584" s="188" t="str">
        <f>IF('Formulario PPGR3'!$G584="","",'Formulario PPGR1'!#REF!)</f>
        <v/>
      </c>
      <c r="G584" s="234"/>
      <c r="H584" s="519" t="str" cm="1">
        <f t="array" ref="H584">IF(Tabla1[[#This Row],[Código_Actividad]]="","",_xlfn.XLOOKUP(Tabla1[[#This Row],[Código_Actividad]],CodigoActividad,Tabla2[Actividades Programables Presupuestables],"",0))</f>
        <v/>
      </c>
      <c r="I584" s="520" t="str">
        <f>IFERROR(VLOOKUP('Formulario PPGR3'!$G584,'Formulario PPGR2'!$C$9:$Q$270,15,FALSE),"")</f>
        <v/>
      </c>
      <c r="J584" s="525"/>
      <c r="K584" s="524"/>
      <c r="L584" s="521" t="str">
        <f>IF(Tabla1[[#This Row],[Descripción]]="","",_xlfn.XLOOKUP(Tabla1[[#This Row],[Descripción]],Tabla10[Descripción],Tabla10[Unidad de Medida],"",0))</f>
        <v/>
      </c>
      <c r="M584" s="312"/>
      <c r="N584" s="537" t="str">
        <f>IF(Tabla1[[#This Row],[Descripción]]="","",_xlfn.XLOOKUP(Tabla1[[#This Row],[Descripción]],Tabla10[Descripción],Tabla10[Precio Unitario],0))</f>
        <v/>
      </c>
      <c r="O584" s="537" t="str">
        <f>IF(Tabla1[[#This Row],[Cantidad de Insumos]]="","",Tabla1[[#This Row],[Precio Unitario]]*Tabla1[[#This Row],[Cantidad de Insumos]])</f>
        <v/>
      </c>
      <c r="P584" s="522" t="str">
        <f>IF(Tabla1[[#This Row],[Descripción]]="","",_xlfn.XLOOKUP(Tabla1[[#This Row],[Descripción]],Tabla10[Descripción],Tabla10[CODIGO PRESUPUESTARIO],0))</f>
        <v/>
      </c>
      <c r="Q584" s="523"/>
      <c r="R584" s="523" t="str">
        <f>IF(Tabla1[[#This Row],[Insumos]]="","",_xlfn.XLOOKUP(Tabla1[[#This Row],[Insumos]],Tabla10[Insumo],Tabla10[InsumoAbrev],"",0))</f>
        <v/>
      </c>
    </row>
    <row r="585" spans="2:18">
      <c r="B585" s="188" t="str">
        <f>IF('Formulario PPGR3'!$G585="","",CONCATENATE('Formulario PPGR3'!$C585,".",'Formulario PPGR3'!$D585,".",'Formulario PPGR3'!$E585,".",'Formulario PPGR3'!$F585))</f>
        <v/>
      </c>
      <c r="C585" s="188" t="str">
        <f>IF('Formulario PPGR3'!$G585="","",'Formulario PPGR1'!#REF!)</f>
        <v/>
      </c>
      <c r="D585" s="188" t="str">
        <f>IF('Formulario PPGR3'!$G585="","",'Formulario PPGR1'!#REF!)</f>
        <v/>
      </c>
      <c r="E585" s="188" t="str">
        <f>IF('Formulario PPGR3'!$G585="","",'Formulario PPGR1'!#REF!)</f>
        <v/>
      </c>
      <c r="F585" s="188" t="str">
        <f>IF('Formulario PPGR3'!$G585="","",'Formulario PPGR1'!#REF!)</f>
        <v/>
      </c>
      <c r="G585" s="234"/>
      <c r="H585" s="519" t="str" cm="1">
        <f t="array" ref="H585">IF(Tabla1[[#This Row],[Código_Actividad]]="","",_xlfn.XLOOKUP(Tabla1[[#This Row],[Código_Actividad]],CodigoActividad,Tabla2[Actividades Programables Presupuestables],"",0))</f>
        <v/>
      </c>
      <c r="I585" s="520" t="str">
        <f>IFERROR(VLOOKUP('Formulario PPGR3'!$G585,'Formulario PPGR2'!$C$9:$Q$270,15,FALSE),"")</f>
        <v/>
      </c>
      <c r="J585" s="525"/>
      <c r="K585" s="524"/>
      <c r="L585" s="521" t="str">
        <f>IF(Tabla1[[#This Row],[Descripción]]="","",_xlfn.XLOOKUP(Tabla1[[#This Row],[Descripción]],Tabla10[Descripción],Tabla10[Unidad de Medida],"",0))</f>
        <v/>
      </c>
      <c r="M585" s="312"/>
      <c r="N585" s="537" t="str">
        <f>IF(Tabla1[[#This Row],[Descripción]]="","",_xlfn.XLOOKUP(Tabla1[[#This Row],[Descripción]],Tabla10[Descripción],Tabla10[Precio Unitario],0))</f>
        <v/>
      </c>
      <c r="O585" s="537" t="str">
        <f>IF(Tabla1[[#This Row],[Cantidad de Insumos]]="","",Tabla1[[#This Row],[Precio Unitario]]*Tabla1[[#This Row],[Cantidad de Insumos]])</f>
        <v/>
      </c>
      <c r="P585" s="522" t="str">
        <f>IF(Tabla1[[#This Row],[Descripción]]="","",_xlfn.XLOOKUP(Tabla1[[#This Row],[Descripción]],Tabla10[Descripción],Tabla10[CODIGO PRESUPUESTARIO],0))</f>
        <v/>
      </c>
      <c r="Q585" s="523"/>
      <c r="R585" s="523" t="str">
        <f>IF(Tabla1[[#This Row],[Insumos]]="","",_xlfn.XLOOKUP(Tabla1[[#This Row],[Insumos]],Tabla10[Insumo],Tabla10[InsumoAbrev],"",0))</f>
        <v/>
      </c>
    </row>
    <row r="586" spans="2:18">
      <c r="B586" s="188" t="str">
        <f>IF('Formulario PPGR3'!$G586="","",CONCATENATE('Formulario PPGR3'!$C586,".",'Formulario PPGR3'!$D586,".",'Formulario PPGR3'!$E586,".",'Formulario PPGR3'!$F586))</f>
        <v/>
      </c>
      <c r="C586" s="188" t="str">
        <f>IF('Formulario PPGR3'!$G586="","",'Formulario PPGR1'!#REF!)</f>
        <v/>
      </c>
      <c r="D586" s="188" t="str">
        <f>IF('Formulario PPGR3'!$G586="","",'Formulario PPGR1'!#REF!)</f>
        <v/>
      </c>
      <c r="E586" s="188" t="str">
        <f>IF('Formulario PPGR3'!$G586="","",'Formulario PPGR1'!#REF!)</f>
        <v/>
      </c>
      <c r="F586" s="188" t="str">
        <f>IF('Formulario PPGR3'!$G586="","",'Formulario PPGR1'!#REF!)</f>
        <v/>
      </c>
      <c r="G586" s="234"/>
      <c r="H586" s="519" t="str" cm="1">
        <f t="array" ref="H586">IF(Tabla1[[#This Row],[Código_Actividad]]="","",_xlfn.XLOOKUP(Tabla1[[#This Row],[Código_Actividad]],CodigoActividad,Tabla2[Actividades Programables Presupuestables],"",0))</f>
        <v/>
      </c>
      <c r="I586" s="520" t="str">
        <f>IFERROR(VLOOKUP('Formulario PPGR3'!$G586,'Formulario PPGR2'!$C$9:$Q$270,15,FALSE),"")</f>
        <v/>
      </c>
      <c r="J586" s="525"/>
      <c r="K586" s="524"/>
      <c r="L586" s="521" t="str">
        <f>IF(Tabla1[[#This Row],[Descripción]]="","",_xlfn.XLOOKUP(Tabla1[[#This Row],[Descripción]],Tabla10[Descripción],Tabla10[Unidad de Medida],"",0))</f>
        <v/>
      </c>
      <c r="M586" s="312"/>
      <c r="N586" s="537" t="str">
        <f>IF(Tabla1[[#This Row],[Descripción]]="","",_xlfn.XLOOKUP(Tabla1[[#This Row],[Descripción]],Tabla10[Descripción],Tabla10[Precio Unitario],0))</f>
        <v/>
      </c>
      <c r="O586" s="537" t="str">
        <f>IF(Tabla1[[#This Row],[Cantidad de Insumos]]="","",Tabla1[[#This Row],[Precio Unitario]]*Tabla1[[#This Row],[Cantidad de Insumos]])</f>
        <v/>
      </c>
      <c r="P586" s="522" t="str">
        <f>IF(Tabla1[[#This Row],[Descripción]]="","",_xlfn.XLOOKUP(Tabla1[[#This Row],[Descripción]],Tabla10[Descripción],Tabla10[CODIGO PRESUPUESTARIO],0))</f>
        <v/>
      </c>
      <c r="Q586" s="523"/>
      <c r="R586" s="523" t="str">
        <f>IF(Tabla1[[#This Row],[Insumos]]="","",_xlfn.XLOOKUP(Tabla1[[#This Row],[Insumos]],Tabla10[Insumo],Tabla10[InsumoAbrev],"",0))</f>
        <v/>
      </c>
    </row>
    <row r="587" spans="2:18">
      <c r="B587" s="188" t="str">
        <f>IF('Formulario PPGR3'!$G587="","",CONCATENATE('Formulario PPGR3'!$C587,".",'Formulario PPGR3'!$D587,".",'Formulario PPGR3'!$E587,".",'Formulario PPGR3'!$F587))</f>
        <v/>
      </c>
      <c r="C587" s="188" t="str">
        <f>IF('Formulario PPGR3'!$G587="","",'Formulario PPGR1'!#REF!)</f>
        <v/>
      </c>
      <c r="D587" s="188" t="str">
        <f>IF('Formulario PPGR3'!$G587="","",'Formulario PPGR1'!#REF!)</f>
        <v/>
      </c>
      <c r="E587" s="188" t="str">
        <f>IF('Formulario PPGR3'!$G587="","",'Formulario PPGR1'!#REF!)</f>
        <v/>
      </c>
      <c r="F587" s="188" t="str">
        <f>IF('Formulario PPGR3'!$G587="","",'Formulario PPGR1'!#REF!)</f>
        <v/>
      </c>
      <c r="G587" s="234"/>
      <c r="H587" s="519" t="str" cm="1">
        <f t="array" ref="H587">IF(Tabla1[[#This Row],[Código_Actividad]]="","",_xlfn.XLOOKUP(Tabla1[[#This Row],[Código_Actividad]],CodigoActividad,Tabla2[Actividades Programables Presupuestables],"",0))</f>
        <v/>
      </c>
      <c r="I587" s="520" t="str">
        <f>IFERROR(VLOOKUP('Formulario PPGR3'!$G587,'Formulario PPGR2'!$C$9:$Q$270,15,FALSE),"")</f>
        <v/>
      </c>
      <c r="J587" s="525"/>
      <c r="K587" s="524"/>
      <c r="L587" s="521" t="str">
        <f>IF(Tabla1[[#This Row],[Descripción]]="","",_xlfn.XLOOKUP(Tabla1[[#This Row],[Descripción]],Tabla10[Descripción],Tabla10[Unidad de Medida],"",0))</f>
        <v/>
      </c>
      <c r="M587" s="312"/>
      <c r="N587" s="537" t="str">
        <f>IF(Tabla1[[#This Row],[Descripción]]="","",_xlfn.XLOOKUP(Tabla1[[#This Row],[Descripción]],Tabla10[Descripción],Tabla10[Precio Unitario],0))</f>
        <v/>
      </c>
      <c r="O587" s="537" t="str">
        <f>IF(Tabla1[[#This Row],[Cantidad de Insumos]]="","",Tabla1[[#This Row],[Precio Unitario]]*Tabla1[[#This Row],[Cantidad de Insumos]])</f>
        <v/>
      </c>
      <c r="P587" s="522" t="str">
        <f>IF(Tabla1[[#This Row],[Descripción]]="","",_xlfn.XLOOKUP(Tabla1[[#This Row],[Descripción]],Tabla10[Descripción],Tabla10[CODIGO PRESUPUESTARIO],0))</f>
        <v/>
      </c>
      <c r="Q587" s="523"/>
      <c r="R587" s="523" t="str">
        <f>IF(Tabla1[[#This Row],[Insumos]]="","",_xlfn.XLOOKUP(Tabla1[[#This Row],[Insumos]],Tabla10[Insumo],Tabla10[InsumoAbrev],"",0))</f>
        <v/>
      </c>
    </row>
    <row r="588" spans="2:18">
      <c r="B588" s="188" t="str">
        <f>IF('Formulario PPGR3'!$G588="","",CONCATENATE('Formulario PPGR3'!$C588,".",'Formulario PPGR3'!$D588,".",'Formulario PPGR3'!$E588,".",'Formulario PPGR3'!$F588))</f>
        <v/>
      </c>
      <c r="C588" s="188" t="str">
        <f>IF('Formulario PPGR3'!$G588="","",'Formulario PPGR1'!#REF!)</f>
        <v/>
      </c>
      <c r="D588" s="188" t="str">
        <f>IF('Formulario PPGR3'!$G588="","",'Formulario PPGR1'!#REF!)</f>
        <v/>
      </c>
      <c r="E588" s="188" t="str">
        <f>IF('Formulario PPGR3'!$G588="","",'Formulario PPGR1'!#REF!)</f>
        <v/>
      </c>
      <c r="F588" s="188" t="str">
        <f>IF('Formulario PPGR3'!$G588="","",'Formulario PPGR1'!#REF!)</f>
        <v/>
      </c>
      <c r="G588" s="234"/>
      <c r="H588" s="519" t="str" cm="1">
        <f t="array" ref="H588">IF(Tabla1[[#This Row],[Código_Actividad]]="","",_xlfn.XLOOKUP(Tabla1[[#This Row],[Código_Actividad]],CodigoActividad,Tabla2[Actividades Programables Presupuestables],"",0))</f>
        <v/>
      </c>
      <c r="I588" s="520" t="str">
        <f>IFERROR(VLOOKUP('Formulario PPGR3'!$G588,'Formulario PPGR2'!$C$9:$Q$270,15,FALSE),"")</f>
        <v/>
      </c>
      <c r="J588" s="525"/>
      <c r="K588" s="524"/>
      <c r="L588" s="521" t="str">
        <f>IF(Tabla1[[#This Row],[Descripción]]="","",_xlfn.XLOOKUP(Tabla1[[#This Row],[Descripción]],Tabla10[Descripción],Tabla10[Unidad de Medida],"",0))</f>
        <v/>
      </c>
      <c r="M588" s="312"/>
      <c r="N588" s="537" t="str">
        <f>IF(Tabla1[[#This Row],[Descripción]]="","",_xlfn.XLOOKUP(Tabla1[[#This Row],[Descripción]],Tabla10[Descripción],Tabla10[Precio Unitario],0))</f>
        <v/>
      </c>
      <c r="O588" s="537" t="str">
        <f>IF(Tabla1[[#This Row],[Cantidad de Insumos]]="","",Tabla1[[#This Row],[Precio Unitario]]*Tabla1[[#This Row],[Cantidad de Insumos]])</f>
        <v/>
      </c>
      <c r="P588" s="522" t="str">
        <f>IF(Tabla1[[#This Row],[Descripción]]="","",_xlfn.XLOOKUP(Tabla1[[#This Row],[Descripción]],Tabla10[Descripción],Tabla10[CODIGO PRESUPUESTARIO],0))</f>
        <v/>
      </c>
      <c r="Q588" s="523"/>
      <c r="R588" s="523" t="str">
        <f>IF(Tabla1[[#This Row],[Insumos]]="","",_xlfn.XLOOKUP(Tabla1[[#This Row],[Insumos]],Tabla10[Insumo],Tabla10[InsumoAbrev],"",0))</f>
        <v/>
      </c>
    </row>
    <row r="589" spans="2:18">
      <c r="B589" s="188" t="str">
        <f>IF('Formulario PPGR3'!$G589="","",CONCATENATE('Formulario PPGR3'!$C589,".",'Formulario PPGR3'!$D589,".",'Formulario PPGR3'!$E589,".",'Formulario PPGR3'!$F589))</f>
        <v/>
      </c>
      <c r="C589" s="188" t="str">
        <f>IF('Formulario PPGR3'!$G589="","",'Formulario PPGR1'!#REF!)</f>
        <v/>
      </c>
      <c r="D589" s="188" t="str">
        <f>IF('Formulario PPGR3'!$G589="","",'Formulario PPGR1'!#REF!)</f>
        <v/>
      </c>
      <c r="E589" s="188" t="str">
        <f>IF('Formulario PPGR3'!$G589="","",'Formulario PPGR1'!#REF!)</f>
        <v/>
      </c>
      <c r="F589" s="188" t="str">
        <f>IF('Formulario PPGR3'!$G589="","",'Formulario PPGR1'!#REF!)</f>
        <v/>
      </c>
      <c r="G589" s="234"/>
      <c r="H589" s="519" t="str" cm="1">
        <f t="array" ref="H589">IF(Tabla1[[#This Row],[Código_Actividad]]="","",_xlfn.XLOOKUP(Tabla1[[#This Row],[Código_Actividad]],CodigoActividad,Tabla2[Actividades Programables Presupuestables],"",0))</f>
        <v/>
      </c>
      <c r="I589" s="520" t="str">
        <f>IFERROR(VLOOKUP('Formulario PPGR3'!$G589,'Formulario PPGR2'!$C$9:$Q$270,15,FALSE),"")</f>
        <v/>
      </c>
      <c r="J589" s="525"/>
      <c r="K589" s="524"/>
      <c r="L589" s="521" t="str">
        <f>IF(Tabla1[[#This Row],[Descripción]]="","",_xlfn.XLOOKUP(Tabla1[[#This Row],[Descripción]],Tabla10[Descripción],Tabla10[Unidad de Medida],"",0))</f>
        <v/>
      </c>
      <c r="M589" s="312"/>
      <c r="N589" s="537" t="str">
        <f>IF(Tabla1[[#This Row],[Descripción]]="","",_xlfn.XLOOKUP(Tabla1[[#This Row],[Descripción]],Tabla10[Descripción],Tabla10[Precio Unitario],0))</f>
        <v/>
      </c>
      <c r="O589" s="537" t="str">
        <f>IF(Tabla1[[#This Row],[Cantidad de Insumos]]="","",Tabla1[[#This Row],[Precio Unitario]]*Tabla1[[#This Row],[Cantidad de Insumos]])</f>
        <v/>
      </c>
      <c r="P589" s="522" t="str">
        <f>IF(Tabla1[[#This Row],[Descripción]]="","",_xlfn.XLOOKUP(Tabla1[[#This Row],[Descripción]],Tabla10[Descripción],Tabla10[CODIGO PRESUPUESTARIO],0))</f>
        <v/>
      </c>
      <c r="Q589" s="523"/>
      <c r="R589" s="523" t="str">
        <f>IF(Tabla1[[#This Row],[Insumos]]="","",_xlfn.XLOOKUP(Tabla1[[#This Row],[Insumos]],Tabla10[Insumo],Tabla10[InsumoAbrev],"",0))</f>
        <v/>
      </c>
    </row>
    <row r="590" spans="2:18">
      <c r="B590" s="188" t="str">
        <f>IF('Formulario PPGR3'!$G590="","",CONCATENATE('Formulario PPGR3'!$C590,".",'Formulario PPGR3'!$D590,".",'Formulario PPGR3'!$E590,".",'Formulario PPGR3'!$F590))</f>
        <v/>
      </c>
      <c r="C590" s="188" t="str">
        <f>IF('Formulario PPGR3'!$G590="","",'Formulario PPGR1'!#REF!)</f>
        <v/>
      </c>
      <c r="D590" s="188" t="str">
        <f>IF('Formulario PPGR3'!$G590="","",'Formulario PPGR1'!#REF!)</f>
        <v/>
      </c>
      <c r="E590" s="188" t="str">
        <f>IF('Formulario PPGR3'!$G590="","",'Formulario PPGR1'!#REF!)</f>
        <v/>
      </c>
      <c r="F590" s="188" t="str">
        <f>IF('Formulario PPGR3'!$G590="","",'Formulario PPGR1'!#REF!)</f>
        <v/>
      </c>
      <c r="G590" s="234"/>
      <c r="H590" s="519" t="str" cm="1">
        <f t="array" ref="H590">IF(Tabla1[[#This Row],[Código_Actividad]]="","",_xlfn.XLOOKUP(Tabla1[[#This Row],[Código_Actividad]],CodigoActividad,Tabla2[Actividades Programables Presupuestables],"",0))</f>
        <v/>
      </c>
      <c r="I590" s="520" t="str">
        <f>IFERROR(VLOOKUP('Formulario PPGR3'!$G590,'Formulario PPGR2'!$C$9:$Q$270,15,FALSE),"")</f>
        <v/>
      </c>
      <c r="J590" s="525"/>
      <c r="K590" s="524"/>
      <c r="L590" s="521" t="str">
        <f>IF(Tabla1[[#This Row],[Descripción]]="","",_xlfn.XLOOKUP(Tabla1[[#This Row],[Descripción]],Tabla10[Descripción],Tabla10[Unidad de Medida],"",0))</f>
        <v/>
      </c>
      <c r="M590" s="312"/>
      <c r="N590" s="537" t="str">
        <f>IF(Tabla1[[#This Row],[Descripción]]="","",_xlfn.XLOOKUP(Tabla1[[#This Row],[Descripción]],Tabla10[Descripción],Tabla10[Precio Unitario],0))</f>
        <v/>
      </c>
      <c r="O590" s="537" t="str">
        <f>IF(Tabla1[[#This Row],[Cantidad de Insumos]]="","",Tabla1[[#This Row],[Precio Unitario]]*Tabla1[[#This Row],[Cantidad de Insumos]])</f>
        <v/>
      </c>
      <c r="P590" s="522" t="str">
        <f>IF(Tabla1[[#This Row],[Descripción]]="","",_xlfn.XLOOKUP(Tabla1[[#This Row],[Descripción]],Tabla10[Descripción],Tabla10[CODIGO PRESUPUESTARIO],0))</f>
        <v/>
      </c>
      <c r="Q590" s="523"/>
      <c r="R590" s="523" t="str">
        <f>IF(Tabla1[[#This Row],[Insumos]]="","",_xlfn.XLOOKUP(Tabla1[[#This Row],[Insumos]],Tabla10[Insumo],Tabla10[InsumoAbrev],"",0))</f>
        <v/>
      </c>
    </row>
    <row r="591" spans="2:18">
      <c r="B591" s="188" t="str">
        <f>IF('Formulario PPGR3'!$G591="","",CONCATENATE('Formulario PPGR3'!$C591,".",'Formulario PPGR3'!$D591,".",'Formulario PPGR3'!$E591,".",'Formulario PPGR3'!$F591))</f>
        <v/>
      </c>
      <c r="C591" s="188" t="str">
        <f>IF('Formulario PPGR3'!$G591="","",'Formulario PPGR1'!#REF!)</f>
        <v/>
      </c>
      <c r="D591" s="188" t="str">
        <f>IF('Formulario PPGR3'!$G591="","",'Formulario PPGR1'!#REF!)</f>
        <v/>
      </c>
      <c r="E591" s="188" t="str">
        <f>IF('Formulario PPGR3'!$G591="","",'Formulario PPGR1'!#REF!)</f>
        <v/>
      </c>
      <c r="F591" s="188" t="str">
        <f>IF('Formulario PPGR3'!$G591="","",'Formulario PPGR1'!#REF!)</f>
        <v/>
      </c>
      <c r="G591" s="234"/>
      <c r="H591" s="519" t="str" cm="1">
        <f t="array" ref="H591">IF(Tabla1[[#This Row],[Código_Actividad]]="","",_xlfn.XLOOKUP(Tabla1[[#This Row],[Código_Actividad]],CodigoActividad,Tabla2[Actividades Programables Presupuestables],"",0))</f>
        <v/>
      </c>
      <c r="I591" s="520" t="str">
        <f>IFERROR(VLOOKUP('Formulario PPGR3'!$G591,'Formulario PPGR2'!$C$9:$Q$270,15,FALSE),"")</f>
        <v/>
      </c>
      <c r="J591" s="525"/>
      <c r="K591" s="524"/>
      <c r="L591" s="521" t="str">
        <f>IF(Tabla1[[#This Row],[Descripción]]="","",_xlfn.XLOOKUP(Tabla1[[#This Row],[Descripción]],Tabla10[Descripción],Tabla10[Unidad de Medida],"",0))</f>
        <v/>
      </c>
      <c r="M591" s="312"/>
      <c r="N591" s="537" t="str">
        <f>IF(Tabla1[[#This Row],[Descripción]]="","",_xlfn.XLOOKUP(Tabla1[[#This Row],[Descripción]],Tabla10[Descripción],Tabla10[Precio Unitario],0))</f>
        <v/>
      </c>
      <c r="O591" s="537" t="str">
        <f>IF(Tabla1[[#This Row],[Cantidad de Insumos]]="","",Tabla1[[#This Row],[Precio Unitario]]*Tabla1[[#This Row],[Cantidad de Insumos]])</f>
        <v/>
      </c>
      <c r="P591" s="522" t="str">
        <f>IF(Tabla1[[#This Row],[Descripción]]="","",_xlfn.XLOOKUP(Tabla1[[#This Row],[Descripción]],Tabla10[Descripción],Tabla10[CODIGO PRESUPUESTARIO],0))</f>
        <v/>
      </c>
      <c r="Q591" s="523"/>
      <c r="R591" s="523" t="str">
        <f>IF(Tabla1[[#This Row],[Insumos]]="","",_xlfn.XLOOKUP(Tabla1[[#This Row],[Insumos]],Tabla10[Insumo],Tabla10[InsumoAbrev],"",0))</f>
        <v/>
      </c>
    </row>
    <row r="592" spans="2:18">
      <c r="B592" s="188" t="str">
        <f>IF('Formulario PPGR3'!$G592="","",CONCATENATE('Formulario PPGR3'!$C592,".",'Formulario PPGR3'!$D592,".",'Formulario PPGR3'!$E592,".",'Formulario PPGR3'!$F592))</f>
        <v/>
      </c>
      <c r="C592" s="188" t="str">
        <f>IF('Formulario PPGR3'!$G592="","",'Formulario PPGR1'!#REF!)</f>
        <v/>
      </c>
      <c r="D592" s="188" t="str">
        <f>IF('Formulario PPGR3'!$G592="","",'Formulario PPGR1'!#REF!)</f>
        <v/>
      </c>
      <c r="E592" s="188" t="str">
        <f>IF('Formulario PPGR3'!$G592="","",'Formulario PPGR1'!#REF!)</f>
        <v/>
      </c>
      <c r="F592" s="188" t="str">
        <f>IF('Formulario PPGR3'!$G592="","",'Formulario PPGR1'!#REF!)</f>
        <v/>
      </c>
      <c r="G592" s="234"/>
      <c r="H592" s="519" t="str" cm="1">
        <f t="array" ref="H592">IF(Tabla1[[#This Row],[Código_Actividad]]="","",_xlfn.XLOOKUP(Tabla1[[#This Row],[Código_Actividad]],CodigoActividad,Tabla2[Actividades Programables Presupuestables],"",0))</f>
        <v/>
      </c>
      <c r="I592" s="520" t="str">
        <f>IFERROR(VLOOKUP('Formulario PPGR3'!$G592,'Formulario PPGR2'!$C$9:$Q$270,15,FALSE),"")</f>
        <v/>
      </c>
      <c r="J592" s="525"/>
      <c r="K592" s="524"/>
      <c r="L592" s="521" t="str">
        <f>IF(Tabla1[[#This Row],[Descripción]]="","",_xlfn.XLOOKUP(Tabla1[[#This Row],[Descripción]],Tabla10[Descripción],Tabla10[Unidad de Medida],"",0))</f>
        <v/>
      </c>
      <c r="M592" s="312"/>
      <c r="N592" s="537" t="str">
        <f>IF(Tabla1[[#This Row],[Descripción]]="","",_xlfn.XLOOKUP(Tabla1[[#This Row],[Descripción]],Tabla10[Descripción],Tabla10[Precio Unitario],0))</f>
        <v/>
      </c>
      <c r="O592" s="537" t="str">
        <f>IF(Tabla1[[#This Row],[Cantidad de Insumos]]="","",Tabla1[[#This Row],[Precio Unitario]]*Tabla1[[#This Row],[Cantidad de Insumos]])</f>
        <v/>
      </c>
      <c r="P592" s="522" t="str">
        <f>IF(Tabla1[[#This Row],[Descripción]]="","",_xlfn.XLOOKUP(Tabla1[[#This Row],[Descripción]],Tabla10[Descripción],Tabla10[CODIGO PRESUPUESTARIO],0))</f>
        <v/>
      </c>
      <c r="Q592" s="523"/>
      <c r="R592" s="523" t="str">
        <f>IF(Tabla1[[#This Row],[Insumos]]="","",_xlfn.XLOOKUP(Tabla1[[#This Row],[Insumos]],Tabla10[Insumo],Tabla10[InsumoAbrev],"",0))</f>
        <v/>
      </c>
    </row>
    <row r="593" spans="2:18">
      <c r="B593" s="188" t="str">
        <f>IF('Formulario PPGR3'!$G593="","",CONCATENATE('Formulario PPGR3'!$C593,".",'Formulario PPGR3'!$D593,".",'Formulario PPGR3'!$E593,".",'Formulario PPGR3'!$F593))</f>
        <v/>
      </c>
      <c r="C593" s="188" t="str">
        <f>IF('Formulario PPGR3'!$G593="","",'Formulario PPGR1'!#REF!)</f>
        <v/>
      </c>
      <c r="D593" s="188" t="str">
        <f>IF('Formulario PPGR3'!$G593="","",'Formulario PPGR1'!#REF!)</f>
        <v/>
      </c>
      <c r="E593" s="188" t="str">
        <f>IF('Formulario PPGR3'!$G593="","",'Formulario PPGR1'!#REF!)</f>
        <v/>
      </c>
      <c r="F593" s="188" t="str">
        <f>IF('Formulario PPGR3'!$G593="","",'Formulario PPGR1'!#REF!)</f>
        <v/>
      </c>
      <c r="G593" s="234"/>
      <c r="H593" s="519" t="str" cm="1">
        <f t="array" ref="H593">IF(Tabla1[[#This Row],[Código_Actividad]]="","",_xlfn.XLOOKUP(Tabla1[[#This Row],[Código_Actividad]],CodigoActividad,Tabla2[Actividades Programables Presupuestables],"",0))</f>
        <v/>
      </c>
      <c r="I593" s="520" t="str">
        <f>IFERROR(VLOOKUP('Formulario PPGR3'!$G593,'Formulario PPGR2'!$C$9:$Q$270,15,FALSE),"")</f>
        <v/>
      </c>
      <c r="J593" s="525"/>
      <c r="K593" s="524"/>
      <c r="L593" s="521" t="str">
        <f>IF(Tabla1[[#This Row],[Descripción]]="","",_xlfn.XLOOKUP(Tabla1[[#This Row],[Descripción]],Tabla10[Descripción],Tabla10[Unidad de Medida],"",0))</f>
        <v/>
      </c>
      <c r="M593" s="312"/>
      <c r="N593" s="537" t="str">
        <f>IF(Tabla1[[#This Row],[Descripción]]="","",_xlfn.XLOOKUP(Tabla1[[#This Row],[Descripción]],Tabla10[Descripción],Tabla10[Precio Unitario],0))</f>
        <v/>
      </c>
      <c r="O593" s="537" t="str">
        <f>IF(Tabla1[[#This Row],[Cantidad de Insumos]]="","",Tabla1[[#This Row],[Precio Unitario]]*Tabla1[[#This Row],[Cantidad de Insumos]])</f>
        <v/>
      </c>
      <c r="P593" s="522" t="str">
        <f>IF(Tabla1[[#This Row],[Descripción]]="","",_xlfn.XLOOKUP(Tabla1[[#This Row],[Descripción]],Tabla10[Descripción],Tabla10[CODIGO PRESUPUESTARIO],0))</f>
        <v/>
      </c>
      <c r="Q593" s="523"/>
      <c r="R593" s="523" t="str">
        <f>IF(Tabla1[[#This Row],[Insumos]]="","",_xlfn.XLOOKUP(Tabla1[[#This Row],[Insumos]],Tabla10[Insumo],Tabla10[InsumoAbrev],"",0))</f>
        <v/>
      </c>
    </row>
    <row r="594" spans="2:18">
      <c r="B594" s="188" t="str">
        <f>IF('Formulario PPGR3'!$G594="","",CONCATENATE('Formulario PPGR3'!$C594,".",'Formulario PPGR3'!$D594,".",'Formulario PPGR3'!$E594,".",'Formulario PPGR3'!$F594))</f>
        <v/>
      </c>
      <c r="C594" s="188" t="str">
        <f>IF('Formulario PPGR3'!$G594="","",'Formulario PPGR1'!#REF!)</f>
        <v/>
      </c>
      <c r="D594" s="188" t="str">
        <f>IF('Formulario PPGR3'!$G594="","",'Formulario PPGR1'!#REF!)</f>
        <v/>
      </c>
      <c r="E594" s="188" t="str">
        <f>IF('Formulario PPGR3'!$G594="","",'Formulario PPGR1'!#REF!)</f>
        <v/>
      </c>
      <c r="F594" s="188" t="str">
        <f>IF('Formulario PPGR3'!$G594="","",'Formulario PPGR1'!#REF!)</f>
        <v/>
      </c>
      <c r="G594" s="234"/>
      <c r="H594" s="519" t="str" cm="1">
        <f t="array" ref="H594">IF(Tabla1[[#This Row],[Código_Actividad]]="","",_xlfn.XLOOKUP(Tabla1[[#This Row],[Código_Actividad]],CodigoActividad,Tabla2[Actividades Programables Presupuestables],"",0))</f>
        <v/>
      </c>
      <c r="I594" s="520" t="str">
        <f>IFERROR(VLOOKUP('Formulario PPGR3'!$G594,'Formulario PPGR2'!$C$9:$Q$270,15,FALSE),"")</f>
        <v/>
      </c>
      <c r="J594" s="525"/>
      <c r="K594" s="524"/>
      <c r="L594" s="521" t="str">
        <f>IF(Tabla1[[#This Row],[Descripción]]="","",_xlfn.XLOOKUP(Tabla1[[#This Row],[Descripción]],Tabla10[Descripción],Tabla10[Unidad de Medida],"",0))</f>
        <v/>
      </c>
      <c r="M594" s="312"/>
      <c r="N594" s="537" t="str">
        <f>IF(Tabla1[[#This Row],[Descripción]]="","",_xlfn.XLOOKUP(Tabla1[[#This Row],[Descripción]],Tabla10[Descripción],Tabla10[Precio Unitario],0))</f>
        <v/>
      </c>
      <c r="O594" s="537" t="str">
        <f>IF(Tabla1[[#This Row],[Cantidad de Insumos]]="","",Tabla1[[#This Row],[Precio Unitario]]*Tabla1[[#This Row],[Cantidad de Insumos]])</f>
        <v/>
      </c>
      <c r="P594" s="522" t="str">
        <f>IF(Tabla1[[#This Row],[Descripción]]="","",_xlfn.XLOOKUP(Tabla1[[#This Row],[Descripción]],Tabla10[Descripción],Tabla10[CODIGO PRESUPUESTARIO],0))</f>
        <v/>
      </c>
      <c r="Q594" s="523"/>
      <c r="R594" s="523" t="str">
        <f>IF(Tabla1[[#This Row],[Insumos]]="","",_xlfn.XLOOKUP(Tabla1[[#This Row],[Insumos]],Tabla10[Insumo],Tabla10[InsumoAbrev],"",0))</f>
        <v/>
      </c>
    </row>
    <row r="595" spans="2:18">
      <c r="B595" s="188" t="str">
        <f>IF('Formulario PPGR3'!$G595="","",CONCATENATE('Formulario PPGR3'!$C595,".",'Formulario PPGR3'!$D595,".",'Formulario PPGR3'!$E595,".",'Formulario PPGR3'!$F595))</f>
        <v/>
      </c>
      <c r="C595" s="188" t="str">
        <f>IF('Formulario PPGR3'!$G595="","",'Formulario PPGR1'!#REF!)</f>
        <v/>
      </c>
      <c r="D595" s="188" t="str">
        <f>IF('Formulario PPGR3'!$G595="","",'Formulario PPGR1'!#REF!)</f>
        <v/>
      </c>
      <c r="E595" s="188" t="str">
        <f>IF('Formulario PPGR3'!$G595="","",'Formulario PPGR1'!#REF!)</f>
        <v/>
      </c>
      <c r="F595" s="188" t="str">
        <f>IF('Formulario PPGR3'!$G595="","",'Formulario PPGR1'!#REF!)</f>
        <v/>
      </c>
      <c r="G595" s="234"/>
      <c r="H595" s="519" t="str" cm="1">
        <f t="array" ref="H595">IF(Tabla1[[#This Row],[Código_Actividad]]="","",_xlfn.XLOOKUP(Tabla1[[#This Row],[Código_Actividad]],CodigoActividad,Tabla2[Actividades Programables Presupuestables],"",0))</f>
        <v/>
      </c>
      <c r="I595" s="520" t="str">
        <f>IFERROR(VLOOKUP('Formulario PPGR3'!$G595,'Formulario PPGR2'!$C$9:$Q$270,15,FALSE),"")</f>
        <v/>
      </c>
      <c r="J595" s="525"/>
      <c r="K595" s="524"/>
      <c r="L595" s="521" t="str">
        <f>IF(Tabla1[[#This Row],[Descripción]]="","",_xlfn.XLOOKUP(Tabla1[[#This Row],[Descripción]],Tabla10[Descripción],Tabla10[Unidad de Medida],"",0))</f>
        <v/>
      </c>
      <c r="M595" s="312"/>
      <c r="N595" s="537" t="str">
        <f>IF(Tabla1[[#This Row],[Descripción]]="","",_xlfn.XLOOKUP(Tabla1[[#This Row],[Descripción]],Tabla10[Descripción],Tabla10[Precio Unitario],0))</f>
        <v/>
      </c>
      <c r="O595" s="537" t="str">
        <f>IF(Tabla1[[#This Row],[Cantidad de Insumos]]="","",Tabla1[[#This Row],[Precio Unitario]]*Tabla1[[#This Row],[Cantidad de Insumos]])</f>
        <v/>
      </c>
      <c r="P595" s="522" t="str">
        <f>IF(Tabla1[[#This Row],[Descripción]]="","",_xlfn.XLOOKUP(Tabla1[[#This Row],[Descripción]],Tabla10[Descripción],Tabla10[CODIGO PRESUPUESTARIO],0))</f>
        <v/>
      </c>
      <c r="Q595" s="523"/>
      <c r="R595" s="523" t="str">
        <f>IF(Tabla1[[#This Row],[Insumos]]="","",_xlfn.XLOOKUP(Tabla1[[#This Row],[Insumos]],Tabla10[Insumo],Tabla10[InsumoAbrev],"",0))</f>
        <v/>
      </c>
    </row>
    <row r="596" spans="2:18">
      <c r="B596" s="188" t="str">
        <f>IF('Formulario PPGR3'!$G596="","",CONCATENATE('Formulario PPGR3'!$C596,".",'Formulario PPGR3'!$D596,".",'Formulario PPGR3'!$E596,".",'Formulario PPGR3'!$F596))</f>
        <v/>
      </c>
      <c r="C596" s="188" t="str">
        <f>IF('Formulario PPGR3'!$G596="","",'Formulario PPGR1'!#REF!)</f>
        <v/>
      </c>
      <c r="D596" s="188" t="str">
        <f>IF('Formulario PPGR3'!$G596="","",'Formulario PPGR1'!#REF!)</f>
        <v/>
      </c>
      <c r="E596" s="188" t="str">
        <f>IF('Formulario PPGR3'!$G596="","",'Formulario PPGR1'!#REF!)</f>
        <v/>
      </c>
      <c r="F596" s="188" t="str">
        <f>IF('Formulario PPGR3'!$G596="","",'Formulario PPGR1'!#REF!)</f>
        <v/>
      </c>
      <c r="G596" s="234"/>
      <c r="H596" s="519" t="str" cm="1">
        <f t="array" ref="H596">IF(Tabla1[[#This Row],[Código_Actividad]]="","",_xlfn.XLOOKUP(Tabla1[[#This Row],[Código_Actividad]],CodigoActividad,Tabla2[Actividades Programables Presupuestables],"",0))</f>
        <v/>
      </c>
      <c r="I596" s="520" t="str">
        <f>IFERROR(VLOOKUP('Formulario PPGR3'!$G596,'Formulario PPGR2'!$C$9:$Q$270,15,FALSE),"")</f>
        <v/>
      </c>
      <c r="J596" s="525"/>
      <c r="K596" s="524"/>
      <c r="L596" s="521" t="str">
        <f>IF(Tabla1[[#This Row],[Descripción]]="","",_xlfn.XLOOKUP(Tabla1[[#This Row],[Descripción]],Tabla10[Descripción],Tabla10[Unidad de Medida],"",0))</f>
        <v/>
      </c>
      <c r="M596" s="312"/>
      <c r="N596" s="537" t="str">
        <f>IF(Tabla1[[#This Row],[Descripción]]="","",_xlfn.XLOOKUP(Tabla1[[#This Row],[Descripción]],Tabla10[Descripción],Tabla10[Precio Unitario],0))</f>
        <v/>
      </c>
      <c r="O596" s="537" t="str">
        <f>IF(Tabla1[[#This Row],[Cantidad de Insumos]]="","",Tabla1[[#This Row],[Precio Unitario]]*Tabla1[[#This Row],[Cantidad de Insumos]])</f>
        <v/>
      </c>
      <c r="P596" s="522" t="str">
        <f>IF(Tabla1[[#This Row],[Descripción]]="","",_xlfn.XLOOKUP(Tabla1[[#This Row],[Descripción]],Tabla10[Descripción],Tabla10[CODIGO PRESUPUESTARIO],0))</f>
        <v/>
      </c>
      <c r="Q596" s="523"/>
      <c r="R596" s="523" t="str">
        <f>IF(Tabla1[[#This Row],[Insumos]]="","",_xlfn.XLOOKUP(Tabla1[[#This Row],[Insumos]],Tabla10[Insumo],Tabla10[InsumoAbrev],"",0))</f>
        <v/>
      </c>
    </row>
    <row r="597" spans="2:18">
      <c r="B597" s="188" t="str">
        <f>IF('Formulario PPGR3'!$G597="","",CONCATENATE('Formulario PPGR3'!$C597,".",'Formulario PPGR3'!$D597,".",'Formulario PPGR3'!$E597,".",'Formulario PPGR3'!$F597))</f>
        <v/>
      </c>
      <c r="C597" s="188" t="str">
        <f>IF('Formulario PPGR3'!$G597="","",'Formulario PPGR1'!#REF!)</f>
        <v/>
      </c>
      <c r="D597" s="188" t="str">
        <f>IF('Formulario PPGR3'!$G597="","",'Formulario PPGR1'!#REF!)</f>
        <v/>
      </c>
      <c r="E597" s="188" t="str">
        <f>IF('Formulario PPGR3'!$G597="","",'Formulario PPGR1'!#REF!)</f>
        <v/>
      </c>
      <c r="F597" s="188" t="str">
        <f>IF('Formulario PPGR3'!$G597="","",'Formulario PPGR1'!#REF!)</f>
        <v/>
      </c>
      <c r="G597" s="234"/>
      <c r="H597" s="519" t="str" cm="1">
        <f t="array" ref="H597">IF(Tabla1[[#This Row],[Código_Actividad]]="","",_xlfn.XLOOKUP(Tabla1[[#This Row],[Código_Actividad]],CodigoActividad,Tabla2[Actividades Programables Presupuestables],"",0))</f>
        <v/>
      </c>
      <c r="I597" s="520" t="str">
        <f>IFERROR(VLOOKUP('Formulario PPGR3'!$G597,'Formulario PPGR2'!$C$9:$Q$270,15,FALSE),"")</f>
        <v/>
      </c>
      <c r="J597" s="525"/>
      <c r="K597" s="524"/>
      <c r="L597" s="521" t="str">
        <f>IF(Tabla1[[#This Row],[Descripción]]="","",_xlfn.XLOOKUP(Tabla1[[#This Row],[Descripción]],Tabla10[Descripción],Tabla10[Unidad de Medida],"",0))</f>
        <v/>
      </c>
      <c r="M597" s="312"/>
      <c r="N597" s="537" t="str">
        <f>IF(Tabla1[[#This Row],[Descripción]]="","",_xlfn.XLOOKUP(Tabla1[[#This Row],[Descripción]],Tabla10[Descripción],Tabla10[Precio Unitario],0))</f>
        <v/>
      </c>
      <c r="O597" s="537" t="str">
        <f>IF(Tabla1[[#This Row],[Cantidad de Insumos]]="","",Tabla1[[#This Row],[Precio Unitario]]*Tabla1[[#This Row],[Cantidad de Insumos]])</f>
        <v/>
      </c>
      <c r="P597" s="522" t="str">
        <f>IF(Tabla1[[#This Row],[Descripción]]="","",_xlfn.XLOOKUP(Tabla1[[#This Row],[Descripción]],Tabla10[Descripción],Tabla10[CODIGO PRESUPUESTARIO],0))</f>
        <v/>
      </c>
      <c r="Q597" s="523"/>
      <c r="R597" s="523" t="str">
        <f>IF(Tabla1[[#This Row],[Insumos]]="","",_xlfn.XLOOKUP(Tabla1[[#This Row],[Insumos]],Tabla10[Insumo],Tabla10[InsumoAbrev],"",0))</f>
        <v/>
      </c>
    </row>
    <row r="598" spans="2:18">
      <c r="B598" s="188" t="str">
        <f>IF('Formulario PPGR3'!$G598="","",CONCATENATE('Formulario PPGR3'!$C598,".",'Formulario PPGR3'!$D598,".",'Formulario PPGR3'!$E598,".",'Formulario PPGR3'!$F598))</f>
        <v/>
      </c>
      <c r="C598" s="188" t="str">
        <f>IF('Formulario PPGR3'!$G598="","",'Formulario PPGR1'!#REF!)</f>
        <v/>
      </c>
      <c r="D598" s="188" t="str">
        <f>IF('Formulario PPGR3'!$G598="","",'Formulario PPGR1'!#REF!)</f>
        <v/>
      </c>
      <c r="E598" s="188" t="str">
        <f>IF('Formulario PPGR3'!$G598="","",'Formulario PPGR1'!#REF!)</f>
        <v/>
      </c>
      <c r="F598" s="188" t="str">
        <f>IF('Formulario PPGR3'!$G598="","",'Formulario PPGR1'!#REF!)</f>
        <v/>
      </c>
      <c r="G598" s="234"/>
      <c r="H598" s="519" t="str" cm="1">
        <f t="array" ref="H598">IF(Tabla1[[#This Row],[Código_Actividad]]="","",_xlfn.XLOOKUP(Tabla1[[#This Row],[Código_Actividad]],CodigoActividad,Tabla2[Actividades Programables Presupuestables],"",0))</f>
        <v/>
      </c>
      <c r="I598" s="520" t="str">
        <f>IFERROR(VLOOKUP('Formulario PPGR3'!$G598,'Formulario PPGR2'!$C$9:$Q$270,15,FALSE),"")</f>
        <v/>
      </c>
      <c r="J598" s="525"/>
      <c r="K598" s="524"/>
      <c r="L598" s="521" t="str">
        <f>IF(Tabla1[[#This Row],[Descripción]]="","",_xlfn.XLOOKUP(Tabla1[[#This Row],[Descripción]],Tabla10[Descripción],Tabla10[Unidad de Medida],"",0))</f>
        <v/>
      </c>
      <c r="M598" s="312"/>
      <c r="N598" s="537" t="str">
        <f>IF(Tabla1[[#This Row],[Descripción]]="","",_xlfn.XLOOKUP(Tabla1[[#This Row],[Descripción]],Tabla10[Descripción],Tabla10[Precio Unitario],0))</f>
        <v/>
      </c>
      <c r="O598" s="537" t="str">
        <f>IF(Tabla1[[#This Row],[Cantidad de Insumos]]="","",Tabla1[[#This Row],[Precio Unitario]]*Tabla1[[#This Row],[Cantidad de Insumos]])</f>
        <v/>
      </c>
      <c r="P598" s="522" t="str">
        <f>IF(Tabla1[[#This Row],[Descripción]]="","",_xlfn.XLOOKUP(Tabla1[[#This Row],[Descripción]],Tabla10[Descripción],Tabla10[CODIGO PRESUPUESTARIO],0))</f>
        <v/>
      </c>
      <c r="Q598" s="523"/>
      <c r="R598" s="523" t="str">
        <f>IF(Tabla1[[#This Row],[Insumos]]="","",_xlfn.XLOOKUP(Tabla1[[#This Row],[Insumos]],Tabla10[Insumo],Tabla10[InsumoAbrev],"",0))</f>
        <v/>
      </c>
    </row>
    <row r="599" spans="2:18">
      <c r="B599" s="188" t="str">
        <f>IF('Formulario PPGR3'!$G599="","",CONCATENATE('Formulario PPGR3'!$C599,".",'Formulario PPGR3'!$D599,".",'Formulario PPGR3'!$E599,".",'Formulario PPGR3'!$F599))</f>
        <v/>
      </c>
      <c r="C599" s="188" t="str">
        <f>IF('Formulario PPGR3'!$G599="","",'Formulario PPGR1'!#REF!)</f>
        <v/>
      </c>
      <c r="D599" s="188" t="str">
        <f>IF('Formulario PPGR3'!$G599="","",'Formulario PPGR1'!#REF!)</f>
        <v/>
      </c>
      <c r="E599" s="188" t="str">
        <f>IF('Formulario PPGR3'!$G599="","",'Formulario PPGR1'!#REF!)</f>
        <v/>
      </c>
      <c r="F599" s="188" t="str">
        <f>IF('Formulario PPGR3'!$G599="","",'Formulario PPGR1'!#REF!)</f>
        <v/>
      </c>
      <c r="G599" s="234"/>
      <c r="H599" s="519" t="str" cm="1">
        <f t="array" ref="H599">IF(Tabla1[[#This Row],[Código_Actividad]]="","",_xlfn.XLOOKUP(Tabla1[[#This Row],[Código_Actividad]],CodigoActividad,Tabla2[Actividades Programables Presupuestables],"",0))</f>
        <v/>
      </c>
      <c r="I599" s="520" t="str">
        <f>IFERROR(VLOOKUP('Formulario PPGR3'!$G599,'Formulario PPGR2'!$C$9:$Q$270,15,FALSE),"")</f>
        <v/>
      </c>
      <c r="J599" s="525"/>
      <c r="K599" s="524"/>
      <c r="L599" s="521" t="str">
        <f>IF(Tabla1[[#This Row],[Descripción]]="","",_xlfn.XLOOKUP(Tabla1[[#This Row],[Descripción]],Tabla10[Descripción],Tabla10[Unidad de Medida],"",0))</f>
        <v/>
      </c>
      <c r="M599" s="312"/>
      <c r="N599" s="537" t="str">
        <f>IF(Tabla1[[#This Row],[Descripción]]="","",_xlfn.XLOOKUP(Tabla1[[#This Row],[Descripción]],Tabla10[Descripción],Tabla10[Precio Unitario],0))</f>
        <v/>
      </c>
      <c r="O599" s="537" t="str">
        <f>IF(Tabla1[[#This Row],[Cantidad de Insumos]]="","",Tabla1[[#This Row],[Precio Unitario]]*Tabla1[[#This Row],[Cantidad de Insumos]])</f>
        <v/>
      </c>
      <c r="P599" s="522" t="str">
        <f>IF(Tabla1[[#This Row],[Descripción]]="","",_xlfn.XLOOKUP(Tabla1[[#This Row],[Descripción]],Tabla10[Descripción],Tabla10[CODIGO PRESUPUESTARIO],0))</f>
        <v/>
      </c>
      <c r="Q599" s="523"/>
      <c r="R599" s="523" t="str">
        <f>IF(Tabla1[[#This Row],[Insumos]]="","",_xlfn.XLOOKUP(Tabla1[[#This Row],[Insumos]],Tabla10[Insumo],Tabla10[InsumoAbrev],"",0))</f>
        <v/>
      </c>
    </row>
    <row r="600" spans="2:18">
      <c r="B600" s="188" t="str">
        <f>IF('Formulario PPGR3'!$G600="","",CONCATENATE('Formulario PPGR3'!$C600,".",'Formulario PPGR3'!$D600,".",'Formulario PPGR3'!$E600,".",'Formulario PPGR3'!$F600))</f>
        <v/>
      </c>
      <c r="C600" s="188" t="str">
        <f>IF('Formulario PPGR3'!$G600="","",'Formulario PPGR1'!#REF!)</f>
        <v/>
      </c>
      <c r="D600" s="188" t="str">
        <f>IF('Formulario PPGR3'!$G600="","",'Formulario PPGR1'!#REF!)</f>
        <v/>
      </c>
      <c r="E600" s="188" t="str">
        <f>IF('Formulario PPGR3'!$G600="","",'Formulario PPGR1'!#REF!)</f>
        <v/>
      </c>
      <c r="F600" s="188" t="str">
        <f>IF('Formulario PPGR3'!$G600="","",'Formulario PPGR1'!#REF!)</f>
        <v/>
      </c>
      <c r="G600" s="234"/>
      <c r="H600" s="519" t="str" cm="1">
        <f t="array" ref="H600">IF(Tabla1[[#This Row],[Código_Actividad]]="","",_xlfn.XLOOKUP(Tabla1[[#This Row],[Código_Actividad]],CodigoActividad,Tabla2[Actividades Programables Presupuestables],"",0))</f>
        <v/>
      </c>
      <c r="I600" s="520" t="str">
        <f>IFERROR(VLOOKUP('Formulario PPGR3'!$G600,'Formulario PPGR2'!$C$9:$Q$270,15,FALSE),"")</f>
        <v/>
      </c>
      <c r="J600" s="525"/>
      <c r="K600" s="524"/>
      <c r="L600" s="521" t="str">
        <f>IF(Tabla1[[#This Row],[Descripción]]="","",_xlfn.XLOOKUP(Tabla1[[#This Row],[Descripción]],Tabla10[Descripción],Tabla10[Unidad de Medida],"",0))</f>
        <v/>
      </c>
      <c r="M600" s="312"/>
      <c r="N600" s="537" t="str">
        <f>IF(Tabla1[[#This Row],[Descripción]]="","",_xlfn.XLOOKUP(Tabla1[[#This Row],[Descripción]],Tabla10[Descripción],Tabla10[Precio Unitario],0))</f>
        <v/>
      </c>
      <c r="O600" s="537" t="str">
        <f>IF(Tabla1[[#This Row],[Cantidad de Insumos]]="","",Tabla1[[#This Row],[Precio Unitario]]*Tabla1[[#This Row],[Cantidad de Insumos]])</f>
        <v/>
      </c>
      <c r="P600" s="522" t="str">
        <f>IF(Tabla1[[#This Row],[Descripción]]="","",_xlfn.XLOOKUP(Tabla1[[#This Row],[Descripción]],Tabla10[Descripción],Tabla10[CODIGO PRESUPUESTARIO],0))</f>
        <v/>
      </c>
      <c r="Q600" s="523"/>
      <c r="R600" s="523" t="str">
        <f>IF(Tabla1[[#This Row],[Insumos]]="","",_xlfn.XLOOKUP(Tabla1[[#This Row],[Insumos]],Tabla10[Insumo],Tabla10[InsumoAbrev],"",0))</f>
        <v/>
      </c>
    </row>
    <row r="601" spans="2:18">
      <c r="B601" s="188" t="str">
        <f>IF('Formulario PPGR3'!$G601="","",CONCATENATE('Formulario PPGR3'!$C601,".",'Formulario PPGR3'!$D601,".",'Formulario PPGR3'!$E601,".",'Formulario PPGR3'!$F601))</f>
        <v/>
      </c>
      <c r="C601" s="188" t="str">
        <f>IF('Formulario PPGR3'!$G601="","",'Formulario PPGR1'!#REF!)</f>
        <v/>
      </c>
      <c r="D601" s="188" t="str">
        <f>IF('Formulario PPGR3'!$G601="","",'Formulario PPGR1'!#REF!)</f>
        <v/>
      </c>
      <c r="E601" s="188" t="str">
        <f>IF('Formulario PPGR3'!$G601="","",'Formulario PPGR1'!#REF!)</f>
        <v/>
      </c>
      <c r="F601" s="188" t="str">
        <f>IF('Formulario PPGR3'!$G601="","",'Formulario PPGR1'!#REF!)</f>
        <v/>
      </c>
      <c r="G601" s="234"/>
      <c r="H601" s="519" t="str" cm="1">
        <f t="array" ref="H601">IF(Tabla1[[#This Row],[Código_Actividad]]="","",_xlfn.XLOOKUP(Tabla1[[#This Row],[Código_Actividad]],CodigoActividad,Tabla2[Actividades Programables Presupuestables],"",0))</f>
        <v/>
      </c>
      <c r="I601" s="520" t="str">
        <f>IFERROR(VLOOKUP('Formulario PPGR3'!$G601,'Formulario PPGR2'!$C$9:$Q$270,15,FALSE),"")</f>
        <v/>
      </c>
      <c r="J601" s="525"/>
      <c r="K601" s="524"/>
      <c r="L601" s="521" t="str">
        <f>IF(Tabla1[[#This Row],[Descripción]]="","",_xlfn.XLOOKUP(Tabla1[[#This Row],[Descripción]],Tabla10[Descripción],Tabla10[Unidad de Medida],"",0))</f>
        <v/>
      </c>
      <c r="M601" s="312"/>
      <c r="N601" s="537" t="str">
        <f>IF(Tabla1[[#This Row],[Descripción]]="","",_xlfn.XLOOKUP(Tabla1[[#This Row],[Descripción]],Tabla10[Descripción],Tabla10[Precio Unitario],0))</f>
        <v/>
      </c>
      <c r="O601" s="537" t="str">
        <f>IF(Tabla1[[#This Row],[Cantidad de Insumos]]="","",Tabla1[[#This Row],[Precio Unitario]]*Tabla1[[#This Row],[Cantidad de Insumos]])</f>
        <v/>
      </c>
      <c r="P601" s="522" t="str">
        <f>IF(Tabla1[[#This Row],[Descripción]]="","",_xlfn.XLOOKUP(Tabla1[[#This Row],[Descripción]],Tabla10[Descripción],Tabla10[CODIGO PRESUPUESTARIO],0))</f>
        <v/>
      </c>
      <c r="Q601" s="523"/>
      <c r="R601" s="523" t="str">
        <f>IF(Tabla1[[#This Row],[Insumos]]="","",_xlfn.XLOOKUP(Tabla1[[#This Row],[Insumos]],Tabla10[Insumo],Tabla10[InsumoAbrev],"",0))</f>
        <v/>
      </c>
    </row>
    <row r="602" spans="2:18">
      <c r="B602" s="188" t="str">
        <f>IF('Formulario PPGR3'!$G602="","",CONCATENATE('Formulario PPGR3'!$C602,".",'Formulario PPGR3'!$D602,".",'Formulario PPGR3'!$E602,".",'Formulario PPGR3'!$F602))</f>
        <v/>
      </c>
      <c r="C602" s="188" t="str">
        <f>IF('Formulario PPGR3'!$G602="","",'Formulario PPGR1'!#REF!)</f>
        <v/>
      </c>
      <c r="D602" s="188" t="str">
        <f>IF('Formulario PPGR3'!$G602="","",'Formulario PPGR1'!#REF!)</f>
        <v/>
      </c>
      <c r="E602" s="188" t="str">
        <f>IF('Formulario PPGR3'!$G602="","",'Formulario PPGR1'!#REF!)</f>
        <v/>
      </c>
      <c r="F602" s="188" t="str">
        <f>IF('Formulario PPGR3'!$G602="","",'Formulario PPGR1'!#REF!)</f>
        <v/>
      </c>
      <c r="G602" s="234"/>
      <c r="H602" s="519" t="str" cm="1">
        <f t="array" ref="H602">IF(Tabla1[[#This Row],[Código_Actividad]]="","",_xlfn.XLOOKUP(Tabla1[[#This Row],[Código_Actividad]],CodigoActividad,Tabla2[Actividades Programables Presupuestables],"",0))</f>
        <v/>
      </c>
      <c r="I602" s="520" t="str">
        <f>IFERROR(VLOOKUP('Formulario PPGR3'!$G602,'Formulario PPGR2'!$C$9:$Q$270,15,FALSE),"")</f>
        <v/>
      </c>
      <c r="J602" s="525"/>
      <c r="K602" s="524"/>
      <c r="L602" s="521" t="str">
        <f>IF(Tabla1[[#This Row],[Descripción]]="","",_xlfn.XLOOKUP(Tabla1[[#This Row],[Descripción]],Tabla10[Descripción],Tabla10[Unidad de Medida],"",0))</f>
        <v/>
      </c>
      <c r="M602" s="312"/>
      <c r="N602" s="537" t="str">
        <f>IF(Tabla1[[#This Row],[Descripción]]="","",_xlfn.XLOOKUP(Tabla1[[#This Row],[Descripción]],Tabla10[Descripción],Tabla10[Precio Unitario],0))</f>
        <v/>
      </c>
      <c r="O602" s="537" t="str">
        <f>IF(Tabla1[[#This Row],[Cantidad de Insumos]]="","",Tabla1[[#This Row],[Precio Unitario]]*Tabla1[[#This Row],[Cantidad de Insumos]])</f>
        <v/>
      </c>
      <c r="P602" s="522" t="str">
        <f>IF(Tabla1[[#This Row],[Descripción]]="","",_xlfn.XLOOKUP(Tabla1[[#This Row],[Descripción]],Tabla10[Descripción],Tabla10[CODIGO PRESUPUESTARIO],0))</f>
        <v/>
      </c>
      <c r="Q602" s="523"/>
      <c r="R602" s="523" t="str">
        <f>IF(Tabla1[[#This Row],[Insumos]]="","",_xlfn.XLOOKUP(Tabla1[[#This Row],[Insumos]],Tabla10[Insumo],Tabla10[InsumoAbrev],"",0))</f>
        <v/>
      </c>
    </row>
    <row r="603" spans="2:18">
      <c r="B603" s="188" t="str">
        <f>IF('Formulario PPGR3'!$G603="","",CONCATENATE('Formulario PPGR3'!$C603,".",'Formulario PPGR3'!$D603,".",'Formulario PPGR3'!$E603,".",'Formulario PPGR3'!$F603))</f>
        <v/>
      </c>
      <c r="C603" s="188" t="str">
        <f>IF('Formulario PPGR3'!$G603="","",'Formulario PPGR1'!#REF!)</f>
        <v/>
      </c>
      <c r="D603" s="188" t="str">
        <f>IF('Formulario PPGR3'!$G603="","",'Formulario PPGR1'!#REF!)</f>
        <v/>
      </c>
      <c r="E603" s="188" t="str">
        <f>IF('Formulario PPGR3'!$G603="","",'Formulario PPGR1'!#REF!)</f>
        <v/>
      </c>
      <c r="F603" s="188" t="str">
        <f>IF('Formulario PPGR3'!$G603="","",'Formulario PPGR1'!#REF!)</f>
        <v/>
      </c>
      <c r="G603" s="234"/>
      <c r="H603" s="519" t="str" cm="1">
        <f t="array" ref="H603">IF(Tabla1[[#This Row],[Código_Actividad]]="","",_xlfn.XLOOKUP(Tabla1[[#This Row],[Código_Actividad]],CodigoActividad,Tabla2[Actividades Programables Presupuestables],"",0))</f>
        <v/>
      </c>
      <c r="I603" s="520" t="str">
        <f>IFERROR(VLOOKUP('Formulario PPGR3'!$G603,'Formulario PPGR2'!$C$9:$Q$270,15,FALSE),"")</f>
        <v/>
      </c>
      <c r="J603" s="528"/>
      <c r="K603" s="524"/>
      <c r="L603" s="521" t="str">
        <f>IF(Tabla1[[#This Row],[Descripción]]="","",_xlfn.XLOOKUP(Tabla1[[#This Row],[Descripción]],Tabla10[Descripción],Tabla10[Unidad de Medida],"",0))</f>
        <v/>
      </c>
      <c r="M603" s="312"/>
      <c r="N603" s="537" t="str">
        <f>IF(Tabla1[[#This Row],[Descripción]]="","",_xlfn.XLOOKUP(Tabla1[[#This Row],[Descripción]],Tabla10[Descripción],Tabla10[Precio Unitario],0))</f>
        <v/>
      </c>
      <c r="O603" s="537" t="str">
        <f>IF(Tabla1[[#This Row],[Cantidad de Insumos]]="","",Tabla1[[#This Row],[Precio Unitario]]*Tabla1[[#This Row],[Cantidad de Insumos]])</f>
        <v/>
      </c>
      <c r="P603" s="522" t="str">
        <f>IF(Tabla1[[#This Row],[Descripción]]="","",_xlfn.XLOOKUP(Tabla1[[#This Row],[Descripción]],Tabla10[Descripción],Tabla10[CODIGO PRESUPUESTARIO],0))</f>
        <v/>
      </c>
      <c r="Q603" s="523"/>
      <c r="R603" s="523" t="str">
        <f>IF(Tabla1[[#This Row],[Insumos]]="","",_xlfn.XLOOKUP(Tabla1[[#This Row],[Insumos]],Tabla10[Insumo],Tabla10[InsumoAbrev],"",0))</f>
        <v/>
      </c>
    </row>
    <row r="604" spans="2:18">
      <c r="B604" s="188" t="str">
        <f>IF('Formulario PPGR3'!$G604="","",CONCATENATE('Formulario PPGR3'!$C604,".",'Formulario PPGR3'!$D604,".",'Formulario PPGR3'!$E604,".",'Formulario PPGR3'!$F604))</f>
        <v/>
      </c>
      <c r="C604" s="188" t="str">
        <f>IF('Formulario PPGR3'!$G604="","",'Formulario PPGR1'!#REF!)</f>
        <v/>
      </c>
      <c r="D604" s="188" t="str">
        <f>IF('Formulario PPGR3'!$G604="","",'Formulario PPGR1'!#REF!)</f>
        <v/>
      </c>
      <c r="E604" s="188" t="str">
        <f>IF('Formulario PPGR3'!$G604="","",'Formulario PPGR1'!#REF!)</f>
        <v/>
      </c>
      <c r="F604" s="188" t="str">
        <f>IF('Formulario PPGR3'!$G604="","",'Formulario PPGR1'!#REF!)</f>
        <v/>
      </c>
      <c r="G604" s="234"/>
      <c r="H604" s="519" t="str" cm="1">
        <f t="array" ref="H604">IF(Tabla1[[#This Row],[Código_Actividad]]="","",_xlfn.XLOOKUP(Tabla1[[#This Row],[Código_Actividad]],CodigoActividad,Tabla2[Actividades Programables Presupuestables],"",0))</f>
        <v/>
      </c>
      <c r="I604" s="520" t="str">
        <f>IFERROR(VLOOKUP('Formulario PPGR3'!$G604,'Formulario PPGR2'!$C$9:$Q$270,15,FALSE),"")</f>
        <v/>
      </c>
      <c r="J604" s="528"/>
      <c r="K604" s="524"/>
      <c r="L604" s="521" t="str">
        <f>IF(Tabla1[[#This Row],[Descripción]]="","",_xlfn.XLOOKUP(Tabla1[[#This Row],[Descripción]],Tabla10[Descripción],Tabla10[Unidad de Medida],"",0))</f>
        <v/>
      </c>
      <c r="M604" s="312"/>
      <c r="N604" s="537" t="str">
        <f>IF(Tabla1[[#This Row],[Descripción]]="","",_xlfn.XLOOKUP(Tabla1[[#This Row],[Descripción]],Tabla10[Descripción],Tabla10[Precio Unitario],0))</f>
        <v/>
      </c>
      <c r="O604" s="537" t="str">
        <f>IF(Tabla1[[#This Row],[Cantidad de Insumos]]="","",Tabla1[[#This Row],[Precio Unitario]]*Tabla1[[#This Row],[Cantidad de Insumos]])</f>
        <v/>
      </c>
      <c r="P604" s="522" t="str">
        <f>IF(Tabla1[[#This Row],[Descripción]]="","",_xlfn.XLOOKUP(Tabla1[[#This Row],[Descripción]],Tabla10[Descripción],Tabla10[CODIGO PRESUPUESTARIO],0))</f>
        <v/>
      </c>
      <c r="Q604" s="523"/>
      <c r="R604" s="523" t="str">
        <f>IF(Tabla1[[#This Row],[Insumos]]="","",_xlfn.XLOOKUP(Tabla1[[#This Row],[Insumos]],Tabla10[Insumo],Tabla10[InsumoAbrev],"",0))</f>
        <v/>
      </c>
    </row>
    <row r="605" spans="2:18">
      <c r="B605" s="188" t="str">
        <f>IF('Formulario PPGR3'!$G605="","",CONCATENATE('Formulario PPGR3'!$C605,".",'Formulario PPGR3'!$D605,".",'Formulario PPGR3'!$E605,".",'Formulario PPGR3'!$F605))</f>
        <v/>
      </c>
      <c r="C605" s="188" t="str">
        <f>IF('Formulario PPGR3'!$G605="","",'Formulario PPGR1'!#REF!)</f>
        <v/>
      </c>
      <c r="D605" s="188" t="str">
        <f>IF('Formulario PPGR3'!$G605="","",'Formulario PPGR1'!#REF!)</f>
        <v/>
      </c>
      <c r="E605" s="188" t="str">
        <f>IF('Formulario PPGR3'!$G605="","",'Formulario PPGR1'!#REF!)</f>
        <v/>
      </c>
      <c r="F605" s="188" t="str">
        <f>IF('Formulario PPGR3'!$G605="","",'Formulario PPGR1'!#REF!)</f>
        <v/>
      </c>
      <c r="G605" s="234"/>
      <c r="H605" s="519" t="str" cm="1">
        <f t="array" ref="H605">IF(Tabla1[[#This Row],[Código_Actividad]]="","",_xlfn.XLOOKUP(Tabla1[[#This Row],[Código_Actividad]],CodigoActividad,Tabla2[Actividades Programables Presupuestables],"",0))</f>
        <v/>
      </c>
      <c r="I605" s="520" t="str">
        <f>IFERROR(VLOOKUP('Formulario PPGR3'!$G605,'Formulario PPGR2'!$C$9:$Q$270,15,FALSE),"")</f>
        <v/>
      </c>
      <c r="J605" s="528"/>
      <c r="K605" s="524"/>
      <c r="L605" s="521" t="str">
        <f>IF(Tabla1[[#This Row],[Descripción]]="","",_xlfn.XLOOKUP(Tabla1[[#This Row],[Descripción]],Tabla10[Descripción],Tabla10[Unidad de Medida],"",0))</f>
        <v/>
      </c>
      <c r="M605" s="312"/>
      <c r="N605" s="537" t="str">
        <f>IF(Tabla1[[#This Row],[Descripción]]="","",_xlfn.XLOOKUP(Tabla1[[#This Row],[Descripción]],Tabla10[Descripción],Tabla10[Precio Unitario],0))</f>
        <v/>
      </c>
      <c r="O605" s="537" t="str">
        <f>IF(Tabla1[[#This Row],[Cantidad de Insumos]]="","",Tabla1[[#This Row],[Precio Unitario]]*Tabla1[[#This Row],[Cantidad de Insumos]])</f>
        <v/>
      </c>
      <c r="P605" s="522" t="str">
        <f>IF(Tabla1[[#This Row],[Descripción]]="","",_xlfn.XLOOKUP(Tabla1[[#This Row],[Descripción]],Tabla10[Descripción],Tabla10[CODIGO PRESUPUESTARIO],0))</f>
        <v/>
      </c>
      <c r="Q605" s="523"/>
      <c r="R605" s="523" t="str">
        <f>IF(Tabla1[[#This Row],[Insumos]]="","",_xlfn.XLOOKUP(Tabla1[[#This Row],[Insumos]],Tabla10[Insumo],Tabla10[InsumoAbrev],"",0))</f>
        <v/>
      </c>
    </row>
    <row r="606" spans="2:18">
      <c r="B606" s="188" t="str">
        <f>IF('Formulario PPGR3'!$G606="","",CONCATENATE('Formulario PPGR3'!$C606,".",'Formulario PPGR3'!$D606,".",'Formulario PPGR3'!$E606,".",'Formulario PPGR3'!$F606))</f>
        <v/>
      </c>
      <c r="C606" s="188" t="str">
        <f>IF('Formulario PPGR3'!$G606="","",'Formulario PPGR1'!#REF!)</f>
        <v/>
      </c>
      <c r="D606" s="188" t="str">
        <f>IF('Formulario PPGR3'!$G606="","",'Formulario PPGR1'!#REF!)</f>
        <v/>
      </c>
      <c r="E606" s="188" t="str">
        <f>IF('Formulario PPGR3'!$G606="","",'Formulario PPGR1'!#REF!)</f>
        <v/>
      </c>
      <c r="F606" s="188" t="str">
        <f>IF('Formulario PPGR3'!$G606="","",'Formulario PPGR1'!#REF!)</f>
        <v/>
      </c>
      <c r="G606" s="234"/>
      <c r="H606" s="519" t="str" cm="1">
        <f t="array" ref="H606">IF(Tabla1[[#This Row],[Código_Actividad]]="","",_xlfn.XLOOKUP(Tabla1[[#This Row],[Código_Actividad]],CodigoActividad,Tabla2[Actividades Programables Presupuestables],"",0))</f>
        <v/>
      </c>
      <c r="I606" s="520" t="str">
        <f>IFERROR(VLOOKUP('Formulario PPGR3'!$G606,'Formulario PPGR2'!$C$9:$Q$270,15,FALSE),"")</f>
        <v/>
      </c>
      <c r="J606" s="528"/>
      <c r="K606" s="524"/>
      <c r="L606" s="521" t="str">
        <f>IF(Tabla1[[#This Row],[Descripción]]="","",_xlfn.XLOOKUP(Tabla1[[#This Row],[Descripción]],Tabla10[Descripción],Tabla10[Unidad de Medida],"",0))</f>
        <v/>
      </c>
      <c r="M606" s="312"/>
      <c r="N606" s="537" t="str">
        <f>IF(Tabla1[[#This Row],[Descripción]]="","",_xlfn.XLOOKUP(Tabla1[[#This Row],[Descripción]],Tabla10[Descripción],Tabla10[Precio Unitario],0))</f>
        <v/>
      </c>
      <c r="O606" s="537" t="str">
        <f>IF(Tabla1[[#This Row],[Cantidad de Insumos]]="","",Tabla1[[#This Row],[Precio Unitario]]*Tabla1[[#This Row],[Cantidad de Insumos]])</f>
        <v/>
      </c>
      <c r="P606" s="522" t="str">
        <f>IF(Tabla1[[#This Row],[Descripción]]="","",_xlfn.XLOOKUP(Tabla1[[#This Row],[Descripción]],Tabla10[Descripción],Tabla10[CODIGO PRESUPUESTARIO],0))</f>
        <v/>
      </c>
      <c r="Q606" s="523"/>
      <c r="R606" s="523" t="str">
        <f>IF(Tabla1[[#This Row],[Insumos]]="","",_xlfn.XLOOKUP(Tabla1[[#This Row],[Insumos]],Tabla10[Insumo],Tabla10[InsumoAbrev],"",0))</f>
        <v/>
      </c>
    </row>
    <row r="607" spans="2:18">
      <c r="B607" s="188" t="str">
        <f>IF('Formulario PPGR3'!$G607="","",CONCATENATE('Formulario PPGR3'!$C607,".",'Formulario PPGR3'!$D607,".",'Formulario PPGR3'!$E607,".",'Formulario PPGR3'!$F607))</f>
        <v/>
      </c>
      <c r="C607" s="188" t="str">
        <f>IF('Formulario PPGR3'!$G607="","",'Formulario PPGR1'!#REF!)</f>
        <v/>
      </c>
      <c r="D607" s="188" t="str">
        <f>IF('Formulario PPGR3'!$G607="","",'Formulario PPGR1'!#REF!)</f>
        <v/>
      </c>
      <c r="E607" s="188" t="str">
        <f>IF('Formulario PPGR3'!$G607="","",'Formulario PPGR1'!#REF!)</f>
        <v/>
      </c>
      <c r="F607" s="188" t="str">
        <f>IF('Formulario PPGR3'!$G607="","",'Formulario PPGR1'!#REF!)</f>
        <v/>
      </c>
      <c r="G607" s="234"/>
      <c r="H607" s="519" t="str" cm="1">
        <f t="array" ref="H607">IF(Tabla1[[#This Row],[Código_Actividad]]="","",_xlfn.XLOOKUP(Tabla1[[#This Row],[Código_Actividad]],CodigoActividad,Tabla2[Actividades Programables Presupuestables],"",0))</f>
        <v/>
      </c>
      <c r="I607" s="520" t="str">
        <f>IFERROR(VLOOKUP('Formulario PPGR3'!$G607,'Formulario PPGR2'!$C$9:$Q$270,15,FALSE),"")</f>
        <v/>
      </c>
      <c r="J607" s="528"/>
      <c r="K607" s="524"/>
      <c r="L607" s="521" t="str">
        <f>IF(Tabla1[[#This Row],[Descripción]]="","",_xlfn.XLOOKUP(Tabla1[[#This Row],[Descripción]],Tabla10[Descripción],Tabla10[Unidad de Medida],"",0))</f>
        <v/>
      </c>
      <c r="M607" s="312"/>
      <c r="N607" s="537" t="str">
        <f>IF(Tabla1[[#This Row],[Descripción]]="","",_xlfn.XLOOKUP(Tabla1[[#This Row],[Descripción]],Tabla10[Descripción],Tabla10[Precio Unitario],0))</f>
        <v/>
      </c>
      <c r="O607" s="537" t="str">
        <f>IF(Tabla1[[#This Row],[Cantidad de Insumos]]="","",Tabla1[[#This Row],[Precio Unitario]]*Tabla1[[#This Row],[Cantidad de Insumos]])</f>
        <v/>
      </c>
      <c r="P607" s="522" t="str">
        <f>IF(Tabla1[[#This Row],[Descripción]]="","",_xlfn.XLOOKUP(Tabla1[[#This Row],[Descripción]],Tabla10[Descripción],Tabla10[CODIGO PRESUPUESTARIO],0))</f>
        <v/>
      </c>
      <c r="Q607" s="523"/>
      <c r="R607" s="523" t="str">
        <f>IF(Tabla1[[#This Row],[Insumos]]="","",_xlfn.XLOOKUP(Tabla1[[#This Row],[Insumos]],Tabla10[Insumo],Tabla10[InsumoAbrev],"",0))</f>
        <v/>
      </c>
    </row>
    <row r="608" spans="2:18">
      <c r="B608" s="188" t="str">
        <f>IF('Formulario PPGR3'!$G608="","",CONCATENATE('Formulario PPGR3'!$C608,".",'Formulario PPGR3'!$D608,".",'Formulario PPGR3'!$E608,".",'Formulario PPGR3'!$F608))</f>
        <v/>
      </c>
      <c r="C608" s="188" t="str">
        <f>IF('Formulario PPGR3'!$G608="","",'Formulario PPGR1'!#REF!)</f>
        <v/>
      </c>
      <c r="D608" s="188" t="str">
        <f>IF('Formulario PPGR3'!$G608="","",'Formulario PPGR1'!#REF!)</f>
        <v/>
      </c>
      <c r="E608" s="188" t="str">
        <f>IF('Formulario PPGR3'!$G608="","",'Formulario PPGR1'!#REF!)</f>
        <v/>
      </c>
      <c r="F608" s="188" t="str">
        <f>IF('Formulario PPGR3'!$G608="","",'Formulario PPGR1'!#REF!)</f>
        <v/>
      </c>
      <c r="G608" s="234"/>
      <c r="H608" s="519" t="str" cm="1">
        <f t="array" ref="H608">IF(Tabla1[[#This Row],[Código_Actividad]]="","",_xlfn.XLOOKUP(Tabla1[[#This Row],[Código_Actividad]],CodigoActividad,Tabla2[Actividades Programables Presupuestables],"",0))</f>
        <v/>
      </c>
      <c r="I608" s="520" t="str">
        <f>IFERROR(VLOOKUP('Formulario PPGR3'!$G608,'Formulario PPGR2'!$C$9:$Q$270,15,FALSE),"")</f>
        <v/>
      </c>
      <c r="J608" s="528"/>
      <c r="K608" s="524"/>
      <c r="L608" s="521" t="str">
        <f>IF(Tabla1[[#This Row],[Descripción]]="","",_xlfn.XLOOKUP(Tabla1[[#This Row],[Descripción]],Tabla10[Descripción],Tabla10[Unidad de Medida],"",0))</f>
        <v/>
      </c>
      <c r="M608" s="312"/>
      <c r="N608" s="537" t="str">
        <f>IF(Tabla1[[#This Row],[Descripción]]="","",_xlfn.XLOOKUP(Tabla1[[#This Row],[Descripción]],Tabla10[Descripción],Tabla10[Precio Unitario],0))</f>
        <v/>
      </c>
      <c r="O608" s="537" t="str">
        <f>IF(Tabla1[[#This Row],[Cantidad de Insumos]]="","",Tabla1[[#This Row],[Precio Unitario]]*Tabla1[[#This Row],[Cantidad de Insumos]])</f>
        <v/>
      </c>
      <c r="P608" s="522" t="str">
        <f>IF(Tabla1[[#This Row],[Descripción]]="","",_xlfn.XLOOKUP(Tabla1[[#This Row],[Descripción]],Tabla10[Descripción],Tabla10[CODIGO PRESUPUESTARIO],0))</f>
        <v/>
      </c>
      <c r="Q608" s="523"/>
      <c r="R608" s="523" t="str">
        <f>IF(Tabla1[[#This Row],[Insumos]]="","",_xlfn.XLOOKUP(Tabla1[[#This Row],[Insumos]],Tabla10[Insumo],Tabla10[InsumoAbrev],"",0))</f>
        <v/>
      </c>
    </row>
    <row r="609" spans="2:18">
      <c r="B609" s="188" t="str">
        <f>IF('Formulario PPGR3'!$G609="","",CONCATENATE('Formulario PPGR3'!$C609,".",'Formulario PPGR3'!$D609,".",'Formulario PPGR3'!$E609,".",'Formulario PPGR3'!$F609))</f>
        <v/>
      </c>
      <c r="C609" s="188" t="str">
        <f>IF('Formulario PPGR3'!$G609="","",'Formulario PPGR1'!#REF!)</f>
        <v/>
      </c>
      <c r="D609" s="188" t="str">
        <f>IF('Formulario PPGR3'!$G609="","",'Formulario PPGR1'!#REF!)</f>
        <v/>
      </c>
      <c r="E609" s="188" t="str">
        <f>IF('Formulario PPGR3'!$G609="","",'Formulario PPGR1'!#REF!)</f>
        <v/>
      </c>
      <c r="F609" s="188" t="str">
        <f>IF('Formulario PPGR3'!$G609="","",'Formulario PPGR1'!#REF!)</f>
        <v/>
      </c>
      <c r="G609" s="234"/>
      <c r="H609" s="519" t="str" cm="1">
        <f t="array" ref="H609">IF(Tabla1[[#This Row],[Código_Actividad]]="","",_xlfn.XLOOKUP(Tabla1[[#This Row],[Código_Actividad]],CodigoActividad,Tabla2[Actividades Programables Presupuestables],"",0))</f>
        <v/>
      </c>
      <c r="I609" s="520" t="str">
        <f>IFERROR(VLOOKUP('Formulario PPGR3'!$G609,'Formulario PPGR2'!$C$9:$Q$270,15,FALSE),"")</f>
        <v/>
      </c>
      <c r="J609" s="528"/>
      <c r="K609" s="524"/>
      <c r="L609" s="521" t="str">
        <f>IF(Tabla1[[#This Row],[Descripción]]="","",_xlfn.XLOOKUP(Tabla1[[#This Row],[Descripción]],Tabla10[Descripción],Tabla10[Unidad de Medida],"",0))</f>
        <v/>
      </c>
      <c r="M609" s="312"/>
      <c r="N609" s="537" t="str">
        <f>IF(Tabla1[[#This Row],[Descripción]]="","",_xlfn.XLOOKUP(Tabla1[[#This Row],[Descripción]],Tabla10[Descripción],Tabla10[Precio Unitario],0))</f>
        <v/>
      </c>
      <c r="O609" s="537" t="str">
        <f>IF(Tabla1[[#This Row],[Cantidad de Insumos]]="","",Tabla1[[#This Row],[Precio Unitario]]*Tabla1[[#This Row],[Cantidad de Insumos]])</f>
        <v/>
      </c>
      <c r="P609" s="522" t="str">
        <f>IF(Tabla1[[#This Row],[Descripción]]="","",_xlfn.XLOOKUP(Tabla1[[#This Row],[Descripción]],Tabla10[Descripción],Tabla10[CODIGO PRESUPUESTARIO],0))</f>
        <v/>
      </c>
      <c r="Q609" s="523"/>
      <c r="R609" s="523" t="str">
        <f>IF(Tabla1[[#This Row],[Insumos]]="","",_xlfn.XLOOKUP(Tabla1[[#This Row],[Insumos]],Tabla10[Insumo],Tabla10[InsumoAbrev],"",0))</f>
        <v/>
      </c>
    </row>
    <row r="610" spans="2:18">
      <c r="B610" s="188" t="str">
        <f>IF('Formulario PPGR3'!$G610="","",CONCATENATE('Formulario PPGR3'!$C610,".",'Formulario PPGR3'!$D610,".",'Formulario PPGR3'!$E610,".",'Formulario PPGR3'!$F610))</f>
        <v/>
      </c>
      <c r="C610" s="188" t="str">
        <f>IF('Formulario PPGR3'!$G610="","",'Formulario PPGR1'!#REF!)</f>
        <v/>
      </c>
      <c r="D610" s="188" t="str">
        <f>IF('Formulario PPGR3'!$G610="","",'Formulario PPGR1'!#REF!)</f>
        <v/>
      </c>
      <c r="E610" s="188" t="str">
        <f>IF('Formulario PPGR3'!$G610="","",'Formulario PPGR1'!#REF!)</f>
        <v/>
      </c>
      <c r="F610" s="188" t="str">
        <f>IF('Formulario PPGR3'!$G610="","",'Formulario PPGR1'!#REF!)</f>
        <v/>
      </c>
      <c r="G610" s="234"/>
      <c r="H610" s="519" t="str" cm="1">
        <f t="array" ref="H610">IF(Tabla1[[#This Row],[Código_Actividad]]="","",_xlfn.XLOOKUP(Tabla1[[#This Row],[Código_Actividad]],CodigoActividad,Tabla2[Actividades Programables Presupuestables],"",0))</f>
        <v/>
      </c>
      <c r="I610" s="520" t="str">
        <f>IFERROR(VLOOKUP('Formulario PPGR3'!$G610,'Formulario PPGR2'!$C$9:$Q$270,15,FALSE),"")</f>
        <v/>
      </c>
      <c r="J610" s="528"/>
      <c r="K610" s="524"/>
      <c r="L610" s="521" t="str">
        <f>IF(Tabla1[[#This Row],[Descripción]]="","",_xlfn.XLOOKUP(Tabla1[[#This Row],[Descripción]],Tabla10[Descripción],Tabla10[Unidad de Medida],"",0))</f>
        <v/>
      </c>
      <c r="M610" s="312"/>
      <c r="N610" s="537" t="str">
        <f>IF(Tabla1[[#This Row],[Descripción]]="","",_xlfn.XLOOKUP(Tabla1[[#This Row],[Descripción]],Tabla10[Descripción],Tabla10[Precio Unitario],0))</f>
        <v/>
      </c>
      <c r="O610" s="537" t="str">
        <f>IF(Tabla1[[#This Row],[Cantidad de Insumos]]="","",Tabla1[[#This Row],[Precio Unitario]]*Tabla1[[#This Row],[Cantidad de Insumos]])</f>
        <v/>
      </c>
      <c r="P610" s="522" t="str">
        <f>IF(Tabla1[[#This Row],[Descripción]]="","",_xlfn.XLOOKUP(Tabla1[[#This Row],[Descripción]],Tabla10[Descripción],Tabla10[CODIGO PRESUPUESTARIO],0))</f>
        <v/>
      </c>
      <c r="Q610" s="523"/>
      <c r="R610" s="523" t="str">
        <f>IF(Tabla1[[#This Row],[Insumos]]="","",_xlfn.XLOOKUP(Tabla1[[#This Row],[Insumos]],Tabla10[Insumo],Tabla10[InsumoAbrev],"",0))</f>
        <v/>
      </c>
    </row>
    <row r="611" spans="2:18">
      <c r="B611" s="188" t="str">
        <f>IF('Formulario PPGR3'!$G611="","",CONCATENATE('Formulario PPGR3'!$C611,".",'Formulario PPGR3'!$D611,".",'Formulario PPGR3'!$E611,".",'Formulario PPGR3'!$F611))</f>
        <v/>
      </c>
      <c r="C611" s="188" t="str">
        <f>IF('Formulario PPGR3'!$G611="","",'Formulario PPGR1'!#REF!)</f>
        <v/>
      </c>
      <c r="D611" s="188" t="str">
        <f>IF('Formulario PPGR3'!$G611="","",'Formulario PPGR1'!#REF!)</f>
        <v/>
      </c>
      <c r="E611" s="188" t="str">
        <f>IF('Formulario PPGR3'!$G611="","",'Formulario PPGR1'!#REF!)</f>
        <v/>
      </c>
      <c r="F611" s="188" t="str">
        <f>IF('Formulario PPGR3'!$G611="","",'Formulario PPGR1'!#REF!)</f>
        <v/>
      </c>
      <c r="G611" s="234"/>
      <c r="H611" s="519" t="str" cm="1">
        <f t="array" ref="H611">IF(Tabla1[[#This Row],[Código_Actividad]]="","",_xlfn.XLOOKUP(Tabla1[[#This Row],[Código_Actividad]],CodigoActividad,Tabla2[Actividades Programables Presupuestables],"",0))</f>
        <v/>
      </c>
      <c r="I611" s="520" t="str">
        <f>IFERROR(VLOOKUP('Formulario PPGR3'!$G611,'Formulario PPGR2'!$C$9:$Q$270,15,FALSE),"")</f>
        <v/>
      </c>
      <c r="J611" s="528"/>
      <c r="K611" s="524"/>
      <c r="L611" s="521" t="str">
        <f>IF(Tabla1[[#This Row],[Descripción]]="","",_xlfn.XLOOKUP(Tabla1[[#This Row],[Descripción]],Tabla10[Descripción],Tabla10[Unidad de Medida],"",0))</f>
        <v/>
      </c>
      <c r="M611" s="312"/>
      <c r="N611" s="537" t="str">
        <f>IF(Tabla1[[#This Row],[Descripción]]="","",_xlfn.XLOOKUP(Tabla1[[#This Row],[Descripción]],Tabla10[Descripción],Tabla10[Precio Unitario],0))</f>
        <v/>
      </c>
      <c r="O611" s="537" t="str">
        <f>IF(Tabla1[[#This Row],[Cantidad de Insumos]]="","",Tabla1[[#This Row],[Precio Unitario]]*Tabla1[[#This Row],[Cantidad de Insumos]])</f>
        <v/>
      </c>
      <c r="P611" s="522" t="str">
        <f>IF(Tabla1[[#This Row],[Descripción]]="","",_xlfn.XLOOKUP(Tabla1[[#This Row],[Descripción]],Tabla10[Descripción],Tabla10[CODIGO PRESUPUESTARIO],0))</f>
        <v/>
      </c>
      <c r="Q611" s="523"/>
      <c r="R611" s="523" t="str">
        <f>IF(Tabla1[[#This Row],[Insumos]]="","",_xlfn.XLOOKUP(Tabla1[[#This Row],[Insumos]],Tabla10[Insumo],Tabla10[InsumoAbrev],"",0))</f>
        <v/>
      </c>
    </row>
    <row r="612" spans="2:18">
      <c r="B612" s="188" t="str">
        <f>IF('Formulario PPGR3'!$G612="","",CONCATENATE('Formulario PPGR3'!$C612,".",'Formulario PPGR3'!$D612,".",'Formulario PPGR3'!$E612,".",'Formulario PPGR3'!$F612))</f>
        <v/>
      </c>
      <c r="C612" s="188" t="str">
        <f>IF('Formulario PPGR3'!$G612="","",'Formulario PPGR1'!#REF!)</f>
        <v/>
      </c>
      <c r="D612" s="188" t="str">
        <f>IF('Formulario PPGR3'!$G612="","",'Formulario PPGR1'!#REF!)</f>
        <v/>
      </c>
      <c r="E612" s="188" t="str">
        <f>IF('Formulario PPGR3'!$G612="","",'Formulario PPGR1'!#REF!)</f>
        <v/>
      </c>
      <c r="F612" s="188" t="str">
        <f>IF('Formulario PPGR3'!$G612="","",'Formulario PPGR1'!#REF!)</f>
        <v/>
      </c>
      <c r="G612" s="234"/>
      <c r="H612" s="519" t="str" cm="1">
        <f t="array" ref="H612">IF(Tabla1[[#This Row],[Código_Actividad]]="","",_xlfn.XLOOKUP(Tabla1[[#This Row],[Código_Actividad]],CodigoActividad,Tabla2[Actividades Programables Presupuestables],"",0))</f>
        <v/>
      </c>
      <c r="I612" s="520" t="str">
        <f>IFERROR(VLOOKUP('Formulario PPGR3'!$G612,'Formulario PPGR2'!$C$9:$Q$270,15,FALSE),"")</f>
        <v/>
      </c>
      <c r="J612" s="528"/>
      <c r="K612" s="524"/>
      <c r="L612" s="521" t="str">
        <f>IF(Tabla1[[#This Row],[Descripción]]="","",_xlfn.XLOOKUP(Tabla1[[#This Row],[Descripción]],Tabla10[Descripción],Tabla10[Unidad de Medida],"",0))</f>
        <v/>
      </c>
      <c r="M612" s="312"/>
      <c r="N612" s="537" t="str">
        <f>IF(Tabla1[[#This Row],[Descripción]]="","",_xlfn.XLOOKUP(Tabla1[[#This Row],[Descripción]],Tabla10[Descripción],Tabla10[Precio Unitario],0))</f>
        <v/>
      </c>
      <c r="O612" s="537" t="str">
        <f>IF(Tabla1[[#This Row],[Cantidad de Insumos]]="","",Tabla1[[#This Row],[Precio Unitario]]*Tabla1[[#This Row],[Cantidad de Insumos]])</f>
        <v/>
      </c>
      <c r="P612" s="522" t="str">
        <f>IF(Tabla1[[#This Row],[Descripción]]="","",_xlfn.XLOOKUP(Tabla1[[#This Row],[Descripción]],Tabla10[Descripción],Tabla10[CODIGO PRESUPUESTARIO],0))</f>
        <v/>
      </c>
      <c r="Q612" s="523"/>
      <c r="R612" s="523" t="str">
        <f>IF(Tabla1[[#This Row],[Insumos]]="","",_xlfn.XLOOKUP(Tabla1[[#This Row],[Insumos]],Tabla10[Insumo],Tabla10[InsumoAbrev],"",0))</f>
        <v/>
      </c>
    </row>
    <row r="613" spans="2:18">
      <c r="B613" s="188" t="str">
        <f>IF('Formulario PPGR3'!$G613="","",CONCATENATE('Formulario PPGR3'!$C613,".",'Formulario PPGR3'!$D613,".",'Formulario PPGR3'!$E613,".",'Formulario PPGR3'!$F613))</f>
        <v/>
      </c>
      <c r="C613" s="188" t="str">
        <f>IF('Formulario PPGR3'!$G613="","",'Formulario PPGR1'!#REF!)</f>
        <v/>
      </c>
      <c r="D613" s="188" t="str">
        <f>IF('Formulario PPGR3'!$G613="","",'Formulario PPGR1'!#REF!)</f>
        <v/>
      </c>
      <c r="E613" s="188" t="str">
        <f>IF('Formulario PPGR3'!$G613="","",'Formulario PPGR1'!#REF!)</f>
        <v/>
      </c>
      <c r="F613" s="188" t="str">
        <f>IF('Formulario PPGR3'!$G613="","",'Formulario PPGR1'!#REF!)</f>
        <v/>
      </c>
      <c r="G613" s="234"/>
      <c r="H613" s="519" t="str" cm="1">
        <f t="array" ref="H613">IF(Tabla1[[#This Row],[Código_Actividad]]="","",_xlfn.XLOOKUP(Tabla1[[#This Row],[Código_Actividad]],CodigoActividad,Tabla2[Actividades Programables Presupuestables],"",0))</f>
        <v/>
      </c>
      <c r="I613" s="520" t="str">
        <f>IFERROR(VLOOKUP('Formulario PPGR3'!$G613,'Formulario PPGR2'!$C$9:$Q$270,15,FALSE),"")</f>
        <v/>
      </c>
      <c r="J613" s="528"/>
      <c r="K613" s="524"/>
      <c r="L613" s="521" t="str">
        <f>IF(Tabla1[[#This Row],[Descripción]]="","",_xlfn.XLOOKUP(Tabla1[[#This Row],[Descripción]],Tabla10[Descripción],Tabla10[Unidad de Medida],"",0))</f>
        <v/>
      </c>
      <c r="M613" s="312"/>
      <c r="N613" s="537" t="str">
        <f>IF(Tabla1[[#This Row],[Descripción]]="","",_xlfn.XLOOKUP(Tabla1[[#This Row],[Descripción]],Tabla10[Descripción],Tabla10[Precio Unitario],0))</f>
        <v/>
      </c>
      <c r="O613" s="537" t="str">
        <f>IF(Tabla1[[#This Row],[Cantidad de Insumos]]="","",Tabla1[[#This Row],[Precio Unitario]]*Tabla1[[#This Row],[Cantidad de Insumos]])</f>
        <v/>
      </c>
      <c r="P613" s="522" t="str">
        <f>IF(Tabla1[[#This Row],[Descripción]]="","",_xlfn.XLOOKUP(Tabla1[[#This Row],[Descripción]],Tabla10[Descripción],Tabla10[CODIGO PRESUPUESTARIO],0))</f>
        <v/>
      </c>
      <c r="Q613" s="523"/>
      <c r="R613" s="523" t="str">
        <f>IF(Tabla1[[#This Row],[Insumos]]="","",_xlfn.XLOOKUP(Tabla1[[#This Row],[Insumos]],Tabla10[Insumo],Tabla10[InsumoAbrev],"",0))</f>
        <v/>
      </c>
    </row>
    <row r="614" spans="2:18">
      <c r="B614" s="188" t="str">
        <f>IF('Formulario PPGR3'!$G614="","",CONCATENATE('Formulario PPGR3'!$C614,".",'Formulario PPGR3'!$D614,".",'Formulario PPGR3'!$E614,".",'Formulario PPGR3'!$F614))</f>
        <v/>
      </c>
      <c r="C614" s="188" t="str">
        <f>IF('Formulario PPGR3'!$G614="","",'Formulario PPGR1'!#REF!)</f>
        <v/>
      </c>
      <c r="D614" s="188" t="str">
        <f>IF('Formulario PPGR3'!$G614="","",'Formulario PPGR1'!#REF!)</f>
        <v/>
      </c>
      <c r="E614" s="188" t="str">
        <f>IF('Formulario PPGR3'!$G614="","",'Formulario PPGR1'!#REF!)</f>
        <v/>
      </c>
      <c r="F614" s="188" t="str">
        <f>IF('Formulario PPGR3'!$G614="","",'Formulario PPGR1'!#REF!)</f>
        <v/>
      </c>
      <c r="G614" s="234"/>
      <c r="H614" s="519" t="str" cm="1">
        <f t="array" ref="H614">IF(Tabla1[[#This Row],[Código_Actividad]]="","",_xlfn.XLOOKUP(Tabla1[[#This Row],[Código_Actividad]],CodigoActividad,Tabla2[Actividades Programables Presupuestables],"",0))</f>
        <v/>
      </c>
      <c r="I614" s="520" t="str">
        <f>IFERROR(VLOOKUP('Formulario PPGR3'!$G614,'Formulario PPGR2'!$C$9:$Q$270,15,FALSE),"")</f>
        <v/>
      </c>
      <c r="J614" s="528"/>
      <c r="K614" s="524"/>
      <c r="L614" s="521" t="str">
        <f>IF(Tabla1[[#This Row],[Descripción]]="","",_xlfn.XLOOKUP(Tabla1[[#This Row],[Descripción]],Tabla10[Descripción],Tabla10[Unidad de Medida],"",0))</f>
        <v/>
      </c>
      <c r="M614" s="312"/>
      <c r="N614" s="537" t="str">
        <f>IF(Tabla1[[#This Row],[Descripción]]="","",_xlfn.XLOOKUP(Tabla1[[#This Row],[Descripción]],Tabla10[Descripción],Tabla10[Precio Unitario],0))</f>
        <v/>
      </c>
      <c r="O614" s="537" t="str">
        <f>IF(Tabla1[[#This Row],[Cantidad de Insumos]]="","",Tabla1[[#This Row],[Precio Unitario]]*Tabla1[[#This Row],[Cantidad de Insumos]])</f>
        <v/>
      </c>
      <c r="P614" s="522" t="str">
        <f>IF(Tabla1[[#This Row],[Descripción]]="","",_xlfn.XLOOKUP(Tabla1[[#This Row],[Descripción]],Tabla10[Descripción],Tabla10[CODIGO PRESUPUESTARIO],0))</f>
        <v/>
      </c>
      <c r="Q614" s="523"/>
      <c r="R614" s="523" t="str">
        <f>IF(Tabla1[[#This Row],[Insumos]]="","",_xlfn.XLOOKUP(Tabla1[[#This Row],[Insumos]],Tabla10[Insumo],Tabla10[InsumoAbrev],"",0))</f>
        <v/>
      </c>
    </row>
    <row r="615" spans="2:18">
      <c r="B615" s="188" t="str">
        <f>IF('Formulario PPGR3'!$G615="","",CONCATENATE('Formulario PPGR3'!$C615,".",'Formulario PPGR3'!$D615,".",'Formulario PPGR3'!$E615,".",'Formulario PPGR3'!$F615))</f>
        <v/>
      </c>
      <c r="C615" s="188" t="str">
        <f>IF('Formulario PPGR3'!$G615="","",'Formulario PPGR1'!#REF!)</f>
        <v/>
      </c>
      <c r="D615" s="188" t="str">
        <f>IF('Formulario PPGR3'!$G615="","",'Formulario PPGR1'!#REF!)</f>
        <v/>
      </c>
      <c r="E615" s="188" t="str">
        <f>IF('Formulario PPGR3'!$G615="","",'Formulario PPGR1'!#REF!)</f>
        <v/>
      </c>
      <c r="F615" s="188" t="str">
        <f>IF('Formulario PPGR3'!$G615="","",'Formulario PPGR1'!#REF!)</f>
        <v/>
      </c>
      <c r="G615" s="234"/>
      <c r="H615" s="519" t="str" cm="1">
        <f t="array" ref="H615">IF(Tabla1[[#This Row],[Código_Actividad]]="","",_xlfn.XLOOKUP(Tabla1[[#This Row],[Código_Actividad]],CodigoActividad,Tabla2[Actividades Programables Presupuestables],"",0))</f>
        <v/>
      </c>
      <c r="I615" s="520" t="str">
        <f>IFERROR(VLOOKUP('Formulario PPGR3'!$G615,'Formulario PPGR2'!$C$9:$Q$270,15,FALSE),"")</f>
        <v/>
      </c>
      <c r="J615" s="528"/>
      <c r="K615" s="524"/>
      <c r="L615" s="521" t="str">
        <f>IF(Tabla1[[#This Row],[Descripción]]="","",_xlfn.XLOOKUP(Tabla1[[#This Row],[Descripción]],Tabla10[Descripción],Tabla10[Unidad de Medida],"",0))</f>
        <v/>
      </c>
      <c r="M615" s="312"/>
      <c r="N615" s="537" t="str">
        <f>IF(Tabla1[[#This Row],[Descripción]]="","",_xlfn.XLOOKUP(Tabla1[[#This Row],[Descripción]],Tabla10[Descripción],Tabla10[Precio Unitario],0))</f>
        <v/>
      </c>
      <c r="O615" s="537" t="str">
        <f>IF(Tabla1[[#This Row],[Cantidad de Insumos]]="","",Tabla1[[#This Row],[Precio Unitario]]*Tabla1[[#This Row],[Cantidad de Insumos]])</f>
        <v/>
      </c>
      <c r="P615" s="522" t="str">
        <f>IF(Tabla1[[#This Row],[Descripción]]="","",_xlfn.XLOOKUP(Tabla1[[#This Row],[Descripción]],Tabla10[Descripción],Tabla10[CODIGO PRESUPUESTARIO],0))</f>
        <v/>
      </c>
      <c r="Q615" s="523"/>
      <c r="R615" s="523" t="str">
        <f>IF(Tabla1[[#This Row],[Insumos]]="","",_xlfn.XLOOKUP(Tabla1[[#This Row],[Insumos]],Tabla10[Insumo],Tabla10[InsumoAbrev],"",0))</f>
        <v/>
      </c>
    </row>
    <row r="616" spans="2:18">
      <c r="B616" s="188" t="str">
        <f>IF('Formulario PPGR3'!$G616="","",CONCATENATE('Formulario PPGR3'!$C616,".",'Formulario PPGR3'!$D616,".",'Formulario PPGR3'!$E616,".",'Formulario PPGR3'!$F616))</f>
        <v/>
      </c>
      <c r="C616" s="188" t="str">
        <f>IF('Formulario PPGR3'!$G616="","",'Formulario PPGR1'!#REF!)</f>
        <v/>
      </c>
      <c r="D616" s="188" t="str">
        <f>IF('Formulario PPGR3'!$G616="","",'Formulario PPGR1'!#REF!)</f>
        <v/>
      </c>
      <c r="E616" s="188" t="str">
        <f>IF('Formulario PPGR3'!$G616="","",'Formulario PPGR1'!#REF!)</f>
        <v/>
      </c>
      <c r="F616" s="188" t="str">
        <f>IF('Formulario PPGR3'!$G616="","",'Formulario PPGR1'!#REF!)</f>
        <v/>
      </c>
      <c r="G616" s="234"/>
      <c r="H616" s="519" t="str" cm="1">
        <f t="array" ref="H616">IF(Tabla1[[#This Row],[Código_Actividad]]="","",_xlfn.XLOOKUP(Tabla1[[#This Row],[Código_Actividad]],CodigoActividad,Tabla2[Actividades Programables Presupuestables],"",0))</f>
        <v/>
      </c>
      <c r="I616" s="520" t="str">
        <f>IFERROR(VLOOKUP('Formulario PPGR3'!$G616,'Formulario PPGR2'!$C$9:$Q$270,15,FALSE),"")</f>
        <v/>
      </c>
      <c r="J616" s="528"/>
      <c r="K616" s="524"/>
      <c r="L616" s="521" t="str">
        <f>IF(Tabla1[[#This Row],[Descripción]]="","",_xlfn.XLOOKUP(Tabla1[[#This Row],[Descripción]],Tabla10[Descripción],Tabla10[Unidad de Medida],"",0))</f>
        <v/>
      </c>
      <c r="M616" s="312"/>
      <c r="N616" s="537" t="str">
        <f>IF(Tabla1[[#This Row],[Descripción]]="","",_xlfn.XLOOKUP(Tabla1[[#This Row],[Descripción]],Tabla10[Descripción],Tabla10[Precio Unitario],0))</f>
        <v/>
      </c>
      <c r="O616" s="537" t="str">
        <f>IF(Tabla1[[#This Row],[Cantidad de Insumos]]="","",Tabla1[[#This Row],[Precio Unitario]]*Tabla1[[#This Row],[Cantidad de Insumos]])</f>
        <v/>
      </c>
      <c r="P616" s="522" t="str">
        <f>IF(Tabla1[[#This Row],[Descripción]]="","",_xlfn.XLOOKUP(Tabla1[[#This Row],[Descripción]],Tabla10[Descripción],Tabla10[CODIGO PRESUPUESTARIO],0))</f>
        <v/>
      </c>
      <c r="Q616" s="523"/>
      <c r="R616" s="523" t="str">
        <f>IF(Tabla1[[#This Row],[Insumos]]="","",_xlfn.XLOOKUP(Tabla1[[#This Row],[Insumos]],Tabla10[Insumo],Tabla10[InsumoAbrev],"",0))</f>
        <v/>
      </c>
    </row>
    <row r="617" spans="2:18">
      <c r="B617" s="188" t="str">
        <f>IF('Formulario PPGR3'!$G617="","",CONCATENATE('Formulario PPGR3'!$C617,".",'Formulario PPGR3'!$D617,".",'Formulario PPGR3'!$E617,".",'Formulario PPGR3'!$F617))</f>
        <v/>
      </c>
      <c r="C617" s="188" t="str">
        <f>IF('Formulario PPGR3'!$G617="","",'Formulario PPGR1'!#REF!)</f>
        <v/>
      </c>
      <c r="D617" s="188" t="str">
        <f>IF('Formulario PPGR3'!$G617="","",'Formulario PPGR1'!#REF!)</f>
        <v/>
      </c>
      <c r="E617" s="188" t="str">
        <f>IF('Formulario PPGR3'!$G617="","",'Formulario PPGR1'!#REF!)</f>
        <v/>
      </c>
      <c r="F617" s="188" t="str">
        <f>IF('Formulario PPGR3'!$G617="","",'Formulario PPGR1'!#REF!)</f>
        <v/>
      </c>
      <c r="G617" s="234"/>
      <c r="H617" s="519" t="str" cm="1">
        <f t="array" ref="H617">IF(Tabla1[[#This Row],[Código_Actividad]]="","",_xlfn.XLOOKUP(Tabla1[[#This Row],[Código_Actividad]],CodigoActividad,Tabla2[Actividades Programables Presupuestables],"",0))</f>
        <v/>
      </c>
      <c r="I617" s="520" t="str">
        <f>IFERROR(VLOOKUP('Formulario PPGR3'!$G617,'Formulario PPGR2'!$C$9:$Q$270,15,FALSE),"")</f>
        <v/>
      </c>
      <c r="J617" s="528"/>
      <c r="K617" s="524"/>
      <c r="L617" s="521" t="str">
        <f>IF(Tabla1[[#This Row],[Descripción]]="","",_xlfn.XLOOKUP(Tabla1[[#This Row],[Descripción]],Tabla10[Descripción],Tabla10[Unidad de Medida],"",0))</f>
        <v/>
      </c>
      <c r="M617" s="312"/>
      <c r="N617" s="537" t="str">
        <f>IF(Tabla1[[#This Row],[Descripción]]="","",_xlfn.XLOOKUP(Tabla1[[#This Row],[Descripción]],Tabla10[Descripción],Tabla10[Precio Unitario],0))</f>
        <v/>
      </c>
      <c r="O617" s="537" t="str">
        <f>IF(Tabla1[[#This Row],[Cantidad de Insumos]]="","",Tabla1[[#This Row],[Precio Unitario]]*Tabla1[[#This Row],[Cantidad de Insumos]])</f>
        <v/>
      </c>
      <c r="P617" s="522" t="str">
        <f>IF(Tabla1[[#This Row],[Descripción]]="","",_xlfn.XLOOKUP(Tabla1[[#This Row],[Descripción]],Tabla10[Descripción],Tabla10[CODIGO PRESUPUESTARIO],0))</f>
        <v/>
      </c>
      <c r="Q617" s="523"/>
      <c r="R617" s="523" t="str">
        <f>IF(Tabla1[[#This Row],[Insumos]]="","",_xlfn.XLOOKUP(Tabla1[[#This Row],[Insumos]],Tabla10[Insumo],Tabla10[InsumoAbrev],"",0))</f>
        <v/>
      </c>
    </row>
    <row r="618" spans="2:18">
      <c r="B618" s="188" t="str">
        <f>IF('Formulario PPGR3'!$G618="","",CONCATENATE('Formulario PPGR3'!$C618,".",'Formulario PPGR3'!$D618,".",'Formulario PPGR3'!$E618,".",'Formulario PPGR3'!$F618))</f>
        <v/>
      </c>
      <c r="C618" s="188" t="str">
        <f>IF('Formulario PPGR3'!$G618="","",'Formulario PPGR1'!#REF!)</f>
        <v/>
      </c>
      <c r="D618" s="188" t="str">
        <f>IF('Formulario PPGR3'!$G618="","",'Formulario PPGR1'!#REF!)</f>
        <v/>
      </c>
      <c r="E618" s="188" t="str">
        <f>IF('Formulario PPGR3'!$G618="","",'Formulario PPGR1'!#REF!)</f>
        <v/>
      </c>
      <c r="F618" s="188" t="str">
        <f>IF('Formulario PPGR3'!$G618="","",'Formulario PPGR1'!#REF!)</f>
        <v/>
      </c>
      <c r="G618" s="234"/>
      <c r="H618" s="519" t="str" cm="1">
        <f t="array" ref="H618">IF(Tabla1[[#This Row],[Código_Actividad]]="","",_xlfn.XLOOKUP(Tabla1[[#This Row],[Código_Actividad]],CodigoActividad,Tabla2[Actividades Programables Presupuestables],"",0))</f>
        <v/>
      </c>
      <c r="I618" s="520" t="str">
        <f>IFERROR(VLOOKUP('Formulario PPGR3'!$G618,'Formulario PPGR2'!$C$9:$Q$270,15,FALSE),"")</f>
        <v/>
      </c>
      <c r="J618" s="528"/>
      <c r="K618" s="524"/>
      <c r="L618" s="521" t="str">
        <f>IF(Tabla1[[#This Row],[Descripción]]="","",_xlfn.XLOOKUP(Tabla1[[#This Row],[Descripción]],Tabla10[Descripción],Tabla10[Unidad de Medida],"",0))</f>
        <v/>
      </c>
      <c r="M618" s="312"/>
      <c r="N618" s="537" t="str">
        <f>IF(Tabla1[[#This Row],[Descripción]]="","",_xlfn.XLOOKUP(Tabla1[[#This Row],[Descripción]],Tabla10[Descripción],Tabla10[Precio Unitario],0))</f>
        <v/>
      </c>
      <c r="O618" s="537" t="str">
        <f>IF(Tabla1[[#This Row],[Cantidad de Insumos]]="","",Tabla1[[#This Row],[Precio Unitario]]*Tabla1[[#This Row],[Cantidad de Insumos]])</f>
        <v/>
      </c>
      <c r="P618" s="522" t="str">
        <f>IF(Tabla1[[#This Row],[Descripción]]="","",_xlfn.XLOOKUP(Tabla1[[#This Row],[Descripción]],Tabla10[Descripción],Tabla10[CODIGO PRESUPUESTARIO],0))</f>
        <v/>
      </c>
      <c r="Q618" s="523"/>
      <c r="R618" s="523" t="str">
        <f>IF(Tabla1[[#This Row],[Insumos]]="","",_xlfn.XLOOKUP(Tabla1[[#This Row],[Insumos]],Tabla10[Insumo],Tabla10[InsumoAbrev],"",0))</f>
        <v/>
      </c>
    </row>
    <row r="619" spans="2:18">
      <c r="B619" s="188" t="str">
        <f>IF('Formulario PPGR3'!$G619="","",CONCATENATE('Formulario PPGR3'!$C619,".",'Formulario PPGR3'!$D619,".",'Formulario PPGR3'!$E619,".",'Formulario PPGR3'!$F619))</f>
        <v/>
      </c>
      <c r="C619" s="188" t="str">
        <f>IF('Formulario PPGR3'!$G619="","",'Formulario PPGR1'!#REF!)</f>
        <v/>
      </c>
      <c r="D619" s="188" t="str">
        <f>IF('Formulario PPGR3'!$G619="","",'Formulario PPGR1'!#REF!)</f>
        <v/>
      </c>
      <c r="E619" s="188" t="str">
        <f>IF('Formulario PPGR3'!$G619="","",'Formulario PPGR1'!#REF!)</f>
        <v/>
      </c>
      <c r="F619" s="188" t="str">
        <f>IF('Formulario PPGR3'!$G619="","",'Formulario PPGR1'!#REF!)</f>
        <v/>
      </c>
      <c r="G619" s="234"/>
      <c r="H619" s="519" t="str" cm="1">
        <f t="array" ref="H619">IF(Tabla1[[#This Row],[Código_Actividad]]="","",_xlfn.XLOOKUP(Tabla1[[#This Row],[Código_Actividad]],CodigoActividad,Tabla2[Actividades Programables Presupuestables],"",0))</f>
        <v/>
      </c>
      <c r="I619" s="520" t="str">
        <f>IFERROR(VLOOKUP('Formulario PPGR3'!$G619,'Formulario PPGR2'!$C$9:$Q$270,15,FALSE),"")</f>
        <v/>
      </c>
      <c r="J619" s="528"/>
      <c r="K619" s="524"/>
      <c r="L619" s="521" t="str">
        <f>IF(Tabla1[[#This Row],[Descripción]]="","",_xlfn.XLOOKUP(Tabla1[[#This Row],[Descripción]],Tabla10[Descripción],Tabla10[Unidad de Medida],"",0))</f>
        <v/>
      </c>
      <c r="M619" s="312"/>
      <c r="N619" s="537" t="str">
        <f>IF(Tabla1[[#This Row],[Descripción]]="","",_xlfn.XLOOKUP(Tabla1[[#This Row],[Descripción]],Tabla10[Descripción],Tabla10[Precio Unitario],0))</f>
        <v/>
      </c>
      <c r="O619" s="537" t="str">
        <f>IF(Tabla1[[#This Row],[Cantidad de Insumos]]="","",Tabla1[[#This Row],[Precio Unitario]]*Tabla1[[#This Row],[Cantidad de Insumos]])</f>
        <v/>
      </c>
      <c r="P619" s="522" t="str">
        <f>IF(Tabla1[[#This Row],[Descripción]]="","",_xlfn.XLOOKUP(Tabla1[[#This Row],[Descripción]],Tabla10[Descripción],Tabla10[CODIGO PRESUPUESTARIO],0))</f>
        <v/>
      </c>
      <c r="Q619" s="523"/>
      <c r="R619" s="523" t="str">
        <f>IF(Tabla1[[#This Row],[Insumos]]="","",_xlfn.XLOOKUP(Tabla1[[#This Row],[Insumos]],Tabla10[Insumo],Tabla10[InsumoAbrev],"",0))</f>
        <v/>
      </c>
    </row>
    <row r="620" spans="2:18">
      <c r="B620" s="188" t="str">
        <f>IF('Formulario PPGR3'!$G620="","",CONCATENATE('Formulario PPGR3'!$C620,".",'Formulario PPGR3'!$D620,".",'Formulario PPGR3'!$E620,".",'Formulario PPGR3'!$F620))</f>
        <v/>
      </c>
      <c r="C620" s="188" t="str">
        <f>IF('Formulario PPGR3'!$G620="","",'Formulario PPGR1'!#REF!)</f>
        <v/>
      </c>
      <c r="D620" s="188" t="str">
        <f>IF('Formulario PPGR3'!$G620="","",'Formulario PPGR1'!#REF!)</f>
        <v/>
      </c>
      <c r="E620" s="188" t="str">
        <f>IF('Formulario PPGR3'!$G620="","",'Formulario PPGR1'!#REF!)</f>
        <v/>
      </c>
      <c r="F620" s="188" t="str">
        <f>IF('Formulario PPGR3'!$G620="","",'Formulario PPGR1'!#REF!)</f>
        <v/>
      </c>
      <c r="G620" s="234"/>
      <c r="H620" s="519" t="str" cm="1">
        <f t="array" ref="H620">IF(Tabla1[[#This Row],[Código_Actividad]]="","",_xlfn.XLOOKUP(Tabla1[[#This Row],[Código_Actividad]],CodigoActividad,Tabla2[Actividades Programables Presupuestables],"",0))</f>
        <v/>
      </c>
      <c r="I620" s="520" t="str">
        <f>IFERROR(VLOOKUP('Formulario PPGR3'!$G620,'Formulario PPGR2'!$C$9:$Q$270,15,FALSE),"")</f>
        <v/>
      </c>
      <c r="J620" s="528"/>
      <c r="K620" s="524"/>
      <c r="L620" s="521" t="str">
        <f>IF(Tabla1[[#This Row],[Descripción]]="","",_xlfn.XLOOKUP(Tabla1[[#This Row],[Descripción]],Tabla10[Descripción],Tabla10[Unidad de Medida],"",0))</f>
        <v/>
      </c>
      <c r="M620" s="312"/>
      <c r="N620" s="537" t="str">
        <f>IF(Tabla1[[#This Row],[Descripción]]="","",_xlfn.XLOOKUP(Tabla1[[#This Row],[Descripción]],Tabla10[Descripción],Tabla10[Precio Unitario],0))</f>
        <v/>
      </c>
      <c r="O620" s="537" t="str">
        <f>IF(Tabla1[[#This Row],[Cantidad de Insumos]]="","",Tabla1[[#This Row],[Precio Unitario]]*Tabla1[[#This Row],[Cantidad de Insumos]])</f>
        <v/>
      </c>
      <c r="P620" s="522" t="str">
        <f>IF(Tabla1[[#This Row],[Descripción]]="","",_xlfn.XLOOKUP(Tabla1[[#This Row],[Descripción]],Tabla10[Descripción],Tabla10[CODIGO PRESUPUESTARIO],0))</f>
        <v/>
      </c>
      <c r="Q620" s="523"/>
      <c r="R620" s="523" t="str">
        <f>IF(Tabla1[[#This Row],[Insumos]]="","",_xlfn.XLOOKUP(Tabla1[[#This Row],[Insumos]],Tabla10[Insumo],Tabla10[InsumoAbrev],"",0))</f>
        <v/>
      </c>
    </row>
    <row r="621" spans="2:18">
      <c r="B621" s="188" t="str">
        <f>IF('Formulario PPGR3'!$G621="","",CONCATENATE('Formulario PPGR3'!$C621,".",'Formulario PPGR3'!$D621,".",'Formulario PPGR3'!$E621,".",'Formulario PPGR3'!$F621))</f>
        <v/>
      </c>
      <c r="C621" s="188" t="str">
        <f>IF('Formulario PPGR3'!$G621="","",'Formulario PPGR1'!#REF!)</f>
        <v/>
      </c>
      <c r="D621" s="188" t="str">
        <f>IF('Formulario PPGR3'!$G621="","",'Formulario PPGR1'!#REF!)</f>
        <v/>
      </c>
      <c r="E621" s="188" t="str">
        <f>IF('Formulario PPGR3'!$G621="","",'Formulario PPGR1'!#REF!)</f>
        <v/>
      </c>
      <c r="F621" s="188" t="str">
        <f>IF('Formulario PPGR3'!$G621="","",'Formulario PPGR1'!#REF!)</f>
        <v/>
      </c>
      <c r="G621" s="234"/>
      <c r="H621" s="519" t="str" cm="1">
        <f t="array" ref="H621">IF(Tabla1[[#This Row],[Código_Actividad]]="","",_xlfn.XLOOKUP(Tabla1[[#This Row],[Código_Actividad]],CodigoActividad,Tabla2[Actividades Programables Presupuestables],"",0))</f>
        <v/>
      </c>
      <c r="I621" s="520" t="str">
        <f>IFERROR(VLOOKUP('Formulario PPGR3'!$G621,'Formulario PPGR2'!$C$9:$Q$270,15,FALSE),"")</f>
        <v/>
      </c>
      <c r="J621" s="528"/>
      <c r="K621" s="524"/>
      <c r="L621" s="521" t="str">
        <f>IF(Tabla1[[#This Row],[Descripción]]="","",_xlfn.XLOOKUP(Tabla1[[#This Row],[Descripción]],Tabla10[Descripción],Tabla10[Unidad de Medida],"",0))</f>
        <v/>
      </c>
      <c r="M621" s="312"/>
      <c r="N621" s="537" t="str">
        <f>IF(Tabla1[[#This Row],[Descripción]]="","",_xlfn.XLOOKUP(Tabla1[[#This Row],[Descripción]],Tabla10[Descripción],Tabla10[Precio Unitario],0))</f>
        <v/>
      </c>
      <c r="O621" s="537" t="str">
        <f>IF(Tabla1[[#This Row],[Cantidad de Insumos]]="","",Tabla1[[#This Row],[Precio Unitario]]*Tabla1[[#This Row],[Cantidad de Insumos]])</f>
        <v/>
      </c>
      <c r="P621" s="522" t="str">
        <f>IF(Tabla1[[#This Row],[Descripción]]="","",_xlfn.XLOOKUP(Tabla1[[#This Row],[Descripción]],Tabla10[Descripción],Tabla10[CODIGO PRESUPUESTARIO],0))</f>
        <v/>
      </c>
      <c r="Q621" s="523"/>
      <c r="R621" s="523" t="str">
        <f>IF(Tabla1[[#This Row],[Insumos]]="","",_xlfn.XLOOKUP(Tabla1[[#This Row],[Insumos]],Tabla10[Insumo],Tabla10[InsumoAbrev],"",0))</f>
        <v/>
      </c>
    </row>
    <row r="622" spans="2:18">
      <c r="B622" s="188" t="str">
        <f>IF('Formulario PPGR3'!$G622="","",CONCATENATE('Formulario PPGR3'!$C622,".",'Formulario PPGR3'!$D622,".",'Formulario PPGR3'!$E622,".",'Formulario PPGR3'!$F622))</f>
        <v/>
      </c>
      <c r="C622" s="188" t="str">
        <f>IF('Formulario PPGR3'!$G622="","",'Formulario PPGR1'!#REF!)</f>
        <v/>
      </c>
      <c r="D622" s="188" t="str">
        <f>IF('Formulario PPGR3'!$G622="","",'Formulario PPGR1'!#REF!)</f>
        <v/>
      </c>
      <c r="E622" s="188" t="str">
        <f>IF('Formulario PPGR3'!$G622="","",'Formulario PPGR1'!#REF!)</f>
        <v/>
      </c>
      <c r="F622" s="188" t="str">
        <f>IF('Formulario PPGR3'!$G622="","",'Formulario PPGR1'!#REF!)</f>
        <v/>
      </c>
      <c r="G622" s="234"/>
      <c r="H622" s="519" t="str" cm="1">
        <f t="array" ref="H622">IF(Tabla1[[#This Row],[Código_Actividad]]="","",_xlfn.XLOOKUP(Tabla1[[#This Row],[Código_Actividad]],CodigoActividad,Tabla2[Actividades Programables Presupuestables],"",0))</f>
        <v/>
      </c>
      <c r="I622" s="520" t="str">
        <f>IFERROR(VLOOKUP('Formulario PPGR3'!$G622,'Formulario PPGR2'!$C$9:$Q$270,15,FALSE),"")</f>
        <v/>
      </c>
      <c r="J622" s="528"/>
      <c r="K622" s="524"/>
      <c r="L622" s="521" t="str">
        <f>IF(Tabla1[[#This Row],[Descripción]]="","",_xlfn.XLOOKUP(Tabla1[[#This Row],[Descripción]],Tabla10[Descripción],Tabla10[Unidad de Medida],"",0))</f>
        <v/>
      </c>
      <c r="M622" s="312"/>
      <c r="N622" s="537" t="str">
        <f>IF(Tabla1[[#This Row],[Descripción]]="","",_xlfn.XLOOKUP(Tabla1[[#This Row],[Descripción]],Tabla10[Descripción],Tabla10[Precio Unitario],0))</f>
        <v/>
      </c>
      <c r="O622" s="537" t="str">
        <f>IF(Tabla1[[#This Row],[Cantidad de Insumos]]="","",Tabla1[[#This Row],[Precio Unitario]]*Tabla1[[#This Row],[Cantidad de Insumos]])</f>
        <v/>
      </c>
      <c r="P622" s="522" t="str">
        <f>IF(Tabla1[[#This Row],[Descripción]]="","",_xlfn.XLOOKUP(Tabla1[[#This Row],[Descripción]],Tabla10[Descripción],Tabla10[CODIGO PRESUPUESTARIO],0))</f>
        <v/>
      </c>
      <c r="Q622" s="523"/>
      <c r="R622" s="523" t="str">
        <f>IF(Tabla1[[#This Row],[Insumos]]="","",_xlfn.XLOOKUP(Tabla1[[#This Row],[Insumos]],Tabla10[Insumo],Tabla10[InsumoAbrev],"",0))</f>
        <v/>
      </c>
    </row>
    <row r="623" spans="2:18">
      <c r="B623" s="188" t="str">
        <f>IF('Formulario PPGR3'!$G623="","",CONCATENATE('Formulario PPGR3'!$C623,".",'Formulario PPGR3'!$D623,".",'Formulario PPGR3'!$E623,".",'Formulario PPGR3'!$F623))</f>
        <v/>
      </c>
      <c r="C623" s="188" t="str">
        <f>IF('Formulario PPGR3'!$G623="","",'Formulario PPGR1'!#REF!)</f>
        <v/>
      </c>
      <c r="D623" s="188" t="str">
        <f>IF('Formulario PPGR3'!$G623="","",'Formulario PPGR1'!#REF!)</f>
        <v/>
      </c>
      <c r="E623" s="188" t="str">
        <f>IF('Formulario PPGR3'!$G623="","",'Formulario PPGR1'!#REF!)</f>
        <v/>
      </c>
      <c r="F623" s="188" t="str">
        <f>IF('Formulario PPGR3'!$G623="","",'Formulario PPGR1'!#REF!)</f>
        <v/>
      </c>
      <c r="G623" s="234"/>
      <c r="H623" s="519" t="str" cm="1">
        <f t="array" ref="H623">IF(Tabla1[[#This Row],[Código_Actividad]]="","",_xlfn.XLOOKUP(Tabla1[[#This Row],[Código_Actividad]],CodigoActividad,Tabla2[Actividades Programables Presupuestables],"",0))</f>
        <v/>
      </c>
      <c r="I623" s="520" t="str">
        <f>IFERROR(VLOOKUP('Formulario PPGR3'!$G623,'Formulario PPGR2'!$C$9:$Q$270,15,FALSE),"")</f>
        <v/>
      </c>
      <c r="J623" s="528"/>
      <c r="K623" s="524"/>
      <c r="L623" s="521" t="str">
        <f>IF(Tabla1[[#This Row],[Descripción]]="","",_xlfn.XLOOKUP(Tabla1[[#This Row],[Descripción]],Tabla10[Descripción],Tabla10[Unidad de Medida],"",0))</f>
        <v/>
      </c>
      <c r="M623" s="312"/>
      <c r="N623" s="537" t="str">
        <f>IF(Tabla1[[#This Row],[Descripción]]="","",_xlfn.XLOOKUP(Tabla1[[#This Row],[Descripción]],Tabla10[Descripción],Tabla10[Precio Unitario],0))</f>
        <v/>
      </c>
      <c r="O623" s="537" t="str">
        <f>IF(Tabla1[[#This Row],[Cantidad de Insumos]]="","",Tabla1[[#This Row],[Precio Unitario]]*Tabla1[[#This Row],[Cantidad de Insumos]])</f>
        <v/>
      </c>
      <c r="P623" s="522" t="str">
        <f>IF(Tabla1[[#This Row],[Descripción]]="","",_xlfn.XLOOKUP(Tabla1[[#This Row],[Descripción]],Tabla10[Descripción],Tabla10[CODIGO PRESUPUESTARIO],0))</f>
        <v/>
      </c>
      <c r="Q623" s="523"/>
      <c r="R623" s="523" t="str">
        <f>IF(Tabla1[[#This Row],[Insumos]]="","",_xlfn.XLOOKUP(Tabla1[[#This Row],[Insumos]],Tabla10[Insumo],Tabla10[InsumoAbrev],"",0))</f>
        <v/>
      </c>
    </row>
    <row r="624" spans="2:18">
      <c r="B624" s="188" t="str">
        <f>IF('Formulario PPGR3'!$G624="","",CONCATENATE('Formulario PPGR3'!$C624,".",'Formulario PPGR3'!$D624,".",'Formulario PPGR3'!$E624,".",'Formulario PPGR3'!$F624))</f>
        <v/>
      </c>
      <c r="C624" s="188" t="str">
        <f>IF('Formulario PPGR3'!$G624="","",'Formulario PPGR1'!#REF!)</f>
        <v/>
      </c>
      <c r="D624" s="188" t="str">
        <f>IF('Formulario PPGR3'!$G624="","",'Formulario PPGR1'!#REF!)</f>
        <v/>
      </c>
      <c r="E624" s="188" t="str">
        <f>IF('Formulario PPGR3'!$G624="","",'Formulario PPGR1'!#REF!)</f>
        <v/>
      </c>
      <c r="F624" s="188" t="str">
        <f>IF('Formulario PPGR3'!$G624="","",'Formulario PPGR1'!#REF!)</f>
        <v/>
      </c>
      <c r="G624" s="234"/>
      <c r="H624" s="519" t="str" cm="1">
        <f t="array" ref="H624">IF(Tabla1[[#This Row],[Código_Actividad]]="","",_xlfn.XLOOKUP(Tabla1[[#This Row],[Código_Actividad]],CodigoActividad,Tabla2[Actividades Programables Presupuestables],"",0))</f>
        <v/>
      </c>
      <c r="I624" s="520" t="str">
        <f>IFERROR(VLOOKUP('Formulario PPGR3'!$G624,'Formulario PPGR2'!$C$9:$Q$270,15,FALSE),"")</f>
        <v/>
      </c>
      <c r="J624" s="528"/>
      <c r="K624" s="524"/>
      <c r="L624" s="521" t="str">
        <f>IF(Tabla1[[#This Row],[Descripción]]="","",_xlfn.XLOOKUP(Tabla1[[#This Row],[Descripción]],Tabla10[Descripción],Tabla10[Unidad de Medida],"",0))</f>
        <v/>
      </c>
      <c r="M624" s="312"/>
      <c r="N624" s="537" t="str">
        <f>IF(Tabla1[[#This Row],[Descripción]]="","",_xlfn.XLOOKUP(Tabla1[[#This Row],[Descripción]],Tabla10[Descripción],Tabla10[Precio Unitario],0))</f>
        <v/>
      </c>
      <c r="O624" s="537" t="str">
        <f>IF(Tabla1[[#This Row],[Cantidad de Insumos]]="","",Tabla1[[#This Row],[Precio Unitario]]*Tabla1[[#This Row],[Cantidad de Insumos]])</f>
        <v/>
      </c>
      <c r="P624" s="522" t="str">
        <f>IF(Tabla1[[#This Row],[Descripción]]="","",_xlfn.XLOOKUP(Tabla1[[#This Row],[Descripción]],Tabla10[Descripción],Tabla10[CODIGO PRESUPUESTARIO],0))</f>
        <v/>
      </c>
      <c r="Q624" s="523"/>
      <c r="R624" s="523" t="str">
        <f>IF(Tabla1[[#This Row],[Insumos]]="","",_xlfn.XLOOKUP(Tabla1[[#This Row],[Insumos]],Tabla10[Insumo],Tabla10[InsumoAbrev],"",0))</f>
        <v/>
      </c>
    </row>
    <row r="625" spans="2:18">
      <c r="B625" s="188" t="str">
        <f>IF('Formulario PPGR3'!$G625="","",CONCATENATE('Formulario PPGR3'!$C625,".",'Formulario PPGR3'!$D625,".",'Formulario PPGR3'!$E625,".",'Formulario PPGR3'!$F625))</f>
        <v/>
      </c>
      <c r="C625" s="188" t="str">
        <f>IF('Formulario PPGR3'!$G625="","",'Formulario PPGR1'!#REF!)</f>
        <v/>
      </c>
      <c r="D625" s="188" t="str">
        <f>IF('Formulario PPGR3'!$G625="","",'Formulario PPGR1'!#REF!)</f>
        <v/>
      </c>
      <c r="E625" s="188" t="str">
        <f>IF('Formulario PPGR3'!$G625="","",'Formulario PPGR1'!#REF!)</f>
        <v/>
      </c>
      <c r="F625" s="188" t="str">
        <f>IF('Formulario PPGR3'!$G625="","",'Formulario PPGR1'!#REF!)</f>
        <v/>
      </c>
      <c r="G625" s="234"/>
      <c r="H625" s="519" t="str" cm="1">
        <f t="array" ref="H625">IF(Tabla1[[#This Row],[Código_Actividad]]="","",_xlfn.XLOOKUP(Tabla1[[#This Row],[Código_Actividad]],CodigoActividad,Tabla2[Actividades Programables Presupuestables],"",0))</f>
        <v/>
      </c>
      <c r="I625" s="520" t="str">
        <f>IFERROR(VLOOKUP('Formulario PPGR3'!$G625,'Formulario PPGR2'!$C$9:$Q$270,15,FALSE),"")</f>
        <v/>
      </c>
      <c r="J625" s="528"/>
      <c r="K625" s="524"/>
      <c r="L625" s="521" t="str">
        <f>IF(Tabla1[[#This Row],[Descripción]]="","",_xlfn.XLOOKUP(Tabla1[[#This Row],[Descripción]],Tabla10[Descripción],Tabla10[Unidad de Medida],"",0))</f>
        <v/>
      </c>
      <c r="M625" s="312"/>
      <c r="N625" s="537" t="str">
        <f>IF(Tabla1[[#This Row],[Descripción]]="","",_xlfn.XLOOKUP(Tabla1[[#This Row],[Descripción]],Tabla10[Descripción],Tabla10[Precio Unitario],0))</f>
        <v/>
      </c>
      <c r="O625" s="537" t="str">
        <f>IF(Tabla1[[#This Row],[Cantidad de Insumos]]="","",Tabla1[[#This Row],[Precio Unitario]]*Tabla1[[#This Row],[Cantidad de Insumos]])</f>
        <v/>
      </c>
      <c r="P625" s="522" t="str">
        <f>IF(Tabla1[[#This Row],[Descripción]]="","",_xlfn.XLOOKUP(Tabla1[[#This Row],[Descripción]],Tabla10[Descripción],Tabla10[CODIGO PRESUPUESTARIO],0))</f>
        <v/>
      </c>
      <c r="Q625" s="523"/>
      <c r="R625" s="523" t="str">
        <f>IF(Tabla1[[#This Row],[Insumos]]="","",_xlfn.XLOOKUP(Tabla1[[#This Row],[Insumos]],Tabla10[Insumo],Tabla10[InsumoAbrev],"",0))</f>
        <v/>
      </c>
    </row>
    <row r="626" spans="2:18">
      <c r="B626" s="188" t="str">
        <f>IF('Formulario PPGR3'!$G626="","",CONCATENATE('Formulario PPGR3'!$C626,".",'Formulario PPGR3'!$D626,".",'Formulario PPGR3'!$E626,".",'Formulario PPGR3'!$F626))</f>
        <v/>
      </c>
      <c r="C626" s="188" t="str">
        <f>IF('Formulario PPGR3'!$G626="","",'Formulario PPGR1'!#REF!)</f>
        <v/>
      </c>
      <c r="D626" s="188" t="str">
        <f>IF('Formulario PPGR3'!$G626="","",'Formulario PPGR1'!#REF!)</f>
        <v/>
      </c>
      <c r="E626" s="188" t="str">
        <f>IF('Formulario PPGR3'!$G626="","",'Formulario PPGR1'!#REF!)</f>
        <v/>
      </c>
      <c r="F626" s="188" t="str">
        <f>IF('Formulario PPGR3'!$G626="","",'Formulario PPGR1'!#REF!)</f>
        <v/>
      </c>
      <c r="G626" s="234"/>
      <c r="H626" s="519" t="str" cm="1">
        <f t="array" ref="H626">IF(Tabla1[[#This Row],[Código_Actividad]]="","",_xlfn.XLOOKUP(Tabla1[[#This Row],[Código_Actividad]],CodigoActividad,Tabla2[Actividades Programables Presupuestables],"",0))</f>
        <v/>
      </c>
      <c r="I626" s="520" t="str">
        <f>IFERROR(VLOOKUP('Formulario PPGR3'!$G626,'Formulario PPGR2'!$C$9:$Q$270,15,FALSE),"")</f>
        <v/>
      </c>
      <c r="J626" s="528"/>
      <c r="K626" s="524"/>
      <c r="L626" s="521" t="str">
        <f>IF(Tabla1[[#This Row],[Descripción]]="","",_xlfn.XLOOKUP(Tabla1[[#This Row],[Descripción]],Tabla10[Descripción],Tabla10[Unidad de Medida],"",0))</f>
        <v/>
      </c>
      <c r="M626" s="312"/>
      <c r="N626" s="537" t="str">
        <f>IF(Tabla1[[#This Row],[Descripción]]="","",_xlfn.XLOOKUP(Tabla1[[#This Row],[Descripción]],Tabla10[Descripción],Tabla10[Precio Unitario],0))</f>
        <v/>
      </c>
      <c r="O626" s="537" t="str">
        <f>IF(Tabla1[[#This Row],[Cantidad de Insumos]]="","",Tabla1[[#This Row],[Precio Unitario]]*Tabla1[[#This Row],[Cantidad de Insumos]])</f>
        <v/>
      </c>
      <c r="P626" s="522" t="str">
        <f>IF(Tabla1[[#This Row],[Descripción]]="","",_xlfn.XLOOKUP(Tabla1[[#This Row],[Descripción]],Tabla10[Descripción],Tabla10[CODIGO PRESUPUESTARIO],0))</f>
        <v/>
      </c>
      <c r="Q626" s="523"/>
      <c r="R626" s="523" t="str">
        <f>IF(Tabla1[[#This Row],[Insumos]]="","",_xlfn.XLOOKUP(Tabla1[[#This Row],[Insumos]],Tabla10[Insumo],Tabla10[InsumoAbrev],"",0))</f>
        <v/>
      </c>
    </row>
    <row r="627" spans="2:18">
      <c r="B627" s="188" t="str">
        <f>IF('Formulario PPGR3'!$G627="","",CONCATENATE('Formulario PPGR3'!$C627,".",'Formulario PPGR3'!$D627,".",'Formulario PPGR3'!$E627,".",'Formulario PPGR3'!$F627))</f>
        <v/>
      </c>
      <c r="C627" s="188" t="str">
        <f>IF('Formulario PPGR3'!$G627="","",'Formulario PPGR1'!#REF!)</f>
        <v/>
      </c>
      <c r="D627" s="188" t="str">
        <f>IF('Formulario PPGR3'!$G627="","",'Formulario PPGR1'!#REF!)</f>
        <v/>
      </c>
      <c r="E627" s="188" t="str">
        <f>IF('Formulario PPGR3'!$G627="","",'Formulario PPGR1'!#REF!)</f>
        <v/>
      </c>
      <c r="F627" s="188" t="str">
        <f>IF('Formulario PPGR3'!$G627="","",'Formulario PPGR1'!#REF!)</f>
        <v/>
      </c>
      <c r="G627" s="234"/>
      <c r="H627" s="519" t="str" cm="1">
        <f t="array" ref="H627">IF(Tabla1[[#This Row],[Código_Actividad]]="","",_xlfn.XLOOKUP(Tabla1[[#This Row],[Código_Actividad]],CodigoActividad,Tabla2[Actividades Programables Presupuestables],"",0))</f>
        <v/>
      </c>
      <c r="I627" s="520" t="str">
        <f>IFERROR(VLOOKUP('Formulario PPGR3'!$G627,'Formulario PPGR2'!$C$9:$Q$270,15,FALSE),"")</f>
        <v/>
      </c>
      <c r="J627" s="528"/>
      <c r="K627" s="524"/>
      <c r="L627" s="521" t="str">
        <f>IF(Tabla1[[#This Row],[Descripción]]="","",_xlfn.XLOOKUP(Tabla1[[#This Row],[Descripción]],Tabla10[Descripción],Tabla10[Unidad de Medida],"",0))</f>
        <v/>
      </c>
      <c r="M627" s="312"/>
      <c r="N627" s="537" t="str">
        <f>IF(Tabla1[[#This Row],[Descripción]]="","",_xlfn.XLOOKUP(Tabla1[[#This Row],[Descripción]],Tabla10[Descripción],Tabla10[Precio Unitario],0))</f>
        <v/>
      </c>
      <c r="O627" s="537" t="str">
        <f>IF(Tabla1[[#This Row],[Cantidad de Insumos]]="","",Tabla1[[#This Row],[Precio Unitario]]*Tabla1[[#This Row],[Cantidad de Insumos]])</f>
        <v/>
      </c>
      <c r="P627" s="522" t="str">
        <f>IF(Tabla1[[#This Row],[Descripción]]="","",_xlfn.XLOOKUP(Tabla1[[#This Row],[Descripción]],Tabla10[Descripción],Tabla10[CODIGO PRESUPUESTARIO],0))</f>
        <v/>
      </c>
      <c r="Q627" s="523"/>
      <c r="R627" s="523" t="str">
        <f>IF(Tabla1[[#This Row],[Insumos]]="","",_xlfn.XLOOKUP(Tabla1[[#This Row],[Insumos]],Tabla10[Insumo],Tabla10[InsumoAbrev],"",0))</f>
        <v/>
      </c>
    </row>
    <row r="628" spans="2:18">
      <c r="B628" s="188" t="str">
        <f>IF('Formulario PPGR3'!$G628="","",CONCATENATE('Formulario PPGR3'!$C628,".",'Formulario PPGR3'!$D628,".",'Formulario PPGR3'!$E628,".",'Formulario PPGR3'!$F628))</f>
        <v/>
      </c>
      <c r="C628" s="188" t="str">
        <f>IF('Formulario PPGR3'!$G628="","",'Formulario PPGR1'!#REF!)</f>
        <v/>
      </c>
      <c r="D628" s="188" t="str">
        <f>IF('Formulario PPGR3'!$G628="","",'Formulario PPGR1'!#REF!)</f>
        <v/>
      </c>
      <c r="E628" s="188" t="str">
        <f>IF('Formulario PPGR3'!$G628="","",'Formulario PPGR1'!#REF!)</f>
        <v/>
      </c>
      <c r="F628" s="188" t="str">
        <f>IF('Formulario PPGR3'!$G628="","",'Formulario PPGR1'!#REF!)</f>
        <v/>
      </c>
      <c r="G628" s="234"/>
      <c r="H628" s="519" t="str" cm="1">
        <f t="array" ref="H628">IF(Tabla1[[#This Row],[Código_Actividad]]="","",_xlfn.XLOOKUP(Tabla1[[#This Row],[Código_Actividad]],CodigoActividad,Tabla2[Actividades Programables Presupuestables],"",0))</f>
        <v/>
      </c>
      <c r="I628" s="520" t="str">
        <f>IFERROR(VLOOKUP('Formulario PPGR3'!$G628,'Formulario PPGR2'!$C$9:$Q$270,15,FALSE),"")</f>
        <v/>
      </c>
      <c r="J628" s="529"/>
      <c r="K628" s="524"/>
      <c r="L628" s="521" t="str">
        <f>IF(Tabla1[[#This Row],[Descripción]]="","",_xlfn.XLOOKUP(Tabla1[[#This Row],[Descripción]],Tabla10[Descripción],Tabla10[Unidad de Medida],"",0))</f>
        <v/>
      </c>
      <c r="M628" s="312"/>
      <c r="N628" s="537" t="str">
        <f>IF(Tabla1[[#This Row],[Descripción]]="","",_xlfn.XLOOKUP(Tabla1[[#This Row],[Descripción]],Tabla10[Descripción],Tabla10[Precio Unitario],0))</f>
        <v/>
      </c>
      <c r="O628" s="537" t="str">
        <f>IF(Tabla1[[#This Row],[Cantidad de Insumos]]="","",Tabla1[[#This Row],[Precio Unitario]]*Tabla1[[#This Row],[Cantidad de Insumos]])</f>
        <v/>
      </c>
      <c r="P628" s="522" t="str">
        <f>IF(Tabla1[[#This Row],[Descripción]]="","",_xlfn.XLOOKUP(Tabla1[[#This Row],[Descripción]],Tabla10[Descripción],Tabla10[CODIGO PRESUPUESTARIO],0))</f>
        <v/>
      </c>
      <c r="Q628" s="523"/>
      <c r="R628" s="523" t="str">
        <f>IF(Tabla1[[#This Row],[Insumos]]="","",_xlfn.XLOOKUP(Tabla1[[#This Row],[Insumos]],Tabla10[Insumo],Tabla10[InsumoAbrev],"",0))</f>
        <v/>
      </c>
    </row>
    <row r="629" spans="2:18">
      <c r="B629" s="188" t="str">
        <f>IF('Formulario PPGR3'!$G629="","",CONCATENATE('Formulario PPGR3'!$C629,".",'Formulario PPGR3'!$D629,".",'Formulario PPGR3'!$E629,".",'Formulario PPGR3'!$F629))</f>
        <v/>
      </c>
      <c r="C629" s="188" t="str">
        <f>IF('Formulario PPGR3'!$G629="","",'Formulario PPGR1'!#REF!)</f>
        <v/>
      </c>
      <c r="D629" s="188" t="str">
        <f>IF('Formulario PPGR3'!$G629="","",'Formulario PPGR1'!#REF!)</f>
        <v/>
      </c>
      <c r="E629" s="188" t="str">
        <f>IF('Formulario PPGR3'!$G629="","",'Formulario PPGR1'!#REF!)</f>
        <v/>
      </c>
      <c r="F629" s="188" t="str">
        <f>IF('Formulario PPGR3'!$G629="","",'Formulario PPGR1'!#REF!)</f>
        <v/>
      </c>
      <c r="G629" s="234"/>
      <c r="H629" s="519" t="str" cm="1">
        <f t="array" ref="H629">IF(Tabla1[[#This Row],[Código_Actividad]]="","",_xlfn.XLOOKUP(Tabla1[[#This Row],[Código_Actividad]],CodigoActividad,Tabla2[Actividades Programables Presupuestables],"",0))</f>
        <v/>
      </c>
      <c r="I629" s="520" t="str">
        <f>IFERROR(VLOOKUP('Formulario PPGR3'!$G629,'Formulario PPGR2'!$C$9:$Q$270,15,FALSE),"")</f>
        <v/>
      </c>
      <c r="J629" s="529"/>
      <c r="K629" s="524"/>
      <c r="L629" s="521" t="str">
        <f>IF(Tabla1[[#This Row],[Descripción]]="","",_xlfn.XLOOKUP(Tabla1[[#This Row],[Descripción]],Tabla10[Descripción],Tabla10[Unidad de Medida],"",0))</f>
        <v/>
      </c>
      <c r="M629" s="312"/>
      <c r="N629" s="537" t="str">
        <f>IF(Tabla1[[#This Row],[Descripción]]="","",_xlfn.XLOOKUP(Tabla1[[#This Row],[Descripción]],Tabla10[Descripción],Tabla10[Precio Unitario],0))</f>
        <v/>
      </c>
      <c r="O629" s="537" t="str">
        <f>IF(Tabla1[[#This Row],[Cantidad de Insumos]]="","",Tabla1[[#This Row],[Precio Unitario]]*Tabla1[[#This Row],[Cantidad de Insumos]])</f>
        <v/>
      </c>
      <c r="P629" s="522" t="str">
        <f>IF(Tabla1[[#This Row],[Descripción]]="","",_xlfn.XLOOKUP(Tabla1[[#This Row],[Descripción]],Tabla10[Descripción],Tabla10[CODIGO PRESUPUESTARIO],0))</f>
        <v/>
      </c>
      <c r="Q629" s="523"/>
      <c r="R629" s="523" t="str">
        <f>IF(Tabla1[[#This Row],[Insumos]]="","",_xlfn.XLOOKUP(Tabla1[[#This Row],[Insumos]],Tabla10[Insumo],Tabla10[InsumoAbrev],"",0))</f>
        <v/>
      </c>
    </row>
    <row r="630" spans="2:18">
      <c r="B630" s="188" t="str">
        <f>IF('Formulario PPGR3'!$G630="","",CONCATENATE('Formulario PPGR3'!$C630,".",'Formulario PPGR3'!$D630,".",'Formulario PPGR3'!$E630,".",'Formulario PPGR3'!$F630))</f>
        <v/>
      </c>
      <c r="C630" s="188" t="str">
        <f>IF('Formulario PPGR3'!$G630="","",'Formulario PPGR1'!#REF!)</f>
        <v/>
      </c>
      <c r="D630" s="188" t="str">
        <f>IF('Formulario PPGR3'!$G630="","",'Formulario PPGR1'!#REF!)</f>
        <v/>
      </c>
      <c r="E630" s="188" t="str">
        <f>IF('Formulario PPGR3'!$G630="","",'Formulario PPGR1'!#REF!)</f>
        <v/>
      </c>
      <c r="F630" s="188" t="str">
        <f>IF('Formulario PPGR3'!$G630="","",'Formulario PPGR1'!#REF!)</f>
        <v/>
      </c>
      <c r="G630" s="234"/>
      <c r="H630" s="519" t="str" cm="1">
        <f t="array" ref="H630">IF(Tabla1[[#This Row],[Código_Actividad]]="","",_xlfn.XLOOKUP(Tabla1[[#This Row],[Código_Actividad]],CodigoActividad,Tabla2[Actividades Programables Presupuestables],"",0))</f>
        <v/>
      </c>
      <c r="I630" s="520" t="str">
        <f>IFERROR(VLOOKUP('Formulario PPGR3'!$G630,'Formulario PPGR2'!$C$9:$Q$270,15,FALSE),"")</f>
        <v/>
      </c>
      <c r="J630" s="529"/>
      <c r="K630" s="524"/>
      <c r="L630" s="521" t="str">
        <f>IF(Tabla1[[#This Row],[Descripción]]="","",_xlfn.XLOOKUP(Tabla1[[#This Row],[Descripción]],Tabla10[Descripción],Tabla10[Unidad de Medida],"",0))</f>
        <v/>
      </c>
      <c r="M630" s="312"/>
      <c r="N630" s="537" t="str">
        <f>IF(Tabla1[[#This Row],[Descripción]]="","",_xlfn.XLOOKUP(Tabla1[[#This Row],[Descripción]],Tabla10[Descripción],Tabla10[Precio Unitario],0))</f>
        <v/>
      </c>
      <c r="O630" s="537" t="str">
        <f>IF(Tabla1[[#This Row],[Cantidad de Insumos]]="","",Tabla1[[#This Row],[Precio Unitario]]*Tabla1[[#This Row],[Cantidad de Insumos]])</f>
        <v/>
      </c>
      <c r="P630" s="522" t="str">
        <f>IF(Tabla1[[#This Row],[Descripción]]="","",_xlfn.XLOOKUP(Tabla1[[#This Row],[Descripción]],Tabla10[Descripción],Tabla10[CODIGO PRESUPUESTARIO],0))</f>
        <v/>
      </c>
      <c r="Q630" s="523"/>
      <c r="R630" s="523" t="str">
        <f>IF(Tabla1[[#This Row],[Insumos]]="","",_xlfn.XLOOKUP(Tabla1[[#This Row],[Insumos]],Tabla10[Insumo],Tabla10[InsumoAbrev],"",0))</f>
        <v/>
      </c>
    </row>
    <row r="631" spans="2:18">
      <c r="B631" s="188" t="str">
        <f>IF('Formulario PPGR3'!$G631="","",CONCATENATE('Formulario PPGR3'!$C631,".",'Formulario PPGR3'!$D631,".",'Formulario PPGR3'!$E631,".",'Formulario PPGR3'!$F631))</f>
        <v/>
      </c>
      <c r="C631" s="188" t="str">
        <f>IF('Formulario PPGR3'!$G631="","",'Formulario PPGR1'!#REF!)</f>
        <v/>
      </c>
      <c r="D631" s="188" t="str">
        <f>IF('Formulario PPGR3'!$G631="","",'Formulario PPGR1'!#REF!)</f>
        <v/>
      </c>
      <c r="E631" s="188" t="str">
        <f>IF('Formulario PPGR3'!$G631="","",'Formulario PPGR1'!#REF!)</f>
        <v/>
      </c>
      <c r="F631" s="188" t="str">
        <f>IF('Formulario PPGR3'!$G631="","",'Formulario PPGR1'!#REF!)</f>
        <v/>
      </c>
      <c r="G631" s="234"/>
      <c r="H631" s="519" t="str" cm="1">
        <f t="array" ref="H631">IF(Tabla1[[#This Row],[Código_Actividad]]="","",_xlfn.XLOOKUP(Tabla1[[#This Row],[Código_Actividad]],CodigoActividad,Tabla2[Actividades Programables Presupuestables],"",0))</f>
        <v/>
      </c>
      <c r="I631" s="520" t="str">
        <f>IFERROR(VLOOKUP('Formulario PPGR3'!$G631,'Formulario PPGR2'!$C$9:$Q$270,15,FALSE),"")</f>
        <v/>
      </c>
      <c r="J631" s="529"/>
      <c r="K631" s="524"/>
      <c r="L631" s="521" t="str">
        <f>IF(Tabla1[[#This Row],[Descripción]]="","",_xlfn.XLOOKUP(Tabla1[[#This Row],[Descripción]],Tabla10[Descripción],Tabla10[Unidad de Medida],"",0))</f>
        <v/>
      </c>
      <c r="M631" s="312"/>
      <c r="N631" s="537" t="str">
        <f>IF(Tabla1[[#This Row],[Descripción]]="","",_xlfn.XLOOKUP(Tabla1[[#This Row],[Descripción]],Tabla10[Descripción],Tabla10[Precio Unitario],0))</f>
        <v/>
      </c>
      <c r="O631" s="537" t="str">
        <f>IF(Tabla1[[#This Row],[Cantidad de Insumos]]="","",Tabla1[[#This Row],[Precio Unitario]]*Tabla1[[#This Row],[Cantidad de Insumos]])</f>
        <v/>
      </c>
      <c r="P631" s="522" t="str">
        <f>IF(Tabla1[[#This Row],[Descripción]]="","",_xlfn.XLOOKUP(Tabla1[[#This Row],[Descripción]],Tabla10[Descripción],Tabla10[CODIGO PRESUPUESTARIO],0))</f>
        <v/>
      </c>
      <c r="Q631" s="523"/>
      <c r="R631" s="523" t="str">
        <f>IF(Tabla1[[#This Row],[Insumos]]="","",_xlfn.XLOOKUP(Tabla1[[#This Row],[Insumos]],Tabla10[Insumo],Tabla10[InsumoAbrev],"",0))</f>
        <v/>
      </c>
    </row>
    <row r="632" spans="2:18">
      <c r="B632" s="188" t="str">
        <f>IF('Formulario PPGR3'!$G632="","",CONCATENATE('Formulario PPGR3'!$C632,".",'Formulario PPGR3'!$D632,".",'Formulario PPGR3'!$E632,".",'Formulario PPGR3'!$F632))</f>
        <v/>
      </c>
      <c r="C632" s="188" t="str">
        <f>IF('Formulario PPGR3'!$G632="","",'Formulario PPGR1'!#REF!)</f>
        <v/>
      </c>
      <c r="D632" s="188" t="str">
        <f>IF('Formulario PPGR3'!$G632="","",'Formulario PPGR1'!#REF!)</f>
        <v/>
      </c>
      <c r="E632" s="188" t="str">
        <f>IF('Formulario PPGR3'!$G632="","",'Formulario PPGR1'!#REF!)</f>
        <v/>
      </c>
      <c r="F632" s="188" t="str">
        <f>IF('Formulario PPGR3'!$G632="","",'Formulario PPGR1'!#REF!)</f>
        <v/>
      </c>
      <c r="G632" s="234"/>
      <c r="H632" s="519" t="str" cm="1">
        <f t="array" ref="H632">IF(Tabla1[[#This Row],[Código_Actividad]]="","",_xlfn.XLOOKUP(Tabla1[[#This Row],[Código_Actividad]],CodigoActividad,Tabla2[Actividades Programables Presupuestables],"",0))</f>
        <v/>
      </c>
      <c r="I632" s="520" t="str">
        <f>IFERROR(VLOOKUP('Formulario PPGR3'!$G632,'Formulario PPGR2'!$C$9:$Q$270,15,FALSE),"")</f>
        <v/>
      </c>
      <c r="J632" s="528"/>
      <c r="K632" s="524"/>
      <c r="L632" s="521" t="str">
        <f>IF(Tabla1[[#This Row],[Descripción]]="","",_xlfn.XLOOKUP(Tabla1[[#This Row],[Descripción]],Tabla10[Descripción],Tabla10[Unidad de Medida],"",0))</f>
        <v/>
      </c>
      <c r="M632" s="312"/>
      <c r="N632" s="537" t="str">
        <f>IF(Tabla1[[#This Row],[Descripción]]="","",_xlfn.XLOOKUP(Tabla1[[#This Row],[Descripción]],Tabla10[Descripción],Tabla10[Precio Unitario],0))</f>
        <v/>
      </c>
      <c r="O632" s="537" t="str">
        <f>IF(Tabla1[[#This Row],[Cantidad de Insumos]]="","",Tabla1[[#This Row],[Precio Unitario]]*Tabla1[[#This Row],[Cantidad de Insumos]])</f>
        <v/>
      </c>
      <c r="P632" s="522" t="str">
        <f>IF(Tabla1[[#This Row],[Descripción]]="","",_xlfn.XLOOKUP(Tabla1[[#This Row],[Descripción]],Tabla10[Descripción],Tabla10[CODIGO PRESUPUESTARIO],0))</f>
        <v/>
      </c>
      <c r="Q632" s="523"/>
      <c r="R632" s="523" t="str">
        <f>IF(Tabla1[[#This Row],[Insumos]]="","",_xlfn.XLOOKUP(Tabla1[[#This Row],[Insumos]],Tabla10[Insumo],Tabla10[InsumoAbrev],"",0))</f>
        <v/>
      </c>
    </row>
    <row r="633" spans="2:18">
      <c r="B633" s="188" t="str">
        <f>IF('Formulario PPGR3'!$G633="","",CONCATENATE('Formulario PPGR3'!$C633,".",'Formulario PPGR3'!$D633,".",'Formulario PPGR3'!$E633,".",'Formulario PPGR3'!$F633))</f>
        <v/>
      </c>
      <c r="C633" s="188" t="str">
        <f>IF('Formulario PPGR3'!$G633="","",'Formulario PPGR1'!#REF!)</f>
        <v/>
      </c>
      <c r="D633" s="188" t="str">
        <f>IF('Formulario PPGR3'!$G633="","",'Formulario PPGR1'!#REF!)</f>
        <v/>
      </c>
      <c r="E633" s="188" t="str">
        <f>IF('Formulario PPGR3'!$G633="","",'Formulario PPGR1'!#REF!)</f>
        <v/>
      </c>
      <c r="F633" s="188" t="str">
        <f>IF('Formulario PPGR3'!$G633="","",'Formulario PPGR1'!#REF!)</f>
        <v/>
      </c>
      <c r="G633" s="234"/>
      <c r="H633" s="519" t="str" cm="1">
        <f t="array" ref="H633">IF(Tabla1[[#This Row],[Código_Actividad]]="","",_xlfn.XLOOKUP(Tabla1[[#This Row],[Código_Actividad]],CodigoActividad,Tabla2[Actividades Programables Presupuestables],"",0))</f>
        <v/>
      </c>
      <c r="I633" s="520" t="str">
        <f>IFERROR(VLOOKUP('Formulario PPGR3'!$G633,'Formulario PPGR2'!$C$9:$Q$270,15,FALSE),"")</f>
        <v/>
      </c>
      <c r="J633" s="528"/>
      <c r="K633" s="524"/>
      <c r="L633" s="521" t="str">
        <f>IF(Tabla1[[#This Row],[Descripción]]="","",_xlfn.XLOOKUP(Tabla1[[#This Row],[Descripción]],Tabla10[Descripción],Tabla10[Unidad de Medida],"",0))</f>
        <v/>
      </c>
      <c r="M633" s="312"/>
      <c r="N633" s="537" t="str">
        <f>IF(Tabla1[[#This Row],[Descripción]]="","",_xlfn.XLOOKUP(Tabla1[[#This Row],[Descripción]],Tabla10[Descripción],Tabla10[Precio Unitario],0))</f>
        <v/>
      </c>
      <c r="O633" s="537" t="str">
        <f>IF(Tabla1[[#This Row],[Cantidad de Insumos]]="","",Tabla1[[#This Row],[Precio Unitario]]*Tabla1[[#This Row],[Cantidad de Insumos]])</f>
        <v/>
      </c>
      <c r="P633" s="522" t="str">
        <f>IF(Tabla1[[#This Row],[Descripción]]="","",_xlfn.XLOOKUP(Tabla1[[#This Row],[Descripción]],Tabla10[Descripción],Tabla10[CODIGO PRESUPUESTARIO],0))</f>
        <v/>
      </c>
      <c r="Q633" s="523"/>
      <c r="R633" s="523" t="str">
        <f>IF(Tabla1[[#This Row],[Insumos]]="","",_xlfn.XLOOKUP(Tabla1[[#This Row],[Insumos]],Tabla10[Insumo],Tabla10[InsumoAbrev],"",0))</f>
        <v/>
      </c>
    </row>
    <row r="634" spans="2:18">
      <c r="B634" s="188" t="str">
        <f>IF('Formulario PPGR3'!$G634="","",CONCATENATE('Formulario PPGR3'!$C634,".",'Formulario PPGR3'!$D634,".",'Formulario PPGR3'!$E634,".",'Formulario PPGR3'!$F634))</f>
        <v/>
      </c>
      <c r="C634" s="188" t="str">
        <f>IF('Formulario PPGR3'!$G634="","",'Formulario PPGR1'!#REF!)</f>
        <v/>
      </c>
      <c r="D634" s="188" t="str">
        <f>IF('Formulario PPGR3'!$G634="","",'Formulario PPGR1'!#REF!)</f>
        <v/>
      </c>
      <c r="E634" s="188" t="str">
        <f>IF('Formulario PPGR3'!$G634="","",'Formulario PPGR1'!#REF!)</f>
        <v/>
      </c>
      <c r="F634" s="188" t="str">
        <f>IF('Formulario PPGR3'!$G634="","",'Formulario PPGR1'!#REF!)</f>
        <v/>
      </c>
      <c r="G634" s="234"/>
      <c r="H634" s="519" t="str" cm="1">
        <f t="array" ref="H634">IF(Tabla1[[#This Row],[Código_Actividad]]="","",_xlfn.XLOOKUP(Tabla1[[#This Row],[Código_Actividad]],CodigoActividad,Tabla2[Actividades Programables Presupuestables],"",0))</f>
        <v/>
      </c>
      <c r="I634" s="520" t="str">
        <f>IFERROR(VLOOKUP('Formulario PPGR3'!$G634,'Formulario PPGR2'!$C$9:$Q$270,15,FALSE),"")</f>
        <v/>
      </c>
      <c r="J634" s="529"/>
      <c r="K634" s="524"/>
      <c r="L634" s="521" t="str">
        <f>IF(Tabla1[[#This Row],[Descripción]]="","",_xlfn.XLOOKUP(Tabla1[[#This Row],[Descripción]],Tabla10[Descripción],Tabla10[Unidad de Medida],"",0))</f>
        <v/>
      </c>
      <c r="M634" s="312"/>
      <c r="N634" s="537" t="str">
        <f>IF(Tabla1[[#This Row],[Descripción]]="","",_xlfn.XLOOKUP(Tabla1[[#This Row],[Descripción]],Tabla10[Descripción],Tabla10[Precio Unitario],0))</f>
        <v/>
      </c>
      <c r="O634" s="537" t="str">
        <f>IF(Tabla1[[#This Row],[Cantidad de Insumos]]="","",Tabla1[[#This Row],[Precio Unitario]]*Tabla1[[#This Row],[Cantidad de Insumos]])</f>
        <v/>
      </c>
      <c r="P634" s="522" t="str">
        <f>IF(Tabla1[[#This Row],[Descripción]]="","",_xlfn.XLOOKUP(Tabla1[[#This Row],[Descripción]],Tabla10[Descripción],Tabla10[CODIGO PRESUPUESTARIO],0))</f>
        <v/>
      </c>
      <c r="Q634" s="523"/>
      <c r="R634" s="523" t="str">
        <f>IF(Tabla1[[#This Row],[Insumos]]="","",_xlfn.XLOOKUP(Tabla1[[#This Row],[Insumos]],Tabla10[Insumo],Tabla10[InsumoAbrev],"",0))</f>
        <v/>
      </c>
    </row>
    <row r="635" spans="2:18">
      <c r="B635" s="188" t="str">
        <f>IF('Formulario PPGR3'!$G635="","",CONCATENATE('Formulario PPGR3'!$C635,".",'Formulario PPGR3'!$D635,".",'Formulario PPGR3'!$E635,".",'Formulario PPGR3'!$F635))</f>
        <v/>
      </c>
      <c r="C635" s="188" t="str">
        <f>IF('Formulario PPGR3'!$G635="","",'Formulario PPGR1'!#REF!)</f>
        <v/>
      </c>
      <c r="D635" s="188" t="str">
        <f>IF('Formulario PPGR3'!$G635="","",'Formulario PPGR1'!#REF!)</f>
        <v/>
      </c>
      <c r="E635" s="188" t="str">
        <f>IF('Formulario PPGR3'!$G635="","",'Formulario PPGR1'!#REF!)</f>
        <v/>
      </c>
      <c r="F635" s="188" t="str">
        <f>IF('Formulario PPGR3'!$G635="","",'Formulario PPGR1'!#REF!)</f>
        <v/>
      </c>
      <c r="G635" s="234"/>
      <c r="H635" s="519" t="str" cm="1">
        <f t="array" ref="H635">IF(Tabla1[[#This Row],[Código_Actividad]]="","",_xlfn.XLOOKUP(Tabla1[[#This Row],[Código_Actividad]],CodigoActividad,Tabla2[Actividades Programables Presupuestables],"",0))</f>
        <v/>
      </c>
      <c r="I635" s="520" t="str">
        <f>IFERROR(VLOOKUP('Formulario PPGR3'!$G635,'Formulario PPGR2'!$C$9:$Q$270,15,FALSE),"")</f>
        <v/>
      </c>
      <c r="J635" s="529"/>
      <c r="K635" s="524"/>
      <c r="L635" s="521" t="str">
        <f>IF(Tabla1[[#This Row],[Descripción]]="","",_xlfn.XLOOKUP(Tabla1[[#This Row],[Descripción]],Tabla10[Descripción],Tabla10[Unidad de Medida],"",0))</f>
        <v/>
      </c>
      <c r="M635" s="312"/>
      <c r="N635" s="537" t="str">
        <f>IF(Tabla1[[#This Row],[Descripción]]="","",_xlfn.XLOOKUP(Tabla1[[#This Row],[Descripción]],Tabla10[Descripción],Tabla10[Precio Unitario],0))</f>
        <v/>
      </c>
      <c r="O635" s="537" t="str">
        <f>IF(Tabla1[[#This Row],[Cantidad de Insumos]]="","",Tabla1[[#This Row],[Precio Unitario]]*Tabla1[[#This Row],[Cantidad de Insumos]])</f>
        <v/>
      </c>
      <c r="P635" s="522" t="str">
        <f>IF(Tabla1[[#This Row],[Descripción]]="","",_xlfn.XLOOKUP(Tabla1[[#This Row],[Descripción]],Tabla10[Descripción],Tabla10[CODIGO PRESUPUESTARIO],0))</f>
        <v/>
      </c>
      <c r="Q635" s="523"/>
      <c r="R635" s="523" t="str">
        <f>IF(Tabla1[[#This Row],[Insumos]]="","",_xlfn.XLOOKUP(Tabla1[[#This Row],[Insumos]],Tabla10[Insumo],Tabla10[InsumoAbrev],"",0))</f>
        <v/>
      </c>
    </row>
    <row r="636" spans="2:18">
      <c r="B636" s="188" t="str">
        <f>IF('Formulario PPGR3'!$G636="","",CONCATENATE('Formulario PPGR3'!$C636,".",'Formulario PPGR3'!$D636,".",'Formulario PPGR3'!$E636,".",'Formulario PPGR3'!$F636))</f>
        <v/>
      </c>
      <c r="C636" s="188" t="str">
        <f>IF('Formulario PPGR3'!$G636="","",'Formulario PPGR1'!#REF!)</f>
        <v/>
      </c>
      <c r="D636" s="188" t="str">
        <f>IF('Formulario PPGR3'!$G636="","",'Formulario PPGR1'!#REF!)</f>
        <v/>
      </c>
      <c r="E636" s="188" t="str">
        <f>IF('Formulario PPGR3'!$G636="","",'Formulario PPGR1'!#REF!)</f>
        <v/>
      </c>
      <c r="F636" s="188" t="str">
        <f>IF('Formulario PPGR3'!$G636="","",'Formulario PPGR1'!#REF!)</f>
        <v/>
      </c>
      <c r="G636" s="234"/>
      <c r="H636" s="519" t="str" cm="1">
        <f t="array" ref="H636">IF(Tabla1[[#This Row],[Código_Actividad]]="","",_xlfn.XLOOKUP(Tabla1[[#This Row],[Código_Actividad]],CodigoActividad,Tabla2[Actividades Programables Presupuestables],"",0))</f>
        <v/>
      </c>
      <c r="I636" s="520" t="str">
        <f>IFERROR(VLOOKUP('Formulario PPGR3'!$G636,'Formulario PPGR2'!$C$9:$Q$270,15,FALSE),"")</f>
        <v/>
      </c>
      <c r="J636" s="529"/>
      <c r="K636" s="524"/>
      <c r="L636" s="521" t="str">
        <f>IF(Tabla1[[#This Row],[Descripción]]="","",_xlfn.XLOOKUP(Tabla1[[#This Row],[Descripción]],Tabla10[Descripción],Tabla10[Unidad de Medida],"",0))</f>
        <v/>
      </c>
      <c r="M636" s="312"/>
      <c r="N636" s="537" t="str">
        <f>IF(Tabla1[[#This Row],[Descripción]]="","",_xlfn.XLOOKUP(Tabla1[[#This Row],[Descripción]],Tabla10[Descripción],Tabla10[Precio Unitario],0))</f>
        <v/>
      </c>
      <c r="O636" s="537" t="str">
        <f>IF(Tabla1[[#This Row],[Cantidad de Insumos]]="","",Tabla1[[#This Row],[Precio Unitario]]*Tabla1[[#This Row],[Cantidad de Insumos]])</f>
        <v/>
      </c>
      <c r="P636" s="522" t="str">
        <f>IF(Tabla1[[#This Row],[Descripción]]="","",_xlfn.XLOOKUP(Tabla1[[#This Row],[Descripción]],Tabla10[Descripción],Tabla10[CODIGO PRESUPUESTARIO],0))</f>
        <v/>
      </c>
      <c r="Q636" s="523"/>
      <c r="R636" s="523" t="str">
        <f>IF(Tabla1[[#This Row],[Insumos]]="","",_xlfn.XLOOKUP(Tabla1[[#This Row],[Insumos]],Tabla10[Insumo],Tabla10[InsumoAbrev],"",0))</f>
        <v/>
      </c>
    </row>
    <row r="637" spans="2:18">
      <c r="B637" s="188" t="str">
        <f>IF('Formulario PPGR3'!$G637="","",CONCATENATE('Formulario PPGR3'!$C637,".",'Formulario PPGR3'!$D637,".",'Formulario PPGR3'!$E637,".",'Formulario PPGR3'!$F637))</f>
        <v/>
      </c>
      <c r="C637" s="188" t="str">
        <f>IF('Formulario PPGR3'!$G637="","",'Formulario PPGR1'!#REF!)</f>
        <v/>
      </c>
      <c r="D637" s="188" t="str">
        <f>IF('Formulario PPGR3'!$G637="","",'Formulario PPGR1'!#REF!)</f>
        <v/>
      </c>
      <c r="E637" s="188" t="str">
        <f>IF('Formulario PPGR3'!$G637="","",'Formulario PPGR1'!#REF!)</f>
        <v/>
      </c>
      <c r="F637" s="188" t="str">
        <f>IF('Formulario PPGR3'!$G637="","",'Formulario PPGR1'!#REF!)</f>
        <v/>
      </c>
      <c r="G637" s="234"/>
      <c r="H637" s="519" t="str" cm="1">
        <f t="array" ref="H637">IF(Tabla1[[#This Row],[Código_Actividad]]="","",_xlfn.XLOOKUP(Tabla1[[#This Row],[Código_Actividad]],CodigoActividad,Tabla2[Actividades Programables Presupuestables],"",0))</f>
        <v/>
      </c>
      <c r="I637" s="520" t="str">
        <f>IFERROR(VLOOKUP('Formulario PPGR3'!$G637,'Formulario PPGR2'!$C$9:$Q$270,15,FALSE),"")</f>
        <v/>
      </c>
      <c r="J637" s="529"/>
      <c r="K637" s="524"/>
      <c r="L637" s="521" t="str">
        <f>IF(Tabla1[[#This Row],[Descripción]]="","",_xlfn.XLOOKUP(Tabla1[[#This Row],[Descripción]],Tabla10[Descripción],Tabla10[Unidad de Medida],"",0))</f>
        <v/>
      </c>
      <c r="M637" s="312"/>
      <c r="N637" s="537" t="str">
        <f>IF(Tabla1[[#This Row],[Descripción]]="","",_xlfn.XLOOKUP(Tabla1[[#This Row],[Descripción]],Tabla10[Descripción],Tabla10[Precio Unitario],0))</f>
        <v/>
      </c>
      <c r="O637" s="537" t="str">
        <f>IF(Tabla1[[#This Row],[Cantidad de Insumos]]="","",Tabla1[[#This Row],[Precio Unitario]]*Tabla1[[#This Row],[Cantidad de Insumos]])</f>
        <v/>
      </c>
      <c r="P637" s="522" t="str">
        <f>IF(Tabla1[[#This Row],[Descripción]]="","",_xlfn.XLOOKUP(Tabla1[[#This Row],[Descripción]],Tabla10[Descripción],Tabla10[CODIGO PRESUPUESTARIO],0))</f>
        <v/>
      </c>
      <c r="Q637" s="523"/>
      <c r="R637" s="523" t="str">
        <f>IF(Tabla1[[#This Row],[Insumos]]="","",_xlfn.XLOOKUP(Tabla1[[#This Row],[Insumos]],Tabla10[Insumo],Tabla10[InsumoAbrev],"",0))</f>
        <v/>
      </c>
    </row>
    <row r="638" spans="2:18">
      <c r="B638" s="188" t="str">
        <f>IF('Formulario PPGR3'!$G638="","",CONCATENATE('Formulario PPGR3'!$C638,".",'Formulario PPGR3'!$D638,".",'Formulario PPGR3'!$E638,".",'Formulario PPGR3'!$F638))</f>
        <v/>
      </c>
      <c r="C638" s="188" t="str">
        <f>IF('Formulario PPGR3'!$G638="","",'Formulario PPGR1'!#REF!)</f>
        <v/>
      </c>
      <c r="D638" s="188" t="str">
        <f>IF('Formulario PPGR3'!$G638="","",'Formulario PPGR1'!#REF!)</f>
        <v/>
      </c>
      <c r="E638" s="188" t="str">
        <f>IF('Formulario PPGR3'!$G638="","",'Formulario PPGR1'!#REF!)</f>
        <v/>
      </c>
      <c r="F638" s="188" t="str">
        <f>IF('Formulario PPGR3'!$G638="","",'Formulario PPGR1'!#REF!)</f>
        <v/>
      </c>
      <c r="G638" s="234"/>
      <c r="H638" s="519" t="str" cm="1">
        <f t="array" ref="H638">IF(Tabla1[[#This Row],[Código_Actividad]]="","",_xlfn.XLOOKUP(Tabla1[[#This Row],[Código_Actividad]],CodigoActividad,Tabla2[Actividades Programables Presupuestables],"",0))</f>
        <v/>
      </c>
      <c r="I638" s="520" t="str">
        <f>IFERROR(VLOOKUP('Formulario PPGR3'!$G638,'Formulario PPGR2'!$C$9:$Q$270,15,FALSE),"")</f>
        <v/>
      </c>
      <c r="J638" s="528"/>
      <c r="K638" s="524"/>
      <c r="L638" s="521" t="str">
        <f>IF(Tabla1[[#This Row],[Descripción]]="","",_xlfn.XLOOKUP(Tabla1[[#This Row],[Descripción]],Tabla10[Descripción],Tabla10[Unidad de Medida],"",0))</f>
        <v/>
      </c>
      <c r="M638" s="312"/>
      <c r="N638" s="537" t="str">
        <f>IF(Tabla1[[#This Row],[Descripción]]="","",_xlfn.XLOOKUP(Tabla1[[#This Row],[Descripción]],Tabla10[Descripción],Tabla10[Precio Unitario],0))</f>
        <v/>
      </c>
      <c r="O638" s="537" t="str">
        <f>IF(Tabla1[[#This Row],[Cantidad de Insumos]]="","",Tabla1[[#This Row],[Precio Unitario]]*Tabla1[[#This Row],[Cantidad de Insumos]])</f>
        <v/>
      </c>
      <c r="P638" s="522" t="str">
        <f>IF(Tabla1[[#This Row],[Descripción]]="","",_xlfn.XLOOKUP(Tabla1[[#This Row],[Descripción]],Tabla10[Descripción],Tabla10[CODIGO PRESUPUESTARIO],0))</f>
        <v/>
      </c>
      <c r="Q638" s="523"/>
      <c r="R638" s="523" t="str">
        <f>IF(Tabla1[[#This Row],[Insumos]]="","",_xlfn.XLOOKUP(Tabla1[[#This Row],[Insumos]],Tabla10[Insumo],Tabla10[InsumoAbrev],"",0))</f>
        <v/>
      </c>
    </row>
    <row r="639" spans="2:18">
      <c r="B639" s="188" t="str">
        <f>IF('Formulario PPGR3'!$G639="","",CONCATENATE('Formulario PPGR3'!$C639,".",'Formulario PPGR3'!$D639,".",'Formulario PPGR3'!$E639,".",'Formulario PPGR3'!$F639))</f>
        <v/>
      </c>
      <c r="C639" s="188" t="str">
        <f>IF('Formulario PPGR3'!$G639="","",'Formulario PPGR1'!#REF!)</f>
        <v/>
      </c>
      <c r="D639" s="188" t="str">
        <f>IF('Formulario PPGR3'!$G639="","",'Formulario PPGR1'!#REF!)</f>
        <v/>
      </c>
      <c r="E639" s="188" t="str">
        <f>IF('Formulario PPGR3'!$G639="","",'Formulario PPGR1'!#REF!)</f>
        <v/>
      </c>
      <c r="F639" s="188" t="str">
        <f>IF('Formulario PPGR3'!$G639="","",'Formulario PPGR1'!#REF!)</f>
        <v/>
      </c>
      <c r="G639" s="234"/>
      <c r="H639" s="519" t="str" cm="1">
        <f t="array" ref="H639">IF(Tabla1[[#This Row],[Código_Actividad]]="","",_xlfn.XLOOKUP(Tabla1[[#This Row],[Código_Actividad]],CodigoActividad,Tabla2[Actividades Programables Presupuestables],"",0))</f>
        <v/>
      </c>
      <c r="I639" s="520" t="str">
        <f>IFERROR(VLOOKUP('Formulario PPGR3'!$G639,'Formulario PPGR2'!$C$9:$Q$270,15,FALSE),"")</f>
        <v/>
      </c>
      <c r="J639" s="528"/>
      <c r="K639" s="524"/>
      <c r="L639" s="521" t="str">
        <f>IF(Tabla1[[#This Row],[Descripción]]="","",_xlfn.XLOOKUP(Tabla1[[#This Row],[Descripción]],Tabla10[Descripción],Tabla10[Unidad de Medida],"",0))</f>
        <v/>
      </c>
      <c r="M639" s="312"/>
      <c r="N639" s="537" t="str">
        <f>IF(Tabla1[[#This Row],[Descripción]]="","",_xlfn.XLOOKUP(Tabla1[[#This Row],[Descripción]],Tabla10[Descripción],Tabla10[Precio Unitario],0))</f>
        <v/>
      </c>
      <c r="O639" s="537" t="str">
        <f>IF(Tabla1[[#This Row],[Cantidad de Insumos]]="","",Tabla1[[#This Row],[Precio Unitario]]*Tabla1[[#This Row],[Cantidad de Insumos]])</f>
        <v/>
      </c>
      <c r="P639" s="522" t="str">
        <f>IF(Tabla1[[#This Row],[Descripción]]="","",_xlfn.XLOOKUP(Tabla1[[#This Row],[Descripción]],Tabla10[Descripción],Tabla10[CODIGO PRESUPUESTARIO],0))</f>
        <v/>
      </c>
      <c r="Q639" s="523"/>
      <c r="R639" s="523" t="str">
        <f>IF(Tabla1[[#This Row],[Insumos]]="","",_xlfn.XLOOKUP(Tabla1[[#This Row],[Insumos]],Tabla10[Insumo],Tabla10[InsumoAbrev],"",0))</f>
        <v/>
      </c>
    </row>
    <row r="640" spans="2:18">
      <c r="B640" s="188" t="str">
        <f>IF('Formulario PPGR3'!$G640="","",CONCATENATE('Formulario PPGR3'!$C640,".",'Formulario PPGR3'!$D640,".",'Formulario PPGR3'!$E640,".",'Formulario PPGR3'!$F640))</f>
        <v/>
      </c>
      <c r="C640" s="188" t="str">
        <f>IF('Formulario PPGR3'!$G640="","",'Formulario PPGR1'!#REF!)</f>
        <v/>
      </c>
      <c r="D640" s="188" t="str">
        <f>IF('Formulario PPGR3'!$G640="","",'Formulario PPGR1'!#REF!)</f>
        <v/>
      </c>
      <c r="E640" s="188" t="str">
        <f>IF('Formulario PPGR3'!$G640="","",'Formulario PPGR1'!#REF!)</f>
        <v/>
      </c>
      <c r="F640" s="188" t="str">
        <f>IF('Formulario PPGR3'!$G640="","",'Formulario PPGR1'!#REF!)</f>
        <v/>
      </c>
      <c r="G640" s="234"/>
      <c r="H640" s="519" t="str" cm="1">
        <f t="array" ref="H640">IF(Tabla1[[#This Row],[Código_Actividad]]="","",_xlfn.XLOOKUP(Tabla1[[#This Row],[Código_Actividad]],CodigoActividad,Tabla2[Actividades Programables Presupuestables],"",0))</f>
        <v/>
      </c>
      <c r="I640" s="520" t="str">
        <f>IFERROR(VLOOKUP('Formulario PPGR3'!$G640,'Formulario PPGR2'!$C$9:$Q$270,15,FALSE),"")</f>
        <v/>
      </c>
      <c r="J640" s="529"/>
      <c r="K640" s="524"/>
      <c r="L640" s="521" t="str">
        <f>IF(Tabla1[[#This Row],[Descripción]]="","",_xlfn.XLOOKUP(Tabla1[[#This Row],[Descripción]],Tabla10[Descripción],Tabla10[Unidad de Medida],"",0))</f>
        <v/>
      </c>
      <c r="M640" s="312"/>
      <c r="N640" s="537" t="str">
        <f>IF(Tabla1[[#This Row],[Descripción]]="","",_xlfn.XLOOKUP(Tabla1[[#This Row],[Descripción]],Tabla10[Descripción],Tabla10[Precio Unitario],0))</f>
        <v/>
      </c>
      <c r="O640" s="537" t="str">
        <f>IF(Tabla1[[#This Row],[Cantidad de Insumos]]="","",Tabla1[[#This Row],[Precio Unitario]]*Tabla1[[#This Row],[Cantidad de Insumos]])</f>
        <v/>
      </c>
      <c r="P640" s="522" t="str">
        <f>IF(Tabla1[[#This Row],[Descripción]]="","",_xlfn.XLOOKUP(Tabla1[[#This Row],[Descripción]],Tabla10[Descripción],Tabla10[CODIGO PRESUPUESTARIO],0))</f>
        <v/>
      </c>
      <c r="Q640" s="523"/>
      <c r="R640" s="523" t="str">
        <f>IF(Tabla1[[#This Row],[Insumos]]="","",_xlfn.XLOOKUP(Tabla1[[#This Row],[Insumos]],Tabla10[Insumo],Tabla10[InsumoAbrev],"",0))</f>
        <v/>
      </c>
    </row>
    <row r="641" spans="2:18">
      <c r="B641" s="188" t="str">
        <f>IF('Formulario PPGR3'!$G641="","",CONCATENATE('Formulario PPGR3'!$C641,".",'Formulario PPGR3'!$D641,".",'Formulario PPGR3'!$E641,".",'Formulario PPGR3'!$F641))</f>
        <v/>
      </c>
      <c r="C641" s="188" t="str">
        <f>IF('Formulario PPGR3'!$G641="","",'Formulario PPGR1'!#REF!)</f>
        <v/>
      </c>
      <c r="D641" s="188" t="str">
        <f>IF('Formulario PPGR3'!$G641="","",'Formulario PPGR1'!#REF!)</f>
        <v/>
      </c>
      <c r="E641" s="188" t="str">
        <f>IF('Formulario PPGR3'!$G641="","",'Formulario PPGR1'!#REF!)</f>
        <v/>
      </c>
      <c r="F641" s="188" t="str">
        <f>IF('Formulario PPGR3'!$G641="","",'Formulario PPGR1'!#REF!)</f>
        <v/>
      </c>
      <c r="G641" s="234"/>
      <c r="H641" s="519" t="str" cm="1">
        <f t="array" ref="H641">IF(Tabla1[[#This Row],[Código_Actividad]]="","",_xlfn.XLOOKUP(Tabla1[[#This Row],[Código_Actividad]],CodigoActividad,Tabla2[Actividades Programables Presupuestables],"",0))</f>
        <v/>
      </c>
      <c r="I641" s="520" t="str">
        <f>IFERROR(VLOOKUP('Formulario PPGR3'!$G641,'Formulario PPGR2'!$C$9:$Q$270,15,FALSE),"")</f>
        <v/>
      </c>
      <c r="J641" s="529"/>
      <c r="K641" s="524"/>
      <c r="L641" s="521" t="str">
        <f>IF(Tabla1[[#This Row],[Descripción]]="","",_xlfn.XLOOKUP(Tabla1[[#This Row],[Descripción]],Tabla10[Descripción],Tabla10[Unidad de Medida],"",0))</f>
        <v/>
      </c>
      <c r="M641" s="312"/>
      <c r="N641" s="537" t="str">
        <f>IF(Tabla1[[#This Row],[Descripción]]="","",_xlfn.XLOOKUP(Tabla1[[#This Row],[Descripción]],Tabla10[Descripción],Tabla10[Precio Unitario],0))</f>
        <v/>
      </c>
      <c r="O641" s="537" t="str">
        <f>IF(Tabla1[[#This Row],[Cantidad de Insumos]]="","",Tabla1[[#This Row],[Precio Unitario]]*Tabla1[[#This Row],[Cantidad de Insumos]])</f>
        <v/>
      </c>
      <c r="P641" s="522" t="str">
        <f>IF(Tabla1[[#This Row],[Descripción]]="","",_xlfn.XLOOKUP(Tabla1[[#This Row],[Descripción]],Tabla10[Descripción],Tabla10[CODIGO PRESUPUESTARIO],0))</f>
        <v/>
      </c>
      <c r="Q641" s="523"/>
      <c r="R641" s="523" t="str">
        <f>IF(Tabla1[[#This Row],[Insumos]]="","",_xlfn.XLOOKUP(Tabla1[[#This Row],[Insumos]],Tabla10[Insumo],Tabla10[InsumoAbrev],"",0))</f>
        <v/>
      </c>
    </row>
    <row r="642" spans="2:18">
      <c r="B642" s="188" t="str">
        <f>IF('Formulario PPGR3'!$G642="","",CONCATENATE('Formulario PPGR3'!$C642,".",'Formulario PPGR3'!$D642,".",'Formulario PPGR3'!$E642,".",'Formulario PPGR3'!$F642))</f>
        <v/>
      </c>
      <c r="C642" s="188" t="str">
        <f>IF('Formulario PPGR3'!$G642="","",'Formulario PPGR1'!#REF!)</f>
        <v/>
      </c>
      <c r="D642" s="188" t="str">
        <f>IF('Formulario PPGR3'!$G642="","",'Formulario PPGR1'!#REF!)</f>
        <v/>
      </c>
      <c r="E642" s="188" t="str">
        <f>IF('Formulario PPGR3'!$G642="","",'Formulario PPGR1'!#REF!)</f>
        <v/>
      </c>
      <c r="F642" s="188" t="str">
        <f>IF('Formulario PPGR3'!$G642="","",'Formulario PPGR1'!#REF!)</f>
        <v/>
      </c>
      <c r="G642" s="234"/>
      <c r="H642" s="519" t="str" cm="1">
        <f t="array" ref="H642">IF(Tabla1[[#This Row],[Código_Actividad]]="","",_xlfn.XLOOKUP(Tabla1[[#This Row],[Código_Actividad]],CodigoActividad,Tabla2[Actividades Programables Presupuestables],"",0))</f>
        <v/>
      </c>
      <c r="I642" s="520" t="str">
        <f>IFERROR(VLOOKUP('Formulario PPGR3'!$G642,'Formulario PPGR2'!$C$9:$Q$270,15,FALSE),"")</f>
        <v/>
      </c>
      <c r="J642" s="529"/>
      <c r="K642" s="524"/>
      <c r="L642" s="521" t="str">
        <f>IF(Tabla1[[#This Row],[Descripción]]="","",_xlfn.XLOOKUP(Tabla1[[#This Row],[Descripción]],Tabla10[Descripción],Tabla10[Unidad de Medida],"",0))</f>
        <v/>
      </c>
      <c r="M642" s="312"/>
      <c r="N642" s="537" t="str">
        <f>IF(Tabla1[[#This Row],[Descripción]]="","",_xlfn.XLOOKUP(Tabla1[[#This Row],[Descripción]],Tabla10[Descripción],Tabla10[Precio Unitario],0))</f>
        <v/>
      </c>
      <c r="O642" s="537" t="str">
        <f>IF(Tabla1[[#This Row],[Cantidad de Insumos]]="","",Tabla1[[#This Row],[Precio Unitario]]*Tabla1[[#This Row],[Cantidad de Insumos]])</f>
        <v/>
      </c>
      <c r="P642" s="522" t="str">
        <f>IF(Tabla1[[#This Row],[Descripción]]="","",_xlfn.XLOOKUP(Tabla1[[#This Row],[Descripción]],Tabla10[Descripción],Tabla10[CODIGO PRESUPUESTARIO],0))</f>
        <v/>
      </c>
      <c r="Q642" s="523"/>
      <c r="R642" s="523" t="str">
        <f>IF(Tabla1[[#This Row],[Insumos]]="","",_xlfn.XLOOKUP(Tabla1[[#This Row],[Insumos]],Tabla10[Insumo],Tabla10[InsumoAbrev],"",0))</f>
        <v/>
      </c>
    </row>
    <row r="643" spans="2:18">
      <c r="B643" s="188" t="str">
        <f>IF('Formulario PPGR3'!$G643="","",CONCATENATE('Formulario PPGR3'!$C643,".",'Formulario PPGR3'!$D643,".",'Formulario PPGR3'!$E643,".",'Formulario PPGR3'!$F643))</f>
        <v/>
      </c>
      <c r="C643" s="188" t="str">
        <f>IF('Formulario PPGR3'!$G643="","",'Formulario PPGR1'!#REF!)</f>
        <v/>
      </c>
      <c r="D643" s="188" t="str">
        <f>IF('Formulario PPGR3'!$G643="","",'Formulario PPGR1'!#REF!)</f>
        <v/>
      </c>
      <c r="E643" s="188" t="str">
        <f>IF('Formulario PPGR3'!$G643="","",'Formulario PPGR1'!#REF!)</f>
        <v/>
      </c>
      <c r="F643" s="188" t="str">
        <f>IF('Formulario PPGR3'!$G643="","",'Formulario PPGR1'!#REF!)</f>
        <v/>
      </c>
      <c r="G643" s="234"/>
      <c r="H643" s="519" t="str" cm="1">
        <f t="array" ref="H643">IF(Tabla1[[#This Row],[Código_Actividad]]="","",_xlfn.XLOOKUP(Tabla1[[#This Row],[Código_Actividad]],CodigoActividad,Tabla2[Actividades Programables Presupuestables],"",0))</f>
        <v/>
      </c>
      <c r="I643" s="520" t="str">
        <f>IFERROR(VLOOKUP('Formulario PPGR3'!$G643,'Formulario PPGR2'!$C$9:$Q$270,15,FALSE),"")</f>
        <v/>
      </c>
      <c r="J643" s="529"/>
      <c r="K643" s="524"/>
      <c r="L643" s="521" t="str">
        <f>IF(Tabla1[[#This Row],[Descripción]]="","",_xlfn.XLOOKUP(Tabla1[[#This Row],[Descripción]],Tabla10[Descripción],Tabla10[Unidad de Medida],"",0))</f>
        <v/>
      </c>
      <c r="M643" s="312"/>
      <c r="N643" s="537" t="str">
        <f>IF(Tabla1[[#This Row],[Descripción]]="","",_xlfn.XLOOKUP(Tabla1[[#This Row],[Descripción]],Tabla10[Descripción],Tabla10[Precio Unitario],0))</f>
        <v/>
      </c>
      <c r="O643" s="537" t="str">
        <f>IF(Tabla1[[#This Row],[Cantidad de Insumos]]="","",Tabla1[[#This Row],[Precio Unitario]]*Tabla1[[#This Row],[Cantidad de Insumos]])</f>
        <v/>
      </c>
      <c r="P643" s="522" t="str">
        <f>IF(Tabla1[[#This Row],[Descripción]]="","",_xlfn.XLOOKUP(Tabla1[[#This Row],[Descripción]],Tabla10[Descripción],Tabla10[CODIGO PRESUPUESTARIO],0))</f>
        <v/>
      </c>
      <c r="Q643" s="523"/>
      <c r="R643" s="523" t="str">
        <f>IF(Tabla1[[#This Row],[Insumos]]="","",_xlfn.XLOOKUP(Tabla1[[#This Row],[Insumos]],Tabla10[Insumo],Tabla10[InsumoAbrev],"",0))</f>
        <v/>
      </c>
    </row>
    <row r="644" spans="2:18">
      <c r="B644" s="188" t="str">
        <f>IF('Formulario PPGR3'!$G644="","",CONCATENATE('Formulario PPGR3'!$C644,".",'Formulario PPGR3'!$D644,".",'Formulario PPGR3'!$E644,".",'Formulario PPGR3'!$F644))</f>
        <v/>
      </c>
      <c r="C644" s="188" t="str">
        <f>IF('Formulario PPGR3'!$G644="","",'Formulario PPGR1'!#REF!)</f>
        <v/>
      </c>
      <c r="D644" s="188" t="str">
        <f>IF('Formulario PPGR3'!$G644="","",'Formulario PPGR1'!#REF!)</f>
        <v/>
      </c>
      <c r="E644" s="188" t="str">
        <f>IF('Formulario PPGR3'!$G644="","",'Formulario PPGR1'!#REF!)</f>
        <v/>
      </c>
      <c r="F644" s="188" t="str">
        <f>IF('Formulario PPGR3'!$G644="","",'Formulario PPGR1'!#REF!)</f>
        <v/>
      </c>
      <c r="G644" s="234"/>
      <c r="H644" s="519" t="str" cm="1">
        <f t="array" ref="H644">IF(Tabla1[[#This Row],[Código_Actividad]]="","",_xlfn.XLOOKUP(Tabla1[[#This Row],[Código_Actividad]],CodigoActividad,Tabla2[Actividades Programables Presupuestables],"",0))</f>
        <v/>
      </c>
      <c r="I644" s="520" t="str">
        <f>IFERROR(VLOOKUP('Formulario PPGR3'!$G644,'Formulario PPGR2'!$C$9:$Q$270,15,FALSE),"")</f>
        <v/>
      </c>
      <c r="J644" s="529"/>
      <c r="K644" s="524"/>
      <c r="L644" s="521" t="str">
        <f>IF(Tabla1[[#This Row],[Descripción]]="","",_xlfn.XLOOKUP(Tabla1[[#This Row],[Descripción]],Tabla10[Descripción],Tabla10[Unidad de Medida],"",0))</f>
        <v/>
      </c>
      <c r="M644" s="312"/>
      <c r="N644" s="537" t="str">
        <f>IF(Tabla1[[#This Row],[Descripción]]="","",_xlfn.XLOOKUP(Tabla1[[#This Row],[Descripción]],Tabla10[Descripción],Tabla10[Precio Unitario],0))</f>
        <v/>
      </c>
      <c r="O644" s="537" t="str">
        <f>IF(Tabla1[[#This Row],[Cantidad de Insumos]]="","",Tabla1[[#This Row],[Precio Unitario]]*Tabla1[[#This Row],[Cantidad de Insumos]])</f>
        <v/>
      </c>
      <c r="P644" s="522" t="str">
        <f>IF(Tabla1[[#This Row],[Descripción]]="","",_xlfn.XLOOKUP(Tabla1[[#This Row],[Descripción]],Tabla10[Descripción],Tabla10[CODIGO PRESUPUESTARIO],0))</f>
        <v/>
      </c>
      <c r="Q644" s="523"/>
      <c r="R644" s="523" t="str">
        <f>IF(Tabla1[[#This Row],[Insumos]]="","",_xlfn.XLOOKUP(Tabla1[[#This Row],[Insumos]],Tabla10[Insumo],Tabla10[InsumoAbrev],"",0))</f>
        <v/>
      </c>
    </row>
    <row r="645" spans="2:18">
      <c r="B645" s="188" t="str">
        <f>IF('Formulario PPGR3'!$G645="","",CONCATENATE('Formulario PPGR3'!$C645,".",'Formulario PPGR3'!$D645,".",'Formulario PPGR3'!$E645,".",'Formulario PPGR3'!$F645))</f>
        <v/>
      </c>
      <c r="C645" s="188" t="str">
        <f>IF('Formulario PPGR3'!$G645="","",'Formulario PPGR1'!#REF!)</f>
        <v/>
      </c>
      <c r="D645" s="188" t="str">
        <f>IF('Formulario PPGR3'!$G645="","",'Formulario PPGR1'!#REF!)</f>
        <v/>
      </c>
      <c r="E645" s="188" t="str">
        <f>IF('Formulario PPGR3'!$G645="","",'Formulario PPGR1'!#REF!)</f>
        <v/>
      </c>
      <c r="F645" s="188" t="str">
        <f>IF('Formulario PPGR3'!$G645="","",'Formulario PPGR1'!#REF!)</f>
        <v/>
      </c>
      <c r="G645" s="234"/>
      <c r="H645" s="519" t="str" cm="1">
        <f t="array" ref="H645">IF(Tabla1[[#This Row],[Código_Actividad]]="","",_xlfn.XLOOKUP(Tabla1[[#This Row],[Código_Actividad]],CodigoActividad,Tabla2[Actividades Programables Presupuestables],"",0))</f>
        <v/>
      </c>
      <c r="I645" s="520" t="str">
        <f>IFERROR(VLOOKUP('Formulario PPGR3'!$G645,'Formulario PPGR2'!$C$9:$Q$270,15,FALSE),"")</f>
        <v/>
      </c>
      <c r="J645" s="528"/>
      <c r="K645" s="524"/>
      <c r="L645" s="521" t="str">
        <f>IF(Tabla1[[#This Row],[Descripción]]="","",_xlfn.XLOOKUP(Tabla1[[#This Row],[Descripción]],Tabla10[Descripción],Tabla10[Unidad de Medida],"",0))</f>
        <v/>
      </c>
      <c r="M645" s="312"/>
      <c r="N645" s="537" t="str">
        <f>IF(Tabla1[[#This Row],[Descripción]]="","",_xlfn.XLOOKUP(Tabla1[[#This Row],[Descripción]],Tabla10[Descripción],Tabla10[Precio Unitario],0))</f>
        <v/>
      </c>
      <c r="O645" s="537" t="str">
        <f>IF(Tabla1[[#This Row],[Cantidad de Insumos]]="","",Tabla1[[#This Row],[Precio Unitario]]*Tabla1[[#This Row],[Cantidad de Insumos]])</f>
        <v/>
      </c>
      <c r="P645" s="522" t="str">
        <f>IF(Tabla1[[#This Row],[Descripción]]="","",_xlfn.XLOOKUP(Tabla1[[#This Row],[Descripción]],Tabla10[Descripción],Tabla10[CODIGO PRESUPUESTARIO],0))</f>
        <v/>
      </c>
      <c r="Q645" s="523"/>
      <c r="R645" s="523" t="str">
        <f>IF(Tabla1[[#This Row],[Insumos]]="","",_xlfn.XLOOKUP(Tabla1[[#This Row],[Insumos]],Tabla10[Insumo],Tabla10[InsumoAbrev],"",0))</f>
        <v/>
      </c>
    </row>
    <row r="646" spans="2:18">
      <c r="B646" s="188" t="str">
        <f>IF('Formulario PPGR3'!$G646="","",CONCATENATE('Formulario PPGR3'!$C646,".",'Formulario PPGR3'!$D646,".",'Formulario PPGR3'!$E646,".",'Formulario PPGR3'!$F646))</f>
        <v/>
      </c>
      <c r="C646" s="188" t="str">
        <f>IF('Formulario PPGR3'!$G646="","",'Formulario PPGR1'!#REF!)</f>
        <v/>
      </c>
      <c r="D646" s="188" t="str">
        <f>IF('Formulario PPGR3'!$G646="","",'Formulario PPGR1'!#REF!)</f>
        <v/>
      </c>
      <c r="E646" s="188" t="str">
        <f>IF('Formulario PPGR3'!$G646="","",'Formulario PPGR1'!#REF!)</f>
        <v/>
      </c>
      <c r="F646" s="188" t="str">
        <f>IF('Formulario PPGR3'!$G646="","",'Formulario PPGR1'!#REF!)</f>
        <v/>
      </c>
      <c r="G646" s="234"/>
      <c r="H646" s="519" t="str" cm="1">
        <f t="array" ref="H646">IF(Tabla1[[#This Row],[Código_Actividad]]="","",_xlfn.XLOOKUP(Tabla1[[#This Row],[Código_Actividad]],CodigoActividad,Tabla2[Actividades Programables Presupuestables],"",0))</f>
        <v/>
      </c>
      <c r="I646" s="520" t="str">
        <f>IFERROR(VLOOKUP('Formulario PPGR3'!$G646,'Formulario PPGR2'!$C$9:$Q$270,15,FALSE),"")</f>
        <v/>
      </c>
      <c r="J646" s="528"/>
      <c r="K646" s="524"/>
      <c r="L646" s="521" t="str">
        <f>IF(Tabla1[[#This Row],[Descripción]]="","",_xlfn.XLOOKUP(Tabla1[[#This Row],[Descripción]],Tabla10[Descripción],Tabla10[Unidad de Medida],"",0))</f>
        <v/>
      </c>
      <c r="M646" s="312"/>
      <c r="N646" s="537" t="str">
        <f>IF(Tabla1[[#This Row],[Descripción]]="","",_xlfn.XLOOKUP(Tabla1[[#This Row],[Descripción]],Tabla10[Descripción],Tabla10[Precio Unitario],0))</f>
        <v/>
      </c>
      <c r="O646" s="537" t="str">
        <f>IF(Tabla1[[#This Row],[Cantidad de Insumos]]="","",Tabla1[[#This Row],[Precio Unitario]]*Tabla1[[#This Row],[Cantidad de Insumos]])</f>
        <v/>
      </c>
      <c r="P646" s="522" t="str">
        <f>IF(Tabla1[[#This Row],[Descripción]]="","",_xlfn.XLOOKUP(Tabla1[[#This Row],[Descripción]],Tabla10[Descripción],Tabla10[CODIGO PRESUPUESTARIO],0))</f>
        <v/>
      </c>
      <c r="Q646" s="523"/>
      <c r="R646" s="523" t="str">
        <f>IF(Tabla1[[#This Row],[Insumos]]="","",_xlfn.XLOOKUP(Tabla1[[#This Row],[Insumos]],Tabla10[Insumo],Tabla10[InsumoAbrev],"",0))</f>
        <v/>
      </c>
    </row>
    <row r="647" spans="2:18">
      <c r="B647" s="188" t="str">
        <f>IF('Formulario PPGR3'!$G647="","",CONCATENATE('Formulario PPGR3'!$C647,".",'Formulario PPGR3'!$D647,".",'Formulario PPGR3'!$E647,".",'Formulario PPGR3'!$F647))</f>
        <v/>
      </c>
      <c r="C647" s="188" t="str">
        <f>IF('Formulario PPGR3'!$G647="","",'Formulario PPGR1'!#REF!)</f>
        <v/>
      </c>
      <c r="D647" s="188" t="str">
        <f>IF('Formulario PPGR3'!$G647="","",'Formulario PPGR1'!#REF!)</f>
        <v/>
      </c>
      <c r="E647" s="188" t="str">
        <f>IF('Formulario PPGR3'!$G647="","",'Formulario PPGR1'!#REF!)</f>
        <v/>
      </c>
      <c r="F647" s="188" t="str">
        <f>IF('Formulario PPGR3'!$G647="","",'Formulario PPGR1'!#REF!)</f>
        <v/>
      </c>
      <c r="G647" s="234"/>
      <c r="H647" s="519" t="str" cm="1">
        <f t="array" ref="H647">IF(Tabla1[[#This Row],[Código_Actividad]]="","",_xlfn.XLOOKUP(Tabla1[[#This Row],[Código_Actividad]],CodigoActividad,Tabla2[Actividades Programables Presupuestables],"",0))</f>
        <v/>
      </c>
      <c r="I647" s="520" t="str">
        <f>IFERROR(VLOOKUP('Formulario PPGR3'!$G647,'Formulario PPGR2'!$C$9:$Q$270,15,FALSE),"")</f>
        <v/>
      </c>
      <c r="J647" s="528"/>
      <c r="K647" s="524"/>
      <c r="L647" s="521" t="str">
        <f>IF(Tabla1[[#This Row],[Descripción]]="","",_xlfn.XLOOKUP(Tabla1[[#This Row],[Descripción]],Tabla10[Descripción],Tabla10[Unidad de Medida],"",0))</f>
        <v/>
      </c>
      <c r="M647" s="312"/>
      <c r="N647" s="537" t="str">
        <f>IF(Tabla1[[#This Row],[Descripción]]="","",_xlfn.XLOOKUP(Tabla1[[#This Row],[Descripción]],Tabla10[Descripción],Tabla10[Precio Unitario],0))</f>
        <v/>
      </c>
      <c r="O647" s="537" t="str">
        <f>IF(Tabla1[[#This Row],[Cantidad de Insumos]]="","",Tabla1[[#This Row],[Precio Unitario]]*Tabla1[[#This Row],[Cantidad de Insumos]])</f>
        <v/>
      </c>
      <c r="P647" s="522" t="str">
        <f>IF(Tabla1[[#This Row],[Descripción]]="","",_xlfn.XLOOKUP(Tabla1[[#This Row],[Descripción]],Tabla10[Descripción],Tabla10[CODIGO PRESUPUESTARIO],0))</f>
        <v/>
      </c>
      <c r="Q647" s="523"/>
      <c r="R647" s="523" t="str">
        <f>IF(Tabla1[[#This Row],[Insumos]]="","",_xlfn.XLOOKUP(Tabla1[[#This Row],[Insumos]],Tabla10[Insumo],Tabla10[InsumoAbrev],"",0))</f>
        <v/>
      </c>
    </row>
    <row r="648" spans="2:18">
      <c r="B648" s="188" t="str">
        <f>IF('Formulario PPGR3'!$G648="","",CONCATENATE('Formulario PPGR3'!$C648,".",'Formulario PPGR3'!$D648,".",'Formulario PPGR3'!$E648,".",'Formulario PPGR3'!$F648))</f>
        <v/>
      </c>
      <c r="C648" s="188" t="str">
        <f>IF('Formulario PPGR3'!$G648="","",'Formulario PPGR1'!#REF!)</f>
        <v/>
      </c>
      <c r="D648" s="188" t="str">
        <f>IF('Formulario PPGR3'!$G648="","",'Formulario PPGR1'!#REF!)</f>
        <v/>
      </c>
      <c r="E648" s="188" t="str">
        <f>IF('Formulario PPGR3'!$G648="","",'Formulario PPGR1'!#REF!)</f>
        <v/>
      </c>
      <c r="F648" s="188" t="str">
        <f>IF('Formulario PPGR3'!$G648="","",'Formulario PPGR1'!#REF!)</f>
        <v/>
      </c>
      <c r="G648" s="234"/>
      <c r="H648" s="519" t="str" cm="1">
        <f t="array" ref="H648">IF(Tabla1[[#This Row],[Código_Actividad]]="","",_xlfn.XLOOKUP(Tabla1[[#This Row],[Código_Actividad]],CodigoActividad,Tabla2[Actividades Programables Presupuestables],"",0))</f>
        <v/>
      </c>
      <c r="I648" s="520" t="str">
        <f>IFERROR(VLOOKUP('Formulario PPGR3'!$G648,'Formulario PPGR2'!$C$9:$Q$270,15,FALSE),"")</f>
        <v/>
      </c>
      <c r="J648" s="528"/>
      <c r="K648" s="524"/>
      <c r="L648" s="521" t="str">
        <f>IF(Tabla1[[#This Row],[Descripción]]="","",_xlfn.XLOOKUP(Tabla1[[#This Row],[Descripción]],Tabla10[Descripción],Tabla10[Unidad de Medida],"",0))</f>
        <v/>
      </c>
      <c r="M648" s="312"/>
      <c r="N648" s="537" t="str">
        <f>IF(Tabla1[[#This Row],[Descripción]]="","",_xlfn.XLOOKUP(Tabla1[[#This Row],[Descripción]],Tabla10[Descripción],Tabla10[Precio Unitario],0))</f>
        <v/>
      </c>
      <c r="O648" s="537" t="str">
        <f>IF(Tabla1[[#This Row],[Cantidad de Insumos]]="","",Tabla1[[#This Row],[Precio Unitario]]*Tabla1[[#This Row],[Cantidad de Insumos]])</f>
        <v/>
      </c>
      <c r="P648" s="522" t="str">
        <f>IF(Tabla1[[#This Row],[Descripción]]="","",_xlfn.XLOOKUP(Tabla1[[#This Row],[Descripción]],Tabla10[Descripción],Tabla10[CODIGO PRESUPUESTARIO],0))</f>
        <v/>
      </c>
      <c r="Q648" s="523"/>
      <c r="R648" s="523" t="str">
        <f>IF(Tabla1[[#This Row],[Insumos]]="","",_xlfn.XLOOKUP(Tabla1[[#This Row],[Insumos]],Tabla10[Insumo],Tabla10[InsumoAbrev],"",0))</f>
        <v/>
      </c>
    </row>
    <row r="649" spans="2:18">
      <c r="B649" s="188" t="str">
        <f>IF('Formulario PPGR3'!$G649="","",CONCATENATE('Formulario PPGR3'!$C649,".",'Formulario PPGR3'!$D649,".",'Formulario PPGR3'!$E649,".",'Formulario PPGR3'!$F649))</f>
        <v/>
      </c>
      <c r="C649" s="188" t="str">
        <f>IF('Formulario PPGR3'!$G649="","",'Formulario PPGR1'!#REF!)</f>
        <v/>
      </c>
      <c r="D649" s="188" t="str">
        <f>IF('Formulario PPGR3'!$G649="","",'Formulario PPGR1'!#REF!)</f>
        <v/>
      </c>
      <c r="E649" s="188" t="str">
        <f>IF('Formulario PPGR3'!$G649="","",'Formulario PPGR1'!#REF!)</f>
        <v/>
      </c>
      <c r="F649" s="188" t="str">
        <f>IF('Formulario PPGR3'!$G649="","",'Formulario PPGR1'!#REF!)</f>
        <v/>
      </c>
      <c r="G649" s="234"/>
      <c r="H649" s="519" t="str" cm="1">
        <f t="array" ref="H649">IF(Tabla1[[#This Row],[Código_Actividad]]="","",_xlfn.XLOOKUP(Tabla1[[#This Row],[Código_Actividad]],CodigoActividad,Tabla2[Actividades Programables Presupuestables],"",0))</f>
        <v/>
      </c>
      <c r="I649" s="520" t="str">
        <f>IFERROR(VLOOKUP('Formulario PPGR3'!$G649,'Formulario PPGR2'!$C$9:$Q$270,15,FALSE),"")</f>
        <v/>
      </c>
      <c r="J649" s="528"/>
      <c r="K649" s="524"/>
      <c r="L649" s="521" t="str">
        <f>IF(Tabla1[[#This Row],[Descripción]]="","",_xlfn.XLOOKUP(Tabla1[[#This Row],[Descripción]],Tabla10[Descripción],Tabla10[Unidad de Medida],"",0))</f>
        <v/>
      </c>
      <c r="M649" s="312"/>
      <c r="N649" s="537" t="str">
        <f>IF(Tabla1[[#This Row],[Descripción]]="","",_xlfn.XLOOKUP(Tabla1[[#This Row],[Descripción]],Tabla10[Descripción],Tabla10[Precio Unitario],0))</f>
        <v/>
      </c>
      <c r="O649" s="537" t="str">
        <f>IF(Tabla1[[#This Row],[Cantidad de Insumos]]="","",Tabla1[[#This Row],[Precio Unitario]]*Tabla1[[#This Row],[Cantidad de Insumos]])</f>
        <v/>
      </c>
      <c r="P649" s="522" t="str">
        <f>IF(Tabla1[[#This Row],[Descripción]]="","",_xlfn.XLOOKUP(Tabla1[[#This Row],[Descripción]],Tabla10[Descripción],Tabla10[CODIGO PRESUPUESTARIO],0))</f>
        <v/>
      </c>
      <c r="Q649" s="523"/>
      <c r="R649" s="523" t="str">
        <f>IF(Tabla1[[#This Row],[Insumos]]="","",_xlfn.XLOOKUP(Tabla1[[#This Row],[Insumos]],Tabla10[Insumo],Tabla10[InsumoAbrev],"",0))</f>
        <v/>
      </c>
    </row>
    <row r="650" spans="2:18">
      <c r="B650" s="188" t="str">
        <f>IF('Formulario PPGR3'!$G650="","",CONCATENATE('Formulario PPGR3'!$C650,".",'Formulario PPGR3'!$D650,".",'Formulario PPGR3'!$E650,".",'Formulario PPGR3'!$F650))</f>
        <v/>
      </c>
      <c r="C650" s="188" t="str">
        <f>IF('Formulario PPGR3'!$G650="","",'Formulario PPGR1'!#REF!)</f>
        <v/>
      </c>
      <c r="D650" s="188" t="str">
        <f>IF('Formulario PPGR3'!$G650="","",'Formulario PPGR1'!#REF!)</f>
        <v/>
      </c>
      <c r="E650" s="188" t="str">
        <f>IF('Formulario PPGR3'!$G650="","",'Formulario PPGR1'!#REF!)</f>
        <v/>
      </c>
      <c r="F650" s="188" t="str">
        <f>IF('Formulario PPGR3'!$G650="","",'Formulario PPGR1'!#REF!)</f>
        <v/>
      </c>
      <c r="G650" s="234"/>
      <c r="H650" s="519" t="str" cm="1">
        <f t="array" ref="H650">IF(Tabla1[[#This Row],[Código_Actividad]]="","",_xlfn.XLOOKUP(Tabla1[[#This Row],[Código_Actividad]],CodigoActividad,Tabla2[Actividades Programables Presupuestables],"",0))</f>
        <v/>
      </c>
      <c r="I650" s="520" t="str">
        <f>IFERROR(VLOOKUP('Formulario PPGR3'!$G650,'Formulario PPGR2'!$C$9:$Q$270,15,FALSE),"")</f>
        <v/>
      </c>
      <c r="J650" s="528"/>
      <c r="K650" s="524"/>
      <c r="L650" s="521" t="str">
        <f>IF(Tabla1[[#This Row],[Descripción]]="","",_xlfn.XLOOKUP(Tabla1[[#This Row],[Descripción]],Tabla10[Descripción],Tabla10[Unidad de Medida],"",0))</f>
        <v/>
      </c>
      <c r="M650" s="312"/>
      <c r="N650" s="537" t="str">
        <f>IF(Tabla1[[#This Row],[Descripción]]="","",_xlfn.XLOOKUP(Tabla1[[#This Row],[Descripción]],Tabla10[Descripción],Tabla10[Precio Unitario],0))</f>
        <v/>
      </c>
      <c r="O650" s="537" t="str">
        <f>IF(Tabla1[[#This Row],[Cantidad de Insumos]]="","",Tabla1[[#This Row],[Precio Unitario]]*Tabla1[[#This Row],[Cantidad de Insumos]])</f>
        <v/>
      </c>
      <c r="P650" s="522" t="str">
        <f>IF(Tabla1[[#This Row],[Descripción]]="","",_xlfn.XLOOKUP(Tabla1[[#This Row],[Descripción]],Tabla10[Descripción],Tabla10[CODIGO PRESUPUESTARIO],0))</f>
        <v/>
      </c>
      <c r="Q650" s="523"/>
      <c r="R650" s="523" t="str">
        <f>IF(Tabla1[[#This Row],[Insumos]]="","",_xlfn.XLOOKUP(Tabla1[[#This Row],[Insumos]],Tabla10[Insumo],Tabla10[InsumoAbrev],"",0))</f>
        <v/>
      </c>
    </row>
    <row r="651" spans="2:18">
      <c r="B651" s="188" t="str">
        <f>IF('Formulario PPGR3'!$G651="","",CONCATENATE('Formulario PPGR3'!$C651,".",'Formulario PPGR3'!$D651,".",'Formulario PPGR3'!$E651,".",'Formulario PPGR3'!$F651))</f>
        <v/>
      </c>
      <c r="C651" s="188" t="str">
        <f>IF('Formulario PPGR3'!$G651="","",'Formulario PPGR1'!#REF!)</f>
        <v/>
      </c>
      <c r="D651" s="188" t="str">
        <f>IF('Formulario PPGR3'!$G651="","",'Formulario PPGR1'!#REF!)</f>
        <v/>
      </c>
      <c r="E651" s="188" t="str">
        <f>IF('Formulario PPGR3'!$G651="","",'Formulario PPGR1'!#REF!)</f>
        <v/>
      </c>
      <c r="F651" s="188" t="str">
        <f>IF('Formulario PPGR3'!$G651="","",'Formulario PPGR1'!#REF!)</f>
        <v/>
      </c>
      <c r="G651" s="234"/>
      <c r="H651" s="519" t="str" cm="1">
        <f t="array" ref="H651">IF(Tabla1[[#This Row],[Código_Actividad]]="","",_xlfn.XLOOKUP(Tabla1[[#This Row],[Código_Actividad]],CodigoActividad,Tabla2[Actividades Programables Presupuestables],"",0))</f>
        <v/>
      </c>
      <c r="I651" s="520" t="str">
        <f>IFERROR(VLOOKUP('Formulario PPGR3'!$G651,'Formulario PPGR2'!$C$9:$Q$270,15,FALSE),"")</f>
        <v/>
      </c>
      <c r="J651" s="528"/>
      <c r="K651" s="524"/>
      <c r="L651" s="521" t="str">
        <f>IF(Tabla1[[#This Row],[Descripción]]="","",_xlfn.XLOOKUP(Tabla1[[#This Row],[Descripción]],Tabla10[Descripción],Tabla10[Unidad de Medida],"",0))</f>
        <v/>
      </c>
      <c r="M651" s="312"/>
      <c r="N651" s="537" t="str">
        <f>IF(Tabla1[[#This Row],[Descripción]]="","",_xlfn.XLOOKUP(Tabla1[[#This Row],[Descripción]],Tabla10[Descripción],Tabla10[Precio Unitario],0))</f>
        <v/>
      </c>
      <c r="O651" s="537" t="str">
        <f>IF(Tabla1[[#This Row],[Cantidad de Insumos]]="","",Tabla1[[#This Row],[Precio Unitario]]*Tabla1[[#This Row],[Cantidad de Insumos]])</f>
        <v/>
      </c>
      <c r="P651" s="522" t="str">
        <f>IF(Tabla1[[#This Row],[Descripción]]="","",_xlfn.XLOOKUP(Tabla1[[#This Row],[Descripción]],Tabla10[Descripción],Tabla10[CODIGO PRESUPUESTARIO],0))</f>
        <v/>
      </c>
      <c r="Q651" s="523"/>
      <c r="R651" s="523" t="str">
        <f>IF(Tabla1[[#This Row],[Insumos]]="","",_xlfn.XLOOKUP(Tabla1[[#This Row],[Insumos]],Tabla10[Insumo],Tabla10[InsumoAbrev],"",0))</f>
        <v/>
      </c>
    </row>
    <row r="652" spans="2:18">
      <c r="B652" s="188" t="str">
        <f>IF('Formulario PPGR3'!$G652="","",CONCATENATE('Formulario PPGR3'!$C652,".",'Formulario PPGR3'!$D652,".",'Formulario PPGR3'!$E652,".",'Formulario PPGR3'!$F652))</f>
        <v/>
      </c>
      <c r="C652" s="188" t="str">
        <f>IF('Formulario PPGR3'!$G652="","",'Formulario PPGR1'!#REF!)</f>
        <v/>
      </c>
      <c r="D652" s="188" t="str">
        <f>IF('Formulario PPGR3'!$G652="","",'Formulario PPGR1'!#REF!)</f>
        <v/>
      </c>
      <c r="E652" s="188" t="str">
        <f>IF('Formulario PPGR3'!$G652="","",'Formulario PPGR1'!#REF!)</f>
        <v/>
      </c>
      <c r="F652" s="188" t="str">
        <f>IF('Formulario PPGR3'!$G652="","",'Formulario PPGR1'!#REF!)</f>
        <v/>
      </c>
      <c r="G652" s="234"/>
      <c r="H652" s="519" t="str" cm="1">
        <f t="array" ref="H652">IF(Tabla1[[#This Row],[Código_Actividad]]="","",_xlfn.XLOOKUP(Tabla1[[#This Row],[Código_Actividad]],CodigoActividad,Tabla2[Actividades Programables Presupuestables],"",0))</f>
        <v/>
      </c>
      <c r="I652" s="520" t="str">
        <f>IFERROR(VLOOKUP('Formulario PPGR3'!$G652,'Formulario PPGR2'!$C$9:$Q$270,15,FALSE),"")</f>
        <v/>
      </c>
      <c r="J652" s="528"/>
      <c r="K652" s="524"/>
      <c r="L652" s="521" t="str">
        <f>IF(Tabla1[[#This Row],[Descripción]]="","",_xlfn.XLOOKUP(Tabla1[[#This Row],[Descripción]],Tabla10[Descripción],Tabla10[Unidad de Medida],"",0))</f>
        <v/>
      </c>
      <c r="M652" s="312"/>
      <c r="N652" s="537" t="str">
        <f>IF(Tabla1[[#This Row],[Descripción]]="","",_xlfn.XLOOKUP(Tabla1[[#This Row],[Descripción]],Tabla10[Descripción],Tabla10[Precio Unitario],0))</f>
        <v/>
      </c>
      <c r="O652" s="537" t="str">
        <f>IF(Tabla1[[#This Row],[Cantidad de Insumos]]="","",Tabla1[[#This Row],[Precio Unitario]]*Tabla1[[#This Row],[Cantidad de Insumos]])</f>
        <v/>
      </c>
      <c r="P652" s="522" t="str">
        <f>IF(Tabla1[[#This Row],[Descripción]]="","",_xlfn.XLOOKUP(Tabla1[[#This Row],[Descripción]],Tabla10[Descripción],Tabla10[CODIGO PRESUPUESTARIO],0))</f>
        <v/>
      </c>
      <c r="Q652" s="523"/>
      <c r="R652" s="523" t="str">
        <f>IF(Tabla1[[#This Row],[Insumos]]="","",_xlfn.XLOOKUP(Tabla1[[#This Row],[Insumos]],Tabla10[Insumo],Tabla10[InsumoAbrev],"",0))</f>
        <v/>
      </c>
    </row>
    <row r="653" spans="2:18">
      <c r="B653" s="188" t="str">
        <f>IF('Formulario PPGR3'!$G653="","",CONCATENATE('Formulario PPGR3'!$C653,".",'Formulario PPGR3'!$D653,".",'Formulario PPGR3'!$E653,".",'Formulario PPGR3'!$F653))</f>
        <v/>
      </c>
      <c r="C653" s="188" t="str">
        <f>IF('Formulario PPGR3'!$G653="","",'Formulario PPGR1'!#REF!)</f>
        <v/>
      </c>
      <c r="D653" s="188" t="str">
        <f>IF('Formulario PPGR3'!$G653="","",'Formulario PPGR1'!#REF!)</f>
        <v/>
      </c>
      <c r="E653" s="188" t="str">
        <f>IF('Formulario PPGR3'!$G653="","",'Formulario PPGR1'!#REF!)</f>
        <v/>
      </c>
      <c r="F653" s="188" t="str">
        <f>IF('Formulario PPGR3'!$G653="","",'Formulario PPGR1'!#REF!)</f>
        <v/>
      </c>
      <c r="G653" s="234"/>
      <c r="H653" s="519" t="str" cm="1">
        <f t="array" ref="H653">IF(Tabla1[[#This Row],[Código_Actividad]]="","",_xlfn.XLOOKUP(Tabla1[[#This Row],[Código_Actividad]],CodigoActividad,Tabla2[Actividades Programables Presupuestables],"",0))</f>
        <v/>
      </c>
      <c r="I653" s="520" t="str">
        <f>IFERROR(VLOOKUP('Formulario PPGR3'!$G653,'Formulario PPGR2'!$C$9:$Q$270,15,FALSE),"")</f>
        <v/>
      </c>
      <c r="J653" s="529"/>
      <c r="K653" s="524"/>
      <c r="L653" s="521" t="str">
        <f>IF(Tabla1[[#This Row],[Descripción]]="","",_xlfn.XLOOKUP(Tabla1[[#This Row],[Descripción]],Tabla10[Descripción],Tabla10[Unidad de Medida],"",0))</f>
        <v/>
      </c>
      <c r="M653" s="312"/>
      <c r="N653" s="537" t="str">
        <f>IF(Tabla1[[#This Row],[Descripción]]="","",_xlfn.XLOOKUP(Tabla1[[#This Row],[Descripción]],Tabla10[Descripción],Tabla10[Precio Unitario],0))</f>
        <v/>
      </c>
      <c r="O653" s="537" t="str">
        <f>IF(Tabla1[[#This Row],[Cantidad de Insumos]]="","",Tabla1[[#This Row],[Precio Unitario]]*Tabla1[[#This Row],[Cantidad de Insumos]])</f>
        <v/>
      </c>
      <c r="P653" s="522" t="str">
        <f>IF(Tabla1[[#This Row],[Descripción]]="","",_xlfn.XLOOKUP(Tabla1[[#This Row],[Descripción]],Tabla10[Descripción],Tabla10[CODIGO PRESUPUESTARIO],0))</f>
        <v/>
      </c>
      <c r="Q653" s="523"/>
      <c r="R653" s="523" t="str">
        <f>IF(Tabla1[[#This Row],[Insumos]]="","",_xlfn.XLOOKUP(Tabla1[[#This Row],[Insumos]],Tabla10[Insumo],Tabla10[InsumoAbrev],"",0))</f>
        <v/>
      </c>
    </row>
    <row r="654" spans="2:18">
      <c r="B654" s="188" t="str">
        <f>IF('Formulario PPGR3'!$G654="","",CONCATENATE('Formulario PPGR3'!$C654,".",'Formulario PPGR3'!$D654,".",'Formulario PPGR3'!$E654,".",'Formulario PPGR3'!$F654))</f>
        <v/>
      </c>
      <c r="C654" s="188" t="str">
        <f>IF('Formulario PPGR3'!$G654="","",'Formulario PPGR1'!#REF!)</f>
        <v/>
      </c>
      <c r="D654" s="188" t="str">
        <f>IF('Formulario PPGR3'!$G654="","",'Formulario PPGR1'!#REF!)</f>
        <v/>
      </c>
      <c r="E654" s="188" t="str">
        <f>IF('Formulario PPGR3'!$G654="","",'Formulario PPGR1'!#REF!)</f>
        <v/>
      </c>
      <c r="F654" s="188" t="str">
        <f>IF('Formulario PPGR3'!$G654="","",'Formulario PPGR1'!#REF!)</f>
        <v/>
      </c>
      <c r="G654" s="234"/>
      <c r="H654" s="519" t="str" cm="1">
        <f t="array" ref="H654">IF(Tabla1[[#This Row],[Código_Actividad]]="","",_xlfn.XLOOKUP(Tabla1[[#This Row],[Código_Actividad]],CodigoActividad,Tabla2[Actividades Programables Presupuestables],"",0))</f>
        <v/>
      </c>
      <c r="I654" s="520" t="str">
        <f>IFERROR(VLOOKUP('Formulario PPGR3'!$G654,'Formulario PPGR2'!$C$9:$Q$270,15,FALSE),"")</f>
        <v/>
      </c>
      <c r="J654" s="529"/>
      <c r="K654" s="524"/>
      <c r="L654" s="521" t="str">
        <f>IF(Tabla1[[#This Row],[Descripción]]="","",_xlfn.XLOOKUP(Tabla1[[#This Row],[Descripción]],Tabla10[Descripción],Tabla10[Unidad de Medida],"",0))</f>
        <v/>
      </c>
      <c r="M654" s="312"/>
      <c r="N654" s="537" t="str">
        <f>IF(Tabla1[[#This Row],[Descripción]]="","",_xlfn.XLOOKUP(Tabla1[[#This Row],[Descripción]],Tabla10[Descripción],Tabla10[Precio Unitario],0))</f>
        <v/>
      </c>
      <c r="O654" s="537" t="str">
        <f>IF(Tabla1[[#This Row],[Cantidad de Insumos]]="","",Tabla1[[#This Row],[Precio Unitario]]*Tabla1[[#This Row],[Cantidad de Insumos]])</f>
        <v/>
      </c>
      <c r="P654" s="522" t="str">
        <f>IF(Tabla1[[#This Row],[Descripción]]="","",_xlfn.XLOOKUP(Tabla1[[#This Row],[Descripción]],Tabla10[Descripción],Tabla10[CODIGO PRESUPUESTARIO],0))</f>
        <v/>
      </c>
      <c r="Q654" s="523"/>
      <c r="R654" s="523" t="str">
        <f>IF(Tabla1[[#This Row],[Insumos]]="","",_xlfn.XLOOKUP(Tabla1[[#This Row],[Insumos]],Tabla10[Insumo],Tabla10[InsumoAbrev],"",0))</f>
        <v/>
      </c>
    </row>
    <row r="655" spans="2:18">
      <c r="B655" s="188" t="str">
        <f>IF('Formulario PPGR3'!$G655="","",CONCATENATE('Formulario PPGR3'!$C655,".",'Formulario PPGR3'!$D655,".",'Formulario PPGR3'!$E655,".",'Formulario PPGR3'!$F655))</f>
        <v/>
      </c>
      <c r="C655" s="188" t="str">
        <f>IF('Formulario PPGR3'!$G655="","",'Formulario PPGR1'!#REF!)</f>
        <v/>
      </c>
      <c r="D655" s="188" t="str">
        <f>IF('Formulario PPGR3'!$G655="","",'Formulario PPGR1'!#REF!)</f>
        <v/>
      </c>
      <c r="E655" s="188" t="str">
        <f>IF('Formulario PPGR3'!$G655="","",'Formulario PPGR1'!#REF!)</f>
        <v/>
      </c>
      <c r="F655" s="188" t="str">
        <f>IF('Formulario PPGR3'!$G655="","",'Formulario PPGR1'!#REF!)</f>
        <v/>
      </c>
      <c r="G655" s="234"/>
      <c r="H655" s="519" t="str" cm="1">
        <f t="array" ref="H655">IF(Tabla1[[#This Row],[Código_Actividad]]="","",_xlfn.XLOOKUP(Tabla1[[#This Row],[Código_Actividad]],CodigoActividad,Tabla2[Actividades Programables Presupuestables],"",0))</f>
        <v/>
      </c>
      <c r="I655" s="520" t="str">
        <f>IFERROR(VLOOKUP('Formulario PPGR3'!$G655,'Formulario PPGR2'!$C$9:$Q$270,15,FALSE),"")</f>
        <v/>
      </c>
      <c r="J655" s="529"/>
      <c r="K655" s="524"/>
      <c r="L655" s="521" t="str">
        <f>IF(Tabla1[[#This Row],[Descripción]]="","",_xlfn.XLOOKUP(Tabla1[[#This Row],[Descripción]],Tabla10[Descripción],Tabla10[Unidad de Medida],"",0))</f>
        <v/>
      </c>
      <c r="M655" s="312"/>
      <c r="N655" s="537" t="str">
        <f>IF(Tabla1[[#This Row],[Descripción]]="","",_xlfn.XLOOKUP(Tabla1[[#This Row],[Descripción]],Tabla10[Descripción],Tabla10[Precio Unitario],0))</f>
        <v/>
      </c>
      <c r="O655" s="537" t="str">
        <f>IF(Tabla1[[#This Row],[Cantidad de Insumos]]="","",Tabla1[[#This Row],[Precio Unitario]]*Tabla1[[#This Row],[Cantidad de Insumos]])</f>
        <v/>
      </c>
      <c r="P655" s="522" t="str">
        <f>IF(Tabla1[[#This Row],[Descripción]]="","",_xlfn.XLOOKUP(Tabla1[[#This Row],[Descripción]],Tabla10[Descripción],Tabla10[CODIGO PRESUPUESTARIO],0))</f>
        <v/>
      </c>
      <c r="Q655" s="523"/>
      <c r="R655" s="523" t="str">
        <f>IF(Tabla1[[#This Row],[Insumos]]="","",_xlfn.XLOOKUP(Tabla1[[#This Row],[Insumos]],Tabla10[Insumo],Tabla10[InsumoAbrev],"",0))</f>
        <v/>
      </c>
    </row>
    <row r="656" spans="2:18">
      <c r="B656" s="188" t="str">
        <f>IF('Formulario PPGR3'!$G656="","",CONCATENATE('Formulario PPGR3'!$C656,".",'Formulario PPGR3'!$D656,".",'Formulario PPGR3'!$E656,".",'Formulario PPGR3'!$F656))</f>
        <v/>
      </c>
      <c r="C656" s="188" t="str">
        <f>IF('Formulario PPGR3'!$G656="","",'Formulario PPGR1'!#REF!)</f>
        <v/>
      </c>
      <c r="D656" s="188" t="str">
        <f>IF('Formulario PPGR3'!$G656="","",'Formulario PPGR1'!#REF!)</f>
        <v/>
      </c>
      <c r="E656" s="188" t="str">
        <f>IF('Formulario PPGR3'!$G656="","",'Formulario PPGR1'!#REF!)</f>
        <v/>
      </c>
      <c r="F656" s="188" t="str">
        <f>IF('Formulario PPGR3'!$G656="","",'Formulario PPGR1'!#REF!)</f>
        <v/>
      </c>
      <c r="G656" s="234"/>
      <c r="H656" s="519" t="str" cm="1">
        <f t="array" ref="H656">IF(Tabla1[[#This Row],[Código_Actividad]]="","",_xlfn.XLOOKUP(Tabla1[[#This Row],[Código_Actividad]],CodigoActividad,Tabla2[Actividades Programables Presupuestables],"",0))</f>
        <v/>
      </c>
      <c r="I656" s="520" t="str">
        <f>IFERROR(VLOOKUP('Formulario PPGR3'!$G656,'Formulario PPGR2'!$C$9:$Q$270,15,FALSE),"")</f>
        <v/>
      </c>
      <c r="J656" s="529"/>
      <c r="K656" s="524"/>
      <c r="L656" s="521" t="str">
        <f>IF(Tabla1[[#This Row],[Descripción]]="","",_xlfn.XLOOKUP(Tabla1[[#This Row],[Descripción]],Tabla10[Descripción],Tabla10[Unidad de Medida],"",0))</f>
        <v/>
      </c>
      <c r="M656" s="312"/>
      <c r="N656" s="537" t="str">
        <f>IF(Tabla1[[#This Row],[Descripción]]="","",_xlfn.XLOOKUP(Tabla1[[#This Row],[Descripción]],Tabla10[Descripción],Tabla10[Precio Unitario],0))</f>
        <v/>
      </c>
      <c r="O656" s="537" t="str">
        <f>IF(Tabla1[[#This Row],[Cantidad de Insumos]]="","",Tabla1[[#This Row],[Precio Unitario]]*Tabla1[[#This Row],[Cantidad de Insumos]])</f>
        <v/>
      </c>
      <c r="P656" s="522" t="str">
        <f>IF(Tabla1[[#This Row],[Descripción]]="","",_xlfn.XLOOKUP(Tabla1[[#This Row],[Descripción]],Tabla10[Descripción],Tabla10[CODIGO PRESUPUESTARIO],0))</f>
        <v/>
      </c>
      <c r="Q656" s="523"/>
      <c r="R656" s="523" t="str">
        <f>IF(Tabla1[[#This Row],[Insumos]]="","",_xlfn.XLOOKUP(Tabla1[[#This Row],[Insumos]],Tabla10[Insumo],Tabla10[InsumoAbrev],"",0))</f>
        <v/>
      </c>
    </row>
    <row r="657" spans="2:18">
      <c r="B657" s="188" t="str">
        <f>IF('Formulario PPGR3'!$G657="","",CONCATENATE('Formulario PPGR3'!$C657,".",'Formulario PPGR3'!$D657,".",'Formulario PPGR3'!$E657,".",'Formulario PPGR3'!$F657))</f>
        <v/>
      </c>
      <c r="C657" s="188" t="str">
        <f>IF('Formulario PPGR3'!$G657="","",'Formulario PPGR1'!#REF!)</f>
        <v/>
      </c>
      <c r="D657" s="188" t="str">
        <f>IF('Formulario PPGR3'!$G657="","",'Formulario PPGR1'!#REF!)</f>
        <v/>
      </c>
      <c r="E657" s="188" t="str">
        <f>IF('Formulario PPGR3'!$G657="","",'Formulario PPGR1'!#REF!)</f>
        <v/>
      </c>
      <c r="F657" s="188" t="str">
        <f>IF('Formulario PPGR3'!$G657="","",'Formulario PPGR1'!#REF!)</f>
        <v/>
      </c>
      <c r="G657" s="234"/>
      <c r="H657" s="519" t="str" cm="1">
        <f t="array" ref="H657">IF(Tabla1[[#This Row],[Código_Actividad]]="","",_xlfn.XLOOKUP(Tabla1[[#This Row],[Código_Actividad]],CodigoActividad,Tabla2[Actividades Programables Presupuestables],"",0))</f>
        <v/>
      </c>
      <c r="I657" s="520" t="str">
        <f>IFERROR(VLOOKUP('Formulario PPGR3'!$G657,'Formulario PPGR2'!$C$9:$Q$270,15,FALSE),"")</f>
        <v/>
      </c>
      <c r="J657" s="528"/>
      <c r="K657" s="524"/>
      <c r="L657" s="521" t="str">
        <f>IF(Tabla1[[#This Row],[Descripción]]="","",_xlfn.XLOOKUP(Tabla1[[#This Row],[Descripción]],Tabla10[Descripción],Tabla10[Unidad de Medida],"",0))</f>
        <v/>
      </c>
      <c r="M657" s="312"/>
      <c r="N657" s="537" t="str">
        <f>IF(Tabla1[[#This Row],[Descripción]]="","",_xlfn.XLOOKUP(Tabla1[[#This Row],[Descripción]],Tabla10[Descripción],Tabla10[Precio Unitario],0))</f>
        <v/>
      </c>
      <c r="O657" s="537" t="str">
        <f>IF(Tabla1[[#This Row],[Cantidad de Insumos]]="","",Tabla1[[#This Row],[Precio Unitario]]*Tabla1[[#This Row],[Cantidad de Insumos]])</f>
        <v/>
      </c>
      <c r="P657" s="522" t="str">
        <f>IF(Tabla1[[#This Row],[Descripción]]="","",_xlfn.XLOOKUP(Tabla1[[#This Row],[Descripción]],Tabla10[Descripción],Tabla10[CODIGO PRESUPUESTARIO],0))</f>
        <v/>
      </c>
      <c r="Q657" s="523"/>
      <c r="R657" s="523" t="str">
        <f>IF(Tabla1[[#This Row],[Insumos]]="","",_xlfn.XLOOKUP(Tabla1[[#This Row],[Insumos]],Tabla10[Insumo],Tabla10[InsumoAbrev],"",0))</f>
        <v/>
      </c>
    </row>
    <row r="658" spans="2:18">
      <c r="B658" s="188" t="str">
        <f>IF('Formulario PPGR3'!$G658="","",CONCATENATE('Formulario PPGR3'!$C658,".",'Formulario PPGR3'!$D658,".",'Formulario PPGR3'!$E658,".",'Formulario PPGR3'!$F658))</f>
        <v/>
      </c>
      <c r="C658" s="188" t="str">
        <f>IF('Formulario PPGR3'!$G658="","",'Formulario PPGR1'!#REF!)</f>
        <v/>
      </c>
      <c r="D658" s="188" t="str">
        <f>IF('Formulario PPGR3'!$G658="","",'Formulario PPGR1'!#REF!)</f>
        <v/>
      </c>
      <c r="E658" s="188" t="str">
        <f>IF('Formulario PPGR3'!$G658="","",'Formulario PPGR1'!#REF!)</f>
        <v/>
      </c>
      <c r="F658" s="188" t="str">
        <f>IF('Formulario PPGR3'!$G658="","",'Formulario PPGR1'!#REF!)</f>
        <v/>
      </c>
      <c r="G658" s="234"/>
      <c r="H658" s="519" t="str" cm="1">
        <f t="array" ref="H658">IF(Tabla1[[#This Row],[Código_Actividad]]="","",_xlfn.XLOOKUP(Tabla1[[#This Row],[Código_Actividad]],CodigoActividad,Tabla2[Actividades Programables Presupuestables],"",0))</f>
        <v/>
      </c>
      <c r="I658" s="520" t="str">
        <f>IFERROR(VLOOKUP('Formulario PPGR3'!$G658,'Formulario PPGR2'!$C$9:$Q$270,15,FALSE),"")</f>
        <v/>
      </c>
      <c r="J658" s="528"/>
      <c r="K658" s="524"/>
      <c r="L658" s="521" t="str">
        <f>IF(Tabla1[[#This Row],[Descripción]]="","",_xlfn.XLOOKUP(Tabla1[[#This Row],[Descripción]],Tabla10[Descripción],Tabla10[Unidad de Medida],"",0))</f>
        <v/>
      </c>
      <c r="M658" s="312"/>
      <c r="N658" s="537" t="str">
        <f>IF(Tabla1[[#This Row],[Descripción]]="","",_xlfn.XLOOKUP(Tabla1[[#This Row],[Descripción]],Tabla10[Descripción],Tabla10[Precio Unitario],0))</f>
        <v/>
      </c>
      <c r="O658" s="537" t="str">
        <f>IF(Tabla1[[#This Row],[Cantidad de Insumos]]="","",Tabla1[[#This Row],[Precio Unitario]]*Tabla1[[#This Row],[Cantidad de Insumos]])</f>
        <v/>
      </c>
      <c r="P658" s="522" t="str">
        <f>IF(Tabla1[[#This Row],[Descripción]]="","",_xlfn.XLOOKUP(Tabla1[[#This Row],[Descripción]],Tabla10[Descripción],Tabla10[CODIGO PRESUPUESTARIO],0))</f>
        <v/>
      </c>
      <c r="Q658" s="523"/>
      <c r="R658" s="523" t="str">
        <f>IF(Tabla1[[#This Row],[Insumos]]="","",_xlfn.XLOOKUP(Tabla1[[#This Row],[Insumos]],Tabla10[Insumo],Tabla10[InsumoAbrev],"",0))</f>
        <v/>
      </c>
    </row>
    <row r="659" spans="2:18">
      <c r="B659" s="188" t="str">
        <f>IF('Formulario PPGR3'!$G659="","",CONCATENATE('Formulario PPGR3'!$C659,".",'Formulario PPGR3'!$D659,".",'Formulario PPGR3'!$E659,".",'Formulario PPGR3'!$F659))</f>
        <v/>
      </c>
      <c r="C659" s="188" t="str">
        <f>IF('Formulario PPGR3'!$G659="","",'Formulario PPGR1'!#REF!)</f>
        <v/>
      </c>
      <c r="D659" s="188" t="str">
        <f>IF('Formulario PPGR3'!$G659="","",'Formulario PPGR1'!#REF!)</f>
        <v/>
      </c>
      <c r="E659" s="188" t="str">
        <f>IF('Formulario PPGR3'!$G659="","",'Formulario PPGR1'!#REF!)</f>
        <v/>
      </c>
      <c r="F659" s="188" t="str">
        <f>IF('Formulario PPGR3'!$G659="","",'Formulario PPGR1'!#REF!)</f>
        <v/>
      </c>
      <c r="G659" s="234"/>
      <c r="H659" s="519" t="str" cm="1">
        <f t="array" ref="H659">IF(Tabla1[[#This Row],[Código_Actividad]]="","",_xlfn.XLOOKUP(Tabla1[[#This Row],[Código_Actividad]],CodigoActividad,Tabla2[Actividades Programables Presupuestables],"",0))</f>
        <v/>
      </c>
      <c r="I659" s="520" t="str">
        <f>IFERROR(VLOOKUP('Formulario PPGR3'!$G659,'Formulario PPGR2'!$C$9:$Q$270,15,FALSE),"")</f>
        <v/>
      </c>
      <c r="J659" s="529"/>
      <c r="K659" s="524"/>
      <c r="L659" s="521" t="str">
        <f>IF(Tabla1[[#This Row],[Descripción]]="","",_xlfn.XLOOKUP(Tabla1[[#This Row],[Descripción]],Tabla10[Descripción],Tabla10[Unidad de Medida],"",0))</f>
        <v/>
      </c>
      <c r="M659" s="312"/>
      <c r="N659" s="537" t="str">
        <f>IF(Tabla1[[#This Row],[Descripción]]="","",_xlfn.XLOOKUP(Tabla1[[#This Row],[Descripción]],Tabla10[Descripción],Tabla10[Precio Unitario],0))</f>
        <v/>
      </c>
      <c r="O659" s="537" t="str">
        <f>IF(Tabla1[[#This Row],[Cantidad de Insumos]]="","",Tabla1[[#This Row],[Precio Unitario]]*Tabla1[[#This Row],[Cantidad de Insumos]])</f>
        <v/>
      </c>
      <c r="P659" s="522" t="str">
        <f>IF(Tabla1[[#This Row],[Descripción]]="","",_xlfn.XLOOKUP(Tabla1[[#This Row],[Descripción]],Tabla10[Descripción],Tabla10[CODIGO PRESUPUESTARIO],0))</f>
        <v/>
      </c>
      <c r="Q659" s="523"/>
      <c r="R659" s="523" t="str">
        <f>IF(Tabla1[[#This Row],[Insumos]]="","",_xlfn.XLOOKUP(Tabla1[[#This Row],[Insumos]],Tabla10[Insumo],Tabla10[InsumoAbrev],"",0))</f>
        <v/>
      </c>
    </row>
    <row r="660" spans="2:18">
      <c r="B660" s="188" t="str">
        <f>IF('Formulario PPGR3'!$G660="","",CONCATENATE('Formulario PPGR3'!$C660,".",'Formulario PPGR3'!$D660,".",'Formulario PPGR3'!$E660,".",'Formulario PPGR3'!$F660))</f>
        <v/>
      </c>
      <c r="C660" s="188" t="str">
        <f>IF('Formulario PPGR3'!$G660="","",'Formulario PPGR1'!#REF!)</f>
        <v/>
      </c>
      <c r="D660" s="188" t="str">
        <f>IF('Formulario PPGR3'!$G660="","",'Formulario PPGR1'!#REF!)</f>
        <v/>
      </c>
      <c r="E660" s="188" t="str">
        <f>IF('Formulario PPGR3'!$G660="","",'Formulario PPGR1'!#REF!)</f>
        <v/>
      </c>
      <c r="F660" s="188" t="str">
        <f>IF('Formulario PPGR3'!$G660="","",'Formulario PPGR1'!#REF!)</f>
        <v/>
      </c>
      <c r="G660" s="234"/>
      <c r="H660" s="519" t="str" cm="1">
        <f t="array" ref="H660">IF(Tabla1[[#This Row],[Código_Actividad]]="","",_xlfn.XLOOKUP(Tabla1[[#This Row],[Código_Actividad]],CodigoActividad,Tabla2[Actividades Programables Presupuestables],"",0))</f>
        <v/>
      </c>
      <c r="I660" s="520" t="str">
        <f>IFERROR(VLOOKUP('Formulario PPGR3'!$G660,'Formulario PPGR2'!$C$9:$Q$270,15,FALSE),"")</f>
        <v/>
      </c>
      <c r="J660" s="529"/>
      <c r="K660" s="524"/>
      <c r="L660" s="521" t="str">
        <f>IF(Tabla1[[#This Row],[Descripción]]="","",_xlfn.XLOOKUP(Tabla1[[#This Row],[Descripción]],Tabla10[Descripción],Tabla10[Unidad de Medida],"",0))</f>
        <v/>
      </c>
      <c r="M660" s="312"/>
      <c r="N660" s="537" t="str">
        <f>IF(Tabla1[[#This Row],[Descripción]]="","",_xlfn.XLOOKUP(Tabla1[[#This Row],[Descripción]],Tabla10[Descripción],Tabla10[Precio Unitario],0))</f>
        <v/>
      </c>
      <c r="O660" s="537" t="str">
        <f>IF(Tabla1[[#This Row],[Cantidad de Insumos]]="","",Tabla1[[#This Row],[Precio Unitario]]*Tabla1[[#This Row],[Cantidad de Insumos]])</f>
        <v/>
      </c>
      <c r="P660" s="522" t="str">
        <f>IF(Tabla1[[#This Row],[Descripción]]="","",_xlfn.XLOOKUP(Tabla1[[#This Row],[Descripción]],Tabla10[Descripción],Tabla10[CODIGO PRESUPUESTARIO],0))</f>
        <v/>
      </c>
      <c r="Q660" s="523"/>
      <c r="R660" s="523" t="str">
        <f>IF(Tabla1[[#This Row],[Insumos]]="","",_xlfn.XLOOKUP(Tabla1[[#This Row],[Insumos]],Tabla10[Insumo],Tabla10[InsumoAbrev],"",0))</f>
        <v/>
      </c>
    </row>
    <row r="661" spans="2:18">
      <c r="B661" s="188" t="str">
        <f>IF('Formulario PPGR3'!$G661="","",CONCATENATE('Formulario PPGR3'!$C661,".",'Formulario PPGR3'!$D661,".",'Formulario PPGR3'!$E661,".",'Formulario PPGR3'!$F661))</f>
        <v/>
      </c>
      <c r="C661" s="188" t="str">
        <f>IF('Formulario PPGR3'!$G661="","",'Formulario PPGR1'!#REF!)</f>
        <v/>
      </c>
      <c r="D661" s="188" t="str">
        <f>IF('Formulario PPGR3'!$G661="","",'Formulario PPGR1'!#REF!)</f>
        <v/>
      </c>
      <c r="E661" s="188" t="str">
        <f>IF('Formulario PPGR3'!$G661="","",'Formulario PPGR1'!#REF!)</f>
        <v/>
      </c>
      <c r="F661" s="188" t="str">
        <f>IF('Formulario PPGR3'!$G661="","",'Formulario PPGR1'!#REF!)</f>
        <v/>
      </c>
      <c r="G661" s="234"/>
      <c r="H661" s="519" t="str" cm="1">
        <f t="array" ref="H661">IF(Tabla1[[#This Row],[Código_Actividad]]="","",_xlfn.XLOOKUP(Tabla1[[#This Row],[Código_Actividad]],CodigoActividad,Tabla2[Actividades Programables Presupuestables],"",0))</f>
        <v/>
      </c>
      <c r="I661" s="520" t="str">
        <f>IFERROR(VLOOKUP('Formulario PPGR3'!$G661,'Formulario PPGR2'!$C$9:$Q$270,15,FALSE),"")</f>
        <v/>
      </c>
      <c r="J661" s="528"/>
      <c r="K661" s="524"/>
      <c r="L661" s="521" t="str">
        <f>IF(Tabla1[[#This Row],[Descripción]]="","",_xlfn.XLOOKUP(Tabla1[[#This Row],[Descripción]],Tabla10[Descripción],Tabla10[Unidad de Medida],"",0))</f>
        <v/>
      </c>
      <c r="M661" s="312"/>
      <c r="N661" s="537" t="str">
        <f>IF(Tabla1[[#This Row],[Descripción]]="","",_xlfn.XLOOKUP(Tabla1[[#This Row],[Descripción]],Tabla10[Descripción],Tabla10[Precio Unitario],0))</f>
        <v/>
      </c>
      <c r="O661" s="537" t="str">
        <f>IF(Tabla1[[#This Row],[Cantidad de Insumos]]="","",Tabla1[[#This Row],[Precio Unitario]]*Tabla1[[#This Row],[Cantidad de Insumos]])</f>
        <v/>
      </c>
      <c r="P661" s="522" t="str">
        <f>IF(Tabla1[[#This Row],[Descripción]]="","",_xlfn.XLOOKUP(Tabla1[[#This Row],[Descripción]],Tabla10[Descripción],Tabla10[CODIGO PRESUPUESTARIO],0))</f>
        <v/>
      </c>
      <c r="Q661" s="523"/>
      <c r="R661" s="523" t="str">
        <f>IF(Tabla1[[#This Row],[Insumos]]="","",_xlfn.XLOOKUP(Tabla1[[#This Row],[Insumos]],Tabla10[Insumo],Tabla10[InsumoAbrev],"",0))</f>
        <v/>
      </c>
    </row>
    <row r="662" spans="2:18">
      <c r="B662" s="188" t="str">
        <f>IF('Formulario PPGR3'!$G662="","",CONCATENATE('Formulario PPGR3'!$C662,".",'Formulario PPGR3'!$D662,".",'Formulario PPGR3'!$E662,".",'Formulario PPGR3'!$F662))</f>
        <v/>
      </c>
      <c r="C662" s="188" t="str">
        <f>IF('Formulario PPGR3'!$G662="","",'Formulario PPGR1'!#REF!)</f>
        <v/>
      </c>
      <c r="D662" s="188" t="str">
        <f>IF('Formulario PPGR3'!$G662="","",'Formulario PPGR1'!#REF!)</f>
        <v/>
      </c>
      <c r="E662" s="188" t="str">
        <f>IF('Formulario PPGR3'!$G662="","",'Formulario PPGR1'!#REF!)</f>
        <v/>
      </c>
      <c r="F662" s="188" t="str">
        <f>IF('Formulario PPGR3'!$G662="","",'Formulario PPGR1'!#REF!)</f>
        <v/>
      </c>
      <c r="G662" s="234"/>
      <c r="H662" s="519" t="str" cm="1">
        <f t="array" ref="H662">IF(Tabla1[[#This Row],[Código_Actividad]]="","",_xlfn.XLOOKUP(Tabla1[[#This Row],[Código_Actividad]],CodigoActividad,Tabla2[Actividades Programables Presupuestables],"",0))</f>
        <v/>
      </c>
      <c r="I662" s="520" t="str">
        <f>IFERROR(VLOOKUP('Formulario PPGR3'!$G662,'Formulario PPGR2'!$C$9:$Q$270,15,FALSE),"")</f>
        <v/>
      </c>
      <c r="J662" s="528"/>
      <c r="K662" s="524"/>
      <c r="L662" s="521" t="str">
        <f>IF(Tabla1[[#This Row],[Descripción]]="","",_xlfn.XLOOKUP(Tabla1[[#This Row],[Descripción]],Tabla10[Descripción],Tabla10[Unidad de Medida],"",0))</f>
        <v/>
      </c>
      <c r="M662" s="312"/>
      <c r="N662" s="537" t="str">
        <f>IF(Tabla1[[#This Row],[Descripción]]="","",_xlfn.XLOOKUP(Tabla1[[#This Row],[Descripción]],Tabla10[Descripción],Tabla10[Precio Unitario],0))</f>
        <v/>
      </c>
      <c r="O662" s="537" t="str">
        <f>IF(Tabla1[[#This Row],[Cantidad de Insumos]]="","",Tabla1[[#This Row],[Precio Unitario]]*Tabla1[[#This Row],[Cantidad de Insumos]])</f>
        <v/>
      </c>
      <c r="P662" s="522" t="str">
        <f>IF(Tabla1[[#This Row],[Descripción]]="","",_xlfn.XLOOKUP(Tabla1[[#This Row],[Descripción]],Tabla10[Descripción],Tabla10[CODIGO PRESUPUESTARIO],0))</f>
        <v/>
      </c>
      <c r="Q662" s="523"/>
      <c r="R662" s="523" t="str">
        <f>IF(Tabla1[[#This Row],[Insumos]]="","",_xlfn.XLOOKUP(Tabla1[[#This Row],[Insumos]],Tabla10[Insumo],Tabla10[InsumoAbrev],"",0))</f>
        <v/>
      </c>
    </row>
    <row r="663" spans="2:18">
      <c r="B663" s="188" t="str">
        <f>IF('Formulario PPGR3'!$G663="","",CONCATENATE('Formulario PPGR3'!$C663,".",'Formulario PPGR3'!$D663,".",'Formulario PPGR3'!$E663,".",'Formulario PPGR3'!$F663))</f>
        <v/>
      </c>
      <c r="C663" s="188" t="str">
        <f>IF('Formulario PPGR3'!$G663="","",'Formulario PPGR1'!#REF!)</f>
        <v/>
      </c>
      <c r="D663" s="188" t="str">
        <f>IF('Formulario PPGR3'!$G663="","",'Formulario PPGR1'!#REF!)</f>
        <v/>
      </c>
      <c r="E663" s="188" t="str">
        <f>IF('Formulario PPGR3'!$G663="","",'Formulario PPGR1'!#REF!)</f>
        <v/>
      </c>
      <c r="F663" s="188" t="str">
        <f>IF('Formulario PPGR3'!$G663="","",'Formulario PPGR1'!#REF!)</f>
        <v/>
      </c>
      <c r="G663" s="234"/>
      <c r="H663" s="519" t="str" cm="1">
        <f t="array" ref="H663">IF(Tabla1[[#This Row],[Código_Actividad]]="","",_xlfn.XLOOKUP(Tabla1[[#This Row],[Código_Actividad]],CodigoActividad,Tabla2[Actividades Programables Presupuestables],"",0))</f>
        <v/>
      </c>
      <c r="I663" s="520" t="str">
        <f>IFERROR(VLOOKUP('Formulario PPGR3'!$G663,'Formulario PPGR2'!$C$9:$Q$270,15,FALSE),"")</f>
        <v/>
      </c>
      <c r="J663" s="528"/>
      <c r="K663" s="524"/>
      <c r="L663" s="521" t="str">
        <f>IF(Tabla1[[#This Row],[Descripción]]="","",_xlfn.XLOOKUP(Tabla1[[#This Row],[Descripción]],Tabla10[Descripción],Tabla10[Unidad de Medida],"",0))</f>
        <v/>
      </c>
      <c r="M663" s="312"/>
      <c r="N663" s="537" t="str">
        <f>IF(Tabla1[[#This Row],[Descripción]]="","",_xlfn.XLOOKUP(Tabla1[[#This Row],[Descripción]],Tabla10[Descripción],Tabla10[Precio Unitario],0))</f>
        <v/>
      </c>
      <c r="O663" s="537" t="str">
        <f>IF(Tabla1[[#This Row],[Cantidad de Insumos]]="","",Tabla1[[#This Row],[Precio Unitario]]*Tabla1[[#This Row],[Cantidad de Insumos]])</f>
        <v/>
      </c>
      <c r="P663" s="522" t="str">
        <f>IF(Tabla1[[#This Row],[Descripción]]="","",_xlfn.XLOOKUP(Tabla1[[#This Row],[Descripción]],Tabla10[Descripción],Tabla10[CODIGO PRESUPUESTARIO],0))</f>
        <v/>
      </c>
      <c r="Q663" s="523"/>
      <c r="R663" s="523" t="str">
        <f>IF(Tabla1[[#This Row],[Insumos]]="","",_xlfn.XLOOKUP(Tabla1[[#This Row],[Insumos]],Tabla10[Insumo],Tabla10[InsumoAbrev],"",0))</f>
        <v/>
      </c>
    </row>
    <row r="664" spans="2:18">
      <c r="B664" s="188" t="str">
        <f>IF('Formulario PPGR3'!$G664="","",CONCATENATE('Formulario PPGR3'!$C664,".",'Formulario PPGR3'!$D664,".",'Formulario PPGR3'!$E664,".",'Formulario PPGR3'!$F664))</f>
        <v/>
      </c>
      <c r="C664" s="188" t="str">
        <f>IF('Formulario PPGR3'!$G664="","",'Formulario PPGR1'!#REF!)</f>
        <v/>
      </c>
      <c r="D664" s="188" t="str">
        <f>IF('Formulario PPGR3'!$G664="","",'Formulario PPGR1'!#REF!)</f>
        <v/>
      </c>
      <c r="E664" s="188" t="str">
        <f>IF('Formulario PPGR3'!$G664="","",'Formulario PPGR1'!#REF!)</f>
        <v/>
      </c>
      <c r="F664" s="188" t="str">
        <f>IF('Formulario PPGR3'!$G664="","",'Formulario PPGR1'!#REF!)</f>
        <v/>
      </c>
      <c r="G664" s="234"/>
      <c r="H664" s="519" t="str" cm="1">
        <f t="array" ref="H664">IF(Tabla1[[#This Row],[Código_Actividad]]="","",_xlfn.XLOOKUP(Tabla1[[#This Row],[Código_Actividad]],CodigoActividad,Tabla2[Actividades Programables Presupuestables],"",0))</f>
        <v/>
      </c>
      <c r="I664" s="520" t="str">
        <f>IFERROR(VLOOKUP('Formulario PPGR3'!$G664,'Formulario PPGR2'!$C$9:$Q$270,15,FALSE),"")</f>
        <v/>
      </c>
      <c r="J664" s="528"/>
      <c r="K664" s="524"/>
      <c r="L664" s="521" t="str">
        <f>IF(Tabla1[[#This Row],[Descripción]]="","",_xlfn.XLOOKUP(Tabla1[[#This Row],[Descripción]],Tabla10[Descripción],Tabla10[Unidad de Medida],"",0))</f>
        <v/>
      </c>
      <c r="M664" s="312"/>
      <c r="N664" s="537" t="str">
        <f>IF(Tabla1[[#This Row],[Descripción]]="","",_xlfn.XLOOKUP(Tabla1[[#This Row],[Descripción]],Tabla10[Descripción],Tabla10[Precio Unitario],0))</f>
        <v/>
      </c>
      <c r="O664" s="537" t="str">
        <f>IF(Tabla1[[#This Row],[Cantidad de Insumos]]="","",Tabla1[[#This Row],[Precio Unitario]]*Tabla1[[#This Row],[Cantidad de Insumos]])</f>
        <v/>
      </c>
      <c r="P664" s="522" t="str">
        <f>IF(Tabla1[[#This Row],[Descripción]]="","",_xlfn.XLOOKUP(Tabla1[[#This Row],[Descripción]],Tabla10[Descripción],Tabla10[CODIGO PRESUPUESTARIO],0))</f>
        <v/>
      </c>
      <c r="Q664" s="523"/>
      <c r="R664" s="523" t="str">
        <f>IF(Tabla1[[#This Row],[Insumos]]="","",_xlfn.XLOOKUP(Tabla1[[#This Row],[Insumos]],Tabla10[Insumo],Tabla10[InsumoAbrev],"",0))</f>
        <v/>
      </c>
    </row>
    <row r="665" spans="2:18">
      <c r="B665" s="188" t="str">
        <f>IF('Formulario PPGR3'!$G665="","",CONCATENATE('Formulario PPGR3'!$C665,".",'Formulario PPGR3'!$D665,".",'Formulario PPGR3'!$E665,".",'Formulario PPGR3'!$F665))</f>
        <v/>
      </c>
      <c r="C665" s="188" t="str">
        <f>IF('Formulario PPGR3'!$G665="","",'Formulario PPGR1'!#REF!)</f>
        <v/>
      </c>
      <c r="D665" s="188" t="str">
        <f>IF('Formulario PPGR3'!$G665="","",'Formulario PPGR1'!#REF!)</f>
        <v/>
      </c>
      <c r="E665" s="188" t="str">
        <f>IF('Formulario PPGR3'!$G665="","",'Formulario PPGR1'!#REF!)</f>
        <v/>
      </c>
      <c r="F665" s="188" t="str">
        <f>IF('Formulario PPGR3'!$G665="","",'Formulario PPGR1'!#REF!)</f>
        <v/>
      </c>
      <c r="G665" s="234"/>
      <c r="H665" s="519" t="str" cm="1">
        <f t="array" ref="H665">IF(Tabla1[[#This Row],[Código_Actividad]]="","",_xlfn.XLOOKUP(Tabla1[[#This Row],[Código_Actividad]],CodigoActividad,Tabla2[Actividades Programables Presupuestables],"",0))</f>
        <v/>
      </c>
      <c r="I665" s="520" t="str">
        <f>IFERROR(VLOOKUP('Formulario PPGR3'!$G665,'Formulario PPGR2'!$C$9:$Q$270,15,FALSE),"")</f>
        <v/>
      </c>
      <c r="J665" s="528"/>
      <c r="K665" s="524"/>
      <c r="L665" s="521" t="str">
        <f>IF(Tabla1[[#This Row],[Descripción]]="","",_xlfn.XLOOKUP(Tabla1[[#This Row],[Descripción]],Tabla10[Descripción],Tabla10[Unidad de Medida],"",0))</f>
        <v/>
      </c>
      <c r="M665" s="312"/>
      <c r="N665" s="537" t="str">
        <f>IF(Tabla1[[#This Row],[Descripción]]="","",_xlfn.XLOOKUP(Tabla1[[#This Row],[Descripción]],Tabla10[Descripción],Tabla10[Precio Unitario],0))</f>
        <v/>
      </c>
      <c r="O665" s="537" t="str">
        <f>IF(Tabla1[[#This Row],[Cantidad de Insumos]]="","",Tabla1[[#This Row],[Precio Unitario]]*Tabla1[[#This Row],[Cantidad de Insumos]])</f>
        <v/>
      </c>
      <c r="P665" s="522" t="str">
        <f>IF(Tabla1[[#This Row],[Descripción]]="","",_xlfn.XLOOKUP(Tabla1[[#This Row],[Descripción]],Tabla10[Descripción],Tabla10[CODIGO PRESUPUESTARIO],0))</f>
        <v/>
      </c>
      <c r="Q665" s="523"/>
      <c r="R665" s="523" t="str">
        <f>IF(Tabla1[[#This Row],[Insumos]]="","",_xlfn.XLOOKUP(Tabla1[[#This Row],[Insumos]],Tabla10[Insumo],Tabla10[InsumoAbrev],"",0))</f>
        <v/>
      </c>
    </row>
    <row r="666" spans="2:18">
      <c r="B666" s="188" t="str">
        <f>IF('Formulario PPGR3'!$G666="","",CONCATENATE('Formulario PPGR3'!$C666,".",'Formulario PPGR3'!$D666,".",'Formulario PPGR3'!$E666,".",'Formulario PPGR3'!$F666))</f>
        <v/>
      </c>
      <c r="C666" s="188" t="str">
        <f>IF('Formulario PPGR3'!$G666="","",'Formulario PPGR1'!#REF!)</f>
        <v/>
      </c>
      <c r="D666" s="188" t="str">
        <f>IF('Formulario PPGR3'!$G666="","",'Formulario PPGR1'!#REF!)</f>
        <v/>
      </c>
      <c r="E666" s="188" t="str">
        <f>IF('Formulario PPGR3'!$G666="","",'Formulario PPGR1'!#REF!)</f>
        <v/>
      </c>
      <c r="F666" s="188" t="str">
        <f>IF('Formulario PPGR3'!$G666="","",'Formulario PPGR1'!#REF!)</f>
        <v/>
      </c>
      <c r="G666" s="234"/>
      <c r="H666" s="519" t="str" cm="1">
        <f t="array" ref="H666">IF(Tabla1[[#This Row],[Código_Actividad]]="","",_xlfn.XLOOKUP(Tabla1[[#This Row],[Código_Actividad]],CodigoActividad,Tabla2[Actividades Programables Presupuestables],"",0))</f>
        <v/>
      </c>
      <c r="I666" s="520" t="str">
        <f>IFERROR(VLOOKUP('Formulario PPGR3'!$G666,'Formulario PPGR2'!$C$9:$Q$270,15,FALSE),"")</f>
        <v/>
      </c>
      <c r="J666" s="528"/>
      <c r="K666" s="524"/>
      <c r="L666" s="521" t="str">
        <f>IF(Tabla1[[#This Row],[Descripción]]="","",_xlfn.XLOOKUP(Tabla1[[#This Row],[Descripción]],Tabla10[Descripción],Tabla10[Unidad de Medida],"",0))</f>
        <v/>
      </c>
      <c r="M666" s="312"/>
      <c r="N666" s="537" t="str">
        <f>IF(Tabla1[[#This Row],[Descripción]]="","",_xlfn.XLOOKUP(Tabla1[[#This Row],[Descripción]],Tabla10[Descripción],Tabla10[Precio Unitario],0))</f>
        <v/>
      </c>
      <c r="O666" s="537" t="str">
        <f>IF(Tabla1[[#This Row],[Cantidad de Insumos]]="","",Tabla1[[#This Row],[Precio Unitario]]*Tabla1[[#This Row],[Cantidad de Insumos]])</f>
        <v/>
      </c>
      <c r="P666" s="522" t="str">
        <f>IF(Tabla1[[#This Row],[Descripción]]="","",_xlfn.XLOOKUP(Tabla1[[#This Row],[Descripción]],Tabla10[Descripción],Tabla10[CODIGO PRESUPUESTARIO],0))</f>
        <v/>
      </c>
      <c r="Q666" s="523"/>
      <c r="R666" s="523" t="str">
        <f>IF(Tabla1[[#This Row],[Insumos]]="","",_xlfn.XLOOKUP(Tabla1[[#This Row],[Insumos]],Tabla10[Insumo],Tabla10[InsumoAbrev],"",0))</f>
        <v/>
      </c>
    </row>
    <row r="667" spans="2:18">
      <c r="B667" s="188" t="str">
        <f>IF('Formulario PPGR3'!$G667="","",CONCATENATE('Formulario PPGR3'!$C667,".",'Formulario PPGR3'!$D667,".",'Formulario PPGR3'!$E667,".",'Formulario PPGR3'!$F667))</f>
        <v/>
      </c>
      <c r="C667" s="188" t="str">
        <f>IF('Formulario PPGR3'!$G667="","",'Formulario PPGR1'!#REF!)</f>
        <v/>
      </c>
      <c r="D667" s="188" t="str">
        <f>IF('Formulario PPGR3'!$G667="","",'Formulario PPGR1'!#REF!)</f>
        <v/>
      </c>
      <c r="E667" s="188" t="str">
        <f>IF('Formulario PPGR3'!$G667="","",'Formulario PPGR1'!#REF!)</f>
        <v/>
      </c>
      <c r="F667" s="188" t="str">
        <f>IF('Formulario PPGR3'!$G667="","",'Formulario PPGR1'!#REF!)</f>
        <v/>
      </c>
      <c r="G667" s="234"/>
      <c r="H667" s="519" t="str" cm="1">
        <f t="array" ref="H667">IF(Tabla1[[#This Row],[Código_Actividad]]="","",_xlfn.XLOOKUP(Tabla1[[#This Row],[Código_Actividad]],CodigoActividad,Tabla2[Actividades Programables Presupuestables],"",0))</f>
        <v/>
      </c>
      <c r="I667" s="520" t="str">
        <f>IFERROR(VLOOKUP('Formulario PPGR3'!$G667,'Formulario PPGR2'!$C$9:$Q$270,15,FALSE),"")</f>
        <v/>
      </c>
      <c r="J667" s="528"/>
      <c r="K667" s="524"/>
      <c r="L667" s="521" t="str">
        <f>IF(Tabla1[[#This Row],[Descripción]]="","",_xlfn.XLOOKUP(Tabla1[[#This Row],[Descripción]],Tabla10[Descripción],Tabla10[Unidad de Medida],"",0))</f>
        <v/>
      </c>
      <c r="M667" s="312"/>
      <c r="N667" s="537" t="str">
        <f>IF(Tabla1[[#This Row],[Descripción]]="","",_xlfn.XLOOKUP(Tabla1[[#This Row],[Descripción]],Tabla10[Descripción],Tabla10[Precio Unitario],0))</f>
        <v/>
      </c>
      <c r="O667" s="537" t="str">
        <f>IF(Tabla1[[#This Row],[Cantidad de Insumos]]="","",Tabla1[[#This Row],[Precio Unitario]]*Tabla1[[#This Row],[Cantidad de Insumos]])</f>
        <v/>
      </c>
      <c r="P667" s="522" t="str">
        <f>IF(Tabla1[[#This Row],[Descripción]]="","",_xlfn.XLOOKUP(Tabla1[[#This Row],[Descripción]],Tabla10[Descripción],Tabla10[CODIGO PRESUPUESTARIO],0))</f>
        <v/>
      </c>
      <c r="Q667" s="523"/>
      <c r="R667" s="523" t="str">
        <f>IF(Tabla1[[#This Row],[Insumos]]="","",_xlfn.XLOOKUP(Tabla1[[#This Row],[Insumos]],Tabla10[Insumo],Tabla10[InsumoAbrev],"",0))</f>
        <v/>
      </c>
    </row>
    <row r="668" spans="2:18">
      <c r="B668" s="188" t="str">
        <f>IF('Formulario PPGR3'!$G668="","",CONCATENATE('Formulario PPGR3'!$C668,".",'Formulario PPGR3'!$D668,".",'Formulario PPGR3'!$E668,".",'Formulario PPGR3'!$F668))</f>
        <v/>
      </c>
      <c r="C668" s="188" t="str">
        <f>IF('Formulario PPGR3'!$G668="","",'Formulario PPGR1'!#REF!)</f>
        <v/>
      </c>
      <c r="D668" s="188" t="str">
        <f>IF('Formulario PPGR3'!$G668="","",'Formulario PPGR1'!#REF!)</f>
        <v/>
      </c>
      <c r="E668" s="188" t="str">
        <f>IF('Formulario PPGR3'!$G668="","",'Formulario PPGR1'!#REF!)</f>
        <v/>
      </c>
      <c r="F668" s="188" t="str">
        <f>IF('Formulario PPGR3'!$G668="","",'Formulario PPGR1'!#REF!)</f>
        <v/>
      </c>
      <c r="G668" s="234"/>
      <c r="H668" s="519" t="str" cm="1">
        <f t="array" ref="H668">IF(Tabla1[[#This Row],[Código_Actividad]]="","",_xlfn.XLOOKUP(Tabla1[[#This Row],[Código_Actividad]],CodigoActividad,Tabla2[Actividades Programables Presupuestables],"",0))</f>
        <v/>
      </c>
      <c r="I668" s="520" t="str">
        <f>IFERROR(VLOOKUP('Formulario PPGR3'!$G668,'Formulario PPGR2'!$C$9:$Q$270,15,FALSE),"")</f>
        <v/>
      </c>
      <c r="J668" s="528"/>
      <c r="K668" s="524"/>
      <c r="L668" s="521" t="str">
        <f>IF(Tabla1[[#This Row],[Descripción]]="","",_xlfn.XLOOKUP(Tabla1[[#This Row],[Descripción]],Tabla10[Descripción],Tabla10[Unidad de Medida],"",0))</f>
        <v/>
      </c>
      <c r="M668" s="312"/>
      <c r="N668" s="537" t="str">
        <f>IF(Tabla1[[#This Row],[Descripción]]="","",_xlfn.XLOOKUP(Tabla1[[#This Row],[Descripción]],Tabla10[Descripción],Tabla10[Precio Unitario],0))</f>
        <v/>
      </c>
      <c r="O668" s="537" t="str">
        <f>IF(Tabla1[[#This Row],[Cantidad de Insumos]]="","",Tabla1[[#This Row],[Precio Unitario]]*Tabla1[[#This Row],[Cantidad de Insumos]])</f>
        <v/>
      </c>
      <c r="P668" s="522" t="str">
        <f>IF(Tabla1[[#This Row],[Descripción]]="","",_xlfn.XLOOKUP(Tabla1[[#This Row],[Descripción]],Tabla10[Descripción],Tabla10[CODIGO PRESUPUESTARIO],0))</f>
        <v/>
      </c>
      <c r="Q668" s="523"/>
      <c r="R668" s="523" t="str">
        <f>IF(Tabla1[[#This Row],[Insumos]]="","",_xlfn.XLOOKUP(Tabla1[[#This Row],[Insumos]],Tabla10[Insumo],Tabla10[InsumoAbrev],"",0))</f>
        <v/>
      </c>
    </row>
    <row r="669" spans="2:18">
      <c r="B669" s="188" t="str">
        <f>IF('Formulario PPGR3'!$G669="","",CONCATENATE('Formulario PPGR3'!$C669,".",'Formulario PPGR3'!$D669,".",'Formulario PPGR3'!$E669,".",'Formulario PPGR3'!$F669))</f>
        <v/>
      </c>
      <c r="C669" s="188" t="str">
        <f>IF('Formulario PPGR3'!$G669="","",'Formulario PPGR1'!#REF!)</f>
        <v/>
      </c>
      <c r="D669" s="188" t="str">
        <f>IF('Formulario PPGR3'!$G669="","",'Formulario PPGR1'!#REF!)</f>
        <v/>
      </c>
      <c r="E669" s="188" t="str">
        <f>IF('Formulario PPGR3'!$G669="","",'Formulario PPGR1'!#REF!)</f>
        <v/>
      </c>
      <c r="F669" s="188" t="str">
        <f>IF('Formulario PPGR3'!$G669="","",'Formulario PPGR1'!#REF!)</f>
        <v/>
      </c>
      <c r="G669" s="234"/>
      <c r="H669" s="519" t="str" cm="1">
        <f t="array" ref="H669">IF(Tabla1[[#This Row],[Código_Actividad]]="","",_xlfn.XLOOKUP(Tabla1[[#This Row],[Código_Actividad]],CodigoActividad,Tabla2[Actividades Programables Presupuestables],"",0))</f>
        <v/>
      </c>
      <c r="I669" s="520" t="str">
        <f>IFERROR(VLOOKUP('Formulario PPGR3'!$G669,'Formulario PPGR2'!$C$9:$Q$270,15,FALSE),"")</f>
        <v/>
      </c>
      <c r="J669" s="528"/>
      <c r="K669" s="524"/>
      <c r="L669" s="521" t="str">
        <f>IF(Tabla1[[#This Row],[Descripción]]="","",_xlfn.XLOOKUP(Tabla1[[#This Row],[Descripción]],Tabla10[Descripción],Tabla10[Unidad de Medida],"",0))</f>
        <v/>
      </c>
      <c r="M669" s="312"/>
      <c r="N669" s="537" t="str">
        <f>IF(Tabla1[[#This Row],[Descripción]]="","",_xlfn.XLOOKUP(Tabla1[[#This Row],[Descripción]],Tabla10[Descripción],Tabla10[Precio Unitario],0))</f>
        <v/>
      </c>
      <c r="O669" s="537" t="str">
        <f>IF(Tabla1[[#This Row],[Cantidad de Insumos]]="","",Tabla1[[#This Row],[Precio Unitario]]*Tabla1[[#This Row],[Cantidad de Insumos]])</f>
        <v/>
      </c>
      <c r="P669" s="522" t="str">
        <f>IF(Tabla1[[#This Row],[Descripción]]="","",_xlfn.XLOOKUP(Tabla1[[#This Row],[Descripción]],Tabla10[Descripción],Tabla10[CODIGO PRESUPUESTARIO],0))</f>
        <v/>
      </c>
      <c r="Q669" s="523"/>
      <c r="R669" s="523" t="str">
        <f>IF(Tabla1[[#This Row],[Insumos]]="","",_xlfn.XLOOKUP(Tabla1[[#This Row],[Insumos]],Tabla10[Insumo],Tabla10[InsumoAbrev],"",0))</f>
        <v/>
      </c>
    </row>
    <row r="670" spans="2:18">
      <c r="B670" s="188" t="str">
        <f>IF('Formulario PPGR3'!$G670="","",CONCATENATE('Formulario PPGR3'!$C670,".",'Formulario PPGR3'!$D670,".",'Formulario PPGR3'!$E670,".",'Formulario PPGR3'!$F670))</f>
        <v/>
      </c>
      <c r="C670" s="188" t="str">
        <f>IF('Formulario PPGR3'!$G670="","",'Formulario PPGR1'!#REF!)</f>
        <v/>
      </c>
      <c r="D670" s="188" t="str">
        <f>IF('Formulario PPGR3'!$G670="","",'Formulario PPGR1'!#REF!)</f>
        <v/>
      </c>
      <c r="E670" s="188" t="str">
        <f>IF('Formulario PPGR3'!$G670="","",'Formulario PPGR1'!#REF!)</f>
        <v/>
      </c>
      <c r="F670" s="188" t="str">
        <f>IF('Formulario PPGR3'!$G670="","",'Formulario PPGR1'!#REF!)</f>
        <v/>
      </c>
      <c r="G670" s="234"/>
      <c r="H670" s="519" t="str" cm="1">
        <f t="array" ref="H670">IF(Tabla1[[#This Row],[Código_Actividad]]="","",_xlfn.XLOOKUP(Tabla1[[#This Row],[Código_Actividad]],CodigoActividad,Tabla2[Actividades Programables Presupuestables],"",0))</f>
        <v/>
      </c>
      <c r="I670" s="520" t="str">
        <f>IFERROR(VLOOKUP('Formulario PPGR3'!$G670,'Formulario PPGR2'!$C$9:$Q$270,15,FALSE),"")</f>
        <v/>
      </c>
      <c r="J670" s="528"/>
      <c r="K670" s="524"/>
      <c r="L670" s="521" t="str">
        <f>IF(Tabla1[[#This Row],[Descripción]]="","",_xlfn.XLOOKUP(Tabla1[[#This Row],[Descripción]],Tabla10[Descripción],Tabla10[Unidad de Medida],"",0))</f>
        <v/>
      </c>
      <c r="M670" s="312"/>
      <c r="N670" s="537" t="str">
        <f>IF(Tabla1[[#This Row],[Descripción]]="","",_xlfn.XLOOKUP(Tabla1[[#This Row],[Descripción]],Tabla10[Descripción],Tabla10[Precio Unitario],0))</f>
        <v/>
      </c>
      <c r="O670" s="537" t="str">
        <f>IF(Tabla1[[#This Row],[Cantidad de Insumos]]="","",Tabla1[[#This Row],[Precio Unitario]]*Tabla1[[#This Row],[Cantidad de Insumos]])</f>
        <v/>
      </c>
      <c r="P670" s="522" t="str">
        <f>IF(Tabla1[[#This Row],[Descripción]]="","",_xlfn.XLOOKUP(Tabla1[[#This Row],[Descripción]],Tabla10[Descripción],Tabla10[CODIGO PRESUPUESTARIO],0))</f>
        <v/>
      </c>
      <c r="Q670" s="523"/>
      <c r="R670" s="523" t="str">
        <f>IF(Tabla1[[#This Row],[Insumos]]="","",_xlfn.XLOOKUP(Tabla1[[#This Row],[Insumos]],Tabla10[Insumo],Tabla10[InsumoAbrev],"",0))</f>
        <v/>
      </c>
    </row>
    <row r="671" spans="2:18">
      <c r="B671" s="188" t="str">
        <f>IF('Formulario PPGR3'!$G671="","",CONCATENATE('Formulario PPGR3'!$C671,".",'Formulario PPGR3'!$D671,".",'Formulario PPGR3'!$E671,".",'Formulario PPGR3'!$F671))</f>
        <v/>
      </c>
      <c r="C671" s="188" t="str">
        <f>IF('Formulario PPGR3'!$G671="","",'Formulario PPGR1'!#REF!)</f>
        <v/>
      </c>
      <c r="D671" s="188" t="str">
        <f>IF('Formulario PPGR3'!$G671="","",'Formulario PPGR1'!#REF!)</f>
        <v/>
      </c>
      <c r="E671" s="188" t="str">
        <f>IF('Formulario PPGR3'!$G671="","",'Formulario PPGR1'!#REF!)</f>
        <v/>
      </c>
      <c r="F671" s="188" t="str">
        <f>IF('Formulario PPGR3'!$G671="","",'Formulario PPGR1'!#REF!)</f>
        <v/>
      </c>
      <c r="G671" s="234"/>
      <c r="H671" s="519" t="str" cm="1">
        <f t="array" ref="H671">IF(Tabla1[[#This Row],[Código_Actividad]]="","",_xlfn.XLOOKUP(Tabla1[[#This Row],[Código_Actividad]],CodigoActividad,Tabla2[Actividades Programables Presupuestables],"",0))</f>
        <v/>
      </c>
      <c r="I671" s="520" t="str">
        <f>IFERROR(VLOOKUP('Formulario PPGR3'!$G671,'Formulario PPGR2'!$C$9:$Q$270,15,FALSE),"")</f>
        <v/>
      </c>
      <c r="J671" s="528"/>
      <c r="K671" s="524"/>
      <c r="L671" s="521" t="str">
        <f>IF(Tabla1[[#This Row],[Descripción]]="","",_xlfn.XLOOKUP(Tabla1[[#This Row],[Descripción]],Tabla10[Descripción],Tabla10[Unidad de Medida],"",0))</f>
        <v/>
      </c>
      <c r="M671" s="312"/>
      <c r="N671" s="537" t="str">
        <f>IF(Tabla1[[#This Row],[Descripción]]="","",_xlfn.XLOOKUP(Tabla1[[#This Row],[Descripción]],Tabla10[Descripción],Tabla10[Precio Unitario],0))</f>
        <v/>
      </c>
      <c r="O671" s="537" t="str">
        <f>IF(Tabla1[[#This Row],[Cantidad de Insumos]]="","",Tabla1[[#This Row],[Precio Unitario]]*Tabla1[[#This Row],[Cantidad de Insumos]])</f>
        <v/>
      </c>
      <c r="P671" s="522" t="str">
        <f>IF(Tabla1[[#This Row],[Descripción]]="","",_xlfn.XLOOKUP(Tabla1[[#This Row],[Descripción]],Tabla10[Descripción],Tabla10[CODIGO PRESUPUESTARIO],0))</f>
        <v/>
      </c>
      <c r="Q671" s="523"/>
      <c r="R671" s="523" t="str">
        <f>IF(Tabla1[[#This Row],[Insumos]]="","",_xlfn.XLOOKUP(Tabla1[[#This Row],[Insumos]],Tabla10[Insumo],Tabla10[InsumoAbrev],"",0))</f>
        <v/>
      </c>
    </row>
    <row r="672" spans="2:18">
      <c r="B672" s="188" t="str">
        <f>IF('Formulario PPGR3'!$G672="","",CONCATENATE('Formulario PPGR3'!$C672,".",'Formulario PPGR3'!$D672,".",'Formulario PPGR3'!$E672,".",'Formulario PPGR3'!$F672))</f>
        <v/>
      </c>
      <c r="C672" s="188" t="str">
        <f>IF('Formulario PPGR3'!$G672="","",'Formulario PPGR1'!#REF!)</f>
        <v/>
      </c>
      <c r="D672" s="188" t="str">
        <f>IF('Formulario PPGR3'!$G672="","",'Formulario PPGR1'!#REF!)</f>
        <v/>
      </c>
      <c r="E672" s="188" t="str">
        <f>IF('Formulario PPGR3'!$G672="","",'Formulario PPGR1'!#REF!)</f>
        <v/>
      </c>
      <c r="F672" s="188" t="str">
        <f>IF('Formulario PPGR3'!$G672="","",'Formulario PPGR1'!#REF!)</f>
        <v/>
      </c>
      <c r="G672" s="234"/>
      <c r="H672" s="519" t="str" cm="1">
        <f t="array" ref="H672">IF(Tabla1[[#This Row],[Código_Actividad]]="","",_xlfn.XLOOKUP(Tabla1[[#This Row],[Código_Actividad]],CodigoActividad,Tabla2[Actividades Programables Presupuestables],"",0))</f>
        <v/>
      </c>
      <c r="I672" s="520" t="str">
        <f>IFERROR(VLOOKUP('Formulario PPGR3'!$G672,'Formulario PPGR2'!$C$9:$Q$270,15,FALSE),"")</f>
        <v/>
      </c>
      <c r="J672" s="529"/>
      <c r="K672" s="524"/>
      <c r="L672" s="521" t="str">
        <f>IF(Tabla1[[#This Row],[Descripción]]="","",_xlfn.XLOOKUP(Tabla1[[#This Row],[Descripción]],Tabla10[Descripción],Tabla10[Unidad de Medida],"",0))</f>
        <v/>
      </c>
      <c r="M672" s="312"/>
      <c r="N672" s="537" t="str">
        <f>IF(Tabla1[[#This Row],[Descripción]]="","",_xlfn.XLOOKUP(Tabla1[[#This Row],[Descripción]],Tabla10[Descripción],Tabla10[Precio Unitario],0))</f>
        <v/>
      </c>
      <c r="O672" s="537" t="str">
        <f>IF(Tabla1[[#This Row],[Cantidad de Insumos]]="","",Tabla1[[#This Row],[Precio Unitario]]*Tabla1[[#This Row],[Cantidad de Insumos]])</f>
        <v/>
      </c>
      <c r="P672" s="522" t="str">
        <f>IF(Tabla1[[#This Row],[Descripción]]="","",_xlfn.XLOOKUP(Tabla1[[#This Row],[Descripción]],Tabla10[Descripción],Tabla10[CODIGO PRESUPUESTARIO],0))</f>
        <v/>
      </c>
      <c r="Q672" s="523"/>
      <c r="R672" s="523" t="str">
        <f>IF(Tabla1[[#This Row],[Insumos]]="","",_xlfn.XLOOKUP(Tabla1[[#This Row],[Insumos]],Tabla10[Insumo],Tabla10[InsumoAbrev],"",0))</f>
        <v/>
      </c>
    </row>
    <row r="673" spans="2:18">
      <c r="B673" s="188" t="str">
        <f>IF('Formulario PPGR3'!$G673="","",CONCATENATE('Formulario PPGR3'!$C673,".",'Formulario PPGR3'!$D673,".",'Formulario PPGR3'!$E673,".",'Formulario PPGR3'!$F673))</f>
        <v/>
      </c>
      <c r="C673" s="188" t="str">
        <f>IF('Formulario PPGR3'!$G673="","",'Formulario PPGR1'!#REF!)</f>
        <v/>
      </c>
      <c r="D673" s="188" t="str">
        <f>IF('Formulario PPGR3'!$G673="","",'Formulario PPGR1'!#REF!)</f>
        <v/>
      </c>
      <c r="E673" s="188" t="str">
        <f>IF('Formulario PPGR3'!$G673="","",'Formulario PPGR1'!#REF!)</f>
        <v/>
      </c>
      <c r="F673" s="188" t="str">
        <f>IF('Formulario PPGR3'!$G673="","",'Formulario PPGR1'!#REF!)</f>
        <v/>
      </c>
      <c r="G673" s="234"/>
      <c r="H673" s="519" t="str" cm="1">
        <f t="array" ref="H673">IF(Tabla1[[#This Row],[Código_Actividad]]="","",_xlfn.XLOOKUP(Tabla1[[#This Row],[Código_Actividad]],CodigoActividad,Tabla2[Actividades Programables Presupuestables],"",0))</f>
        <v/>
      </c>
      <c r="I673" s="520" t="str">
        <f>IFERROR(VLOOKUP('Formulario PPGR3'!$G673,'Formulario PPGR2'!$C$9:$Q$270,15,FALSE),"")</f>
        <v/>
      </c>
      <c r="J673" s="529"/>
      <c r="K673" s="524"/>
      <c r="L673" s="521" t="str">
        <f>IF(Tabla1[[#This Row],[Descripción]]="","",_xlfn.XLOOKUP(Tabla1[[#This Row],[Descripción]],Tabla10[Descripción],Tabla10[Unidad de Medida],"",0))</f>
        <v/>
      </c>
      <c r="M673" s="312"/>
      <c r="N673" s="537" t="str">
        <f>IF(Tabla1[[#This Row],[Descripción]]="","",_xlfn.XLOOKUP(Tabla1[[#This Row],[Descripción]],Tabla10[Descripción],Tabla10[Precio Unitario],0))</f>
        <v/>
      </c>
      <c r="O673" s="537" t="str">
        <f>IF(Tabla1[[#This Row],[Cantidad de Insumos]]="","",Tabla1[[#This Row],[Precio Unitario]]*Tabla1[[#This Row],[Cantidad de Insumos]])</f>
        <v/>
      </c>
      <c r="P673" s="522" t="str">
        <f>IF(Tabla1[[#This Row],[Descripción]]="","",_xlfn.XLOOKUP(Tabla1[[#This Row],[Descripción]],Tabla10[Descripción],Tabla10[CODIGO PRESUPUESTARIO],0))</f>
        <v/>
      </c>
      <c r="Q673" s="523"/>
      <c r="R673" s="523" t="str">
        <f>IF(Tabla1[[#This Row],[Insumos]]="","",_xlfn.XLOOKUP(Tabla1[[#This Row],[Insumos]],Tabla10[Insumo],Tabla10[InsumoAbrev],"",0))</f>
        <v/>
      </c>
    </row>
    <row r="674" spans="2:18">
      <c r="B674" s="188" t="str">
        <f>IF('Formulario PPGR3'!$G674="","",CONCATENATE('Formulario PPGR3'!$C674,".",'Formulario PPGR3'!$D674,".",'Formulario PPGR3'!$E674,".",'Formulario PPGR3'!$F674))</f>
        <v/>
      </c>
      <c r="C674" s="188" t="str">
        <f>IF('Formulario PPGR3'!$G674="","",'Formulario PPGR1'!#REF!)</f>
        <v/>
      </c>
      <c r="D674" s="188" t="str">
        <f>IF('Formulario PPGR3'!$G674="","",'Formulario PPGR1'!#REF!)</f>
        <v/>
      </c>
      <c r="E674" s="188" t="str">
        <f>IF('Formulario PPGR3'!$G674="","",'Formulario PPGR1'!#REF!)</f>
        <v/>
      </c>
      <c r="F674" s="188" t="str">
        <f>IF('Formulario PPGR3'!$G674="","",'Formulario PPGR1'!#REF!)</f>
        <v/>
      </c>
      <c r="G674" s="234"/>
      <c r="H674" s="519" t="str" cm="1">
        <f t="array" ref="H674">IF(Tabla1[[#This Row],[Código_Actividad]]="","",_xlfn.XLOOKUP(Tabla1[[#This Row],[Código_Actividad]],CodigoActividad,Tabla2[Actividades Programables Presupuestables],"",0))</f>
        <v/>
      </c>
      <c r="I674" s="520" t="str">
        <f>IFERROR(VLOOKUP('Formulario PPGR3'!$G674,'Formulario PPGR2'!$C$9:$Q$270,15,FALSE),"")</f>
        <v/>
      </c>
      <c r="J674" s="529"/>
      <c r="K674" s="524"/>
      <c r="L674" s="521" t="str">
        <f>IF(Tabla1[[#This Row],[Descripción]]="","",_xlfn.XLOOKUP(Tabla1[[#This Row],[Descripción]],Tabla10[Descripción],Tabla10[Unidad de Medida],"",0))</f>
        <v/>
      </c>
      <c r="M674" s="312"/>
      <c r="N674" s="537" t="str">
        <f>IF(Tabla1[[#This Row],[Descripción]]="","",_xlfn.XLOOKUP(Tabla1[[#This Row],[Descripción]],Tabla10[Descripción],Tabla10[Precio Unitario],0))</f>
        <v/>
      </c>
      <c r="O674" s="537" t="str">
        <f>IF(Tabla1[[#This Row],[Cantidad de Insumos]]="","",Tabla1[[#This Row],[Precio Unitario]]*Tabla1[[#This Row],[Cantidad de Insumos]])</f>
        <v/>
      </c>
      <c r="P674" s="522" t="str">
        <f>IF(Tabla1[[#This Row],[Descripción]]="","",_xlfn.XLOOKUP(Tabla1[[#This Row],[Descripción]],Tabla10[Descripción],Tabla10[CODIGO PRESUPUESTARIO],0))</f>
        <v/>
      </c>
      <c r="Q674" s="523"/>
      <c r="R674" s="523" t="str">
        <f>IF(Tabla1[[#This Row],[Insumos]]="","",_xlfn.XLOOKUP(Tabla1[[#This Row],[Insumos]],Tabla10[Insumo],Tabla10[InsumoAbrev],"",0))</f>
        <v/>
      </c>
    </row>
    <row r="675" spans="2:18">
      <c r="B675" s="188" t="str">
        <f>IF('Formulario PPGR3'!$G675="","",CONCATENATE('Formulario PPGR3'!$C675,".",'Formulario PPGR3'!$D675,".",'Formulario PPGR3'!$E675,".",'Formulario PPGR3'!$F675))</f>
        <v/>
      </c>
      <c r="C675" s="188" t="str">
        <f>IF('Formulario PPGR3'!$G675="","",'Formulario PPGR1'!#REF!)</f>
        <v/>
      </c>
      <c r="D675" s="188" t="str">
        <f>IF('Formulario PPGR3'!$G675="","",'Formulario PPGR1'!#REF!)</f>
        <v/>
      </c>
      <c r="E675" s="188" t="str">
        <f>IF('Formulario PPGR3'!$G675="","",'Formulario PPGR1'!#REF!)</f>
        <v/>
      </c>
      <c r="F675" s="188" t="str">
        <f>IF('Formulario PPGR3'!$G675="","",'Formulario PPGR1'!#REF!)</f>
        <v/>
      </c>
      <c r="G675" s="234"/>
      <c r="H675" s="519" t="str" cm="1">
        <f t="array" ref="H675">IF(Tabla1[[#This Row],[Código_Actividad]]="","",_xlfn.XLOOKUP(Tabla1[[#This Row],[Código_Actividad]],CodigoActividad,Tabla2[Actividades Programables Presupuestables],"",0))</f>
        <v/>
      </c>
      <c r="I675" s="520" t="str">
        <f>IFERROR(VLOOKUP('Formulario PPGR3'!$G675,'Formulario PPGR2'!$C$9:$Q$270,15,FALSE),"")</f>
        <v/>
      </c>
      <c r="J675" s="529"/>
      <c r="K675" s="524"/>
      <c r="L675" s="521" t="str">
        <f>IF(Tabla1[[#This Row],[Descripción]]="","",_xlfn.XLOOKUP(Tabla1[[#This Row],[Descripción]],Tabla10[Descripción],Tabla10[Unidad de Medida],"",0))</f>
        <v/>
      </c>
      <c r="M675" s="312"/>
      <c r="N675" s="537" t="str">
        <f>IF(Tabla1[[#This Row],[Descripción]]="","",_xlfn.XLOOKUP(Tabla1[[#This Row],[Descripción]],Tabla10[Descripción],Tabla10[Precio Unitario],0))</f>
        <v/>
      </c>
      <c r="O675" s="537" t="str">
        <f>IF(Tabla1[[#This Row],[Cantidad de Insumos]]="","",Tabla1[[#This Row],[Precio Unitario]]*Tabla1[[#This Row],[Cantidad de Insumos]])</f>
        <v/>
      </c>
      <c r="P675" s="522" t="str">
        <f>IF(Tabla1[[#This Row],[Descripción]]="","",_xlfn.XLOOKUP(Tabla1[[#This Row],[Descripción]],Tabla10[Descripción],Tabla10[CODIGO PRESUPUESTARIO],0))</f>
        <v/>
      </c>
      <c r="Q675" s="523"/>
      <c r="R675" s="523" t="str">
        <f>IF(Tabla1[[#This Row],[Insumos]]="","",_xlfn.XLOOKUP(Tabla1[[#This Row],[Insumos]],Tabla10[Insumo],Tabla10[InsumoAbrev],"",0))</f>
        <v/>
      </c>
    </row>
    <row r="676" spans="2:18">
      <c r="B676" s="188" t="str">
        <f>IF('Formulario PPGR3'!$G676="","",CONCATENATE('Formulario PPGR3'!$C676,".",'Formulario PPGR3'!$D676,".",'Formulario PPGR3'!$E676,".",'Formulario PPGR3'!$F676))</f>
        <v/>
      </c>
      <c r="C676" s="188" t="str">
        <f>IF('Formulario PPGR3'!$G676="","",'Formulario PPGR1'!#REF!)</f>
        <v/>
      </c>
      <c r="D676" s="188" t="str">
        <f>IF('Formulario PPGR3'!$G676="","",'Formulario PPGR1'!#REF!)</f>
        <v/>
      </c>
      <c r="E676" s="188" t="str">
        <f>IF('Formulario PPGR3'!$G676="","",'Formulario PPGR1'!#REF!)</f>
        <v/>
      </c>
      <c r="F676" s="188" t="str">
        <f>IF('Formulario PPGR3'!$G676="","",'Formulario PPGR1'!#REF!)</f>
        <v/>
      </c>
      <c r="G676" s="234"/>
      <c r="H676" s="519" t="str" cm="1">
        <f t="array" ref="H676">IF(Tabla1[[#This Row],[Código_Actividad]]="","",_xlfn.XLOOKUP(Tabla1[[#This Row],[Código_Actividad]],CodigoActividad,Tabla2[Actividades Programables Presupuestables],"",0))</f>
        <v/>
      </c>
      <c r="I676" s="520" t="str">
        <f>IFERROR(VLOOKUP('Formulario PPGR3'!$G676,'Formulario PPGR2'!$C$9:$Q$270,15,FALSE),"")</f>
        <v/>
      </c>
      <c r="J676" s="529"/>
      <c r="K676" s="524"/>
      <c r="L676" s="521" t="str">
        <f>IF(Tabla1[[#This Row],[Descripción]]="","",_xlfn.XLOOKUP(Tabla1[[#This Row],[Descripción]],Tabla10[Descripción],Tabla10[Unidad de Medida],"",0))</f>
        <v/>
      </c>
      <c r="M676" s="312"/>
      <c r="N676" s="537" t="str">
        <f>IF(Tabla1[[#This Row],[Descripción]]="","",_xlfn.XLOOKUP(Tabla1[[#This Row],[Descripción]],Tabla10[Descripción],Tabla10[Precio Unitario],0))</f>
        <v/>
      </c>
      <c r="O676" s="537" t="str">
        <f>IF(Tabla1[[#This Row],[Cantidad de Insumos]]="","",Tabla1[[#This Row],[Precio Unitario]]*Tabla1[[#This Row],[Cantidad de Insumos]])</f>
        <v/>
      </c>
      <c r="P676" s="522" t="str">
        <f>IF(Tabla1[[#This Row],[Descripción]]="","",_xlfn.XLOOKUP(Tabla1[[#This Row],[Descripción]],Tabla10[Descripción],Tabla10[CODIGO PRESUPUESTARIO],0))</f>
        <v/>
      </c>
      <c r="Q676" s="523"/>
      <c r="R676" s="523" t="str">
        <f>IF(Tabla1[[#This Row],[Insumos]]="","",_xlfn.XLOOKUP(Tabla1[[#This Row],[Insumos]],Tabla10[Insumo],Tabla10[InsumoAbrev],"",0))</f>
        <v/>
      </c>
    </row>
    <row r="677" spans="2:18">
      <c r="B677" s="188" t="str">
        <f>IF('Formulario PPGR3'!$G677="","",CONCATENATE('Formulario PPGR3'!$C677,".",'Formulario PPGR3'!$D677,".",'Formulario PPGR3'!$E677,".",'Formulario PPGR3'!$F677))</f>
        <v/>
      </c>
      <c r="C677" s="188" t="str">
        <f>IF('Formulario PPGR3'!$G677="","",'Formulario PPGR1'!#REF!)</f>
        <v/>
      </c>
      <c r="D677" s="188" t="str">
        <f>IF('Formulario PPGR3'!$G677="","",'Formulario PPGR1'!#REF!)</f>
        <v/>
      </c>
      <c r="E677" s="188" t="str">
        <f>IF('Formulario PPGR3'!$G677="","",'Formulario PPGR1'!#REF!)</f>
        <v/>
      </c>
      <c r="F677" s="188" t="str">
        <f>IF('Formulario PPGR3'!$G677="","",'Formulario PPGR1'!#REF!)</f>
        <v/>
      </c>
      <c r="G677" s="234"/>
      <c r="H677" s="519" t="str" cm="1">
        <f t="array" ref="H677">IF(Tabla1[[#This Row],[Código_Actividad]]="","",_xlfn.XLOOKUP(Tabla1[[#This Row],[Código_Actividad]],CodigoActividad,Tabla2[Actividades Programables Presupuestables],"",0))</f>
        <v/>
      </c>
      <c r="I677" s="520" t="str">
        <f>IFERROR(VLOOKUP('Formulario PPGR3'!$G677,'Formulario PPGR2'!$C$9:$Q$270,15,FALSE),"")</f>
        <v/>
      </c>
      <c r="J677" s="529"/>
      <c r="K677" s="524"/>
      <c r="L677" s="521" t="str">
        <f>IF(Tabla1[[#This Row],[Descripción]]="","",_xlfn.XLOOKUP(Tabla1[[#This Row],[Descripción]],Tabla10[Descripción],Tabla10[Unidad de Medida],"",0))</f>
        <v/>
      </c>
      <c r="M677" s="312"/>
      <c r="N677" s="537" t="str">
        <f>IF(Tabla1[[#This Row],[Descripción]]="","",_xlfn.XLOOKUP(Tabla1[[#This Row],[Descripción]],Tabla10[Descripción],Tabla10[Precio Unitario],0))</f>
        <v/>
      </c>
      <c r="O677" s="537" t="str">
        <f>IF(Tabla1[[#This Row],[Cantidad de Insumos]]="","",Tabla1[[#This Row],[Precio Unitario]]*Tabla1[[#This Row],[Cantidad de Insumos]])</f>
        <v/>
      </c>
      <c r="P677" s="522" t="str">
        <f>IF(Tabla1[[#This Row],[Descripción]]="","",_xlfn.XLOOKUP(Tabla1[[#This Row],[Descripción]],Tabla10[Descripción],Tabla10[CODIGO PRESUPUESTARIO],0))</f>
        <v/>
      </c>
      <c r="Q677" s="523"/>
      <c r="R677" s="523" t="str">
        <f>IF(Tabla1[[#This Row],[Insumos]]="","",_xlfn.XLOOKUP(Tabla1[[#This Row],[Insumos]],Tabla10[Insumo],Tabla10[InsumoAbrev],"",0))</f>
        <v/>
      </c>
    </row>
    <row r="678" spans="2:18">
      <c r="B678" s="188" t="str">
        <f>IF('Formulario PPGR3'!$G678="","",CONCATENATE('Formulario PPGR3'!$C678,".",'Formulario PPGR3'!$D678,".",'Formulario PPGR3'!$E678,".",'Formulario PPGR3'!$F678))</f>
        <v/>
      </c>
      <c r="C678" s="188" t="str">
        <f>IF('Formulario PPGR3'!$G678="","",'Formulario PPGR1'!#REF!)</f>
        <v/>
      </c>
      <c r="D678" s="188" t="str">
        <f>IF('Formulario PPGR3'!$G678="","",'Formulario PPGR1'!#REF!)</f>
        <v/>
      </c>
      <c r="E678" s="188" t="str">
        <f>IF('Formulario PPGR3'!$G678="","",'Formulario PPGR1'!#REF!)</f>
        <v/>
      </c>
      <c r="F678" s="188" t="str">
        <f>IF('Formulario PPGR3'!$G678="","",'Formulario PPGR1'!#REF!)</f>
        <v/>
      </c>
      <c r="G678" s="234"/>
      <c r="H678" s="519" t="str" cm="1">
        <f t="array" ref="H678">IF(Tabla1[[#This Row],[Código_Actividad]]="","",_xlfn.XLOOKUP(Tabla1[[#This Row],[Código_Actividad]],CodigoActividad,Tabla2[Actividades Programables Presupuestables],"",0))</f>
        <v/>
      </c>
      <c r="I678" s="520" t="str">
        <f>IFERROR(VLOOKUP('Formulario PPGR3'!$G678,'Formulario PPGR2'!$C$9:$Q$270,15,FALSE),"")</f>
        <v/>
      </c>
      <c r="J678" s="529"/>
      <c r="K678" s="524"/>
      <c r="L678" s="521" t="str">
        <f>IF(Tabla1[[#This Row],[Descripción]]="","",_xlfn.XLOOKUP(Tabla1[[#This Row],[Descripción]],Tabla10[Descripción],Tabla10[Unidad de Medida],"",0))</f>
        <v/>
      </c>
      <c r="M678" s="312"/>
      <c r="N678" s="537" t="str">
        <f>IF(Tabla1[[#This Row],[Descripción]]="","",_xlfn.XLOOKUP(Tabla1[[#This Row],[Descripción]],Tabla10[Descripción],Tabla10[Precio Unitario],0))</f>
        <v/>
      </c>
      <c r="O678" s="537" t="str">
        <f>IF(Tabla1[[#This Row],[Cantidad de Insumos]]="","",Tabla1[[#This Row],[Precio Unitario]]*Tabla1[[#This Row],[Cantidad de Insumos]])</f>
        <v/>
      </c>
      <c r="P678" s="522" t="str">
        <f>IF(Tabla1[[#This Row],[Descripción]]="","",_xlfn.XLOOKUP(Tabla1[[#This Row],[Descripción]],Tabla10[Descripción],Tabla10[CODIGO PRESUPUESTARIO],0))</f>
        <v/>
      </c>
      <c r="Q678" s="523"/>
      <c r="R678" s="523" t="str">
        <f>IF(Tabla1[[#This Row],[Insumos]]="","",_xlfn.XLOOKUP(Tabla1[[#This Row],[Insumos]],Tabla10[Insumo],Tabla10[InsumoAbrev],"",0))</f>
        <v/>
      </c>
    </row>
    <row r="679" spans="2:18">
      <c r="B679" s="188" t="str">
        <f>IF('Formulario PPGR3'!$G679="","",CONCATENATE('Formulario PPGR3'!$C679,".",'Formulario PPGR3'!$D679,".",'Formulario PPGR3'!$E679,".",'Formulario PPGR3'!$F679))</f>
        <v/>
      </c>
      <c r="C679" s="188" t="str">
        <f>IF('Formulario PPGR3'!$G679="","",'Formulario PPGR1'!#REF!)</f>
        <v/>
      </c>
      <c r="D679" s="188" t="str">
        <f>IF('Formulario PPGR3'!$G679="","",'Formulario PPGR1'!#REF!)</f>
        <v/>
      </c>
      <c r="E679" s="188" t="str">
        <f>IF('Formulario PPGR3'!$G679="","",'Formulario PPGR1'!#REF!)</f>
        <v/>
      </c>
      <c r="F679" s="188" t="str">
        <f>IF('Formulario PPGR3'!$G679="","",'Formulario PPGR1'!#REF!)</f>
        <v/>
      </c>
      <c r="G679" s="234"/>
      <c r="H679" s="519" t="str" cm="1">
        <f t="array" ref="H679">IF(Tabla1[[#This Row],[Código_Actividad]]="","",_xlfn.XLOOKUP(Tabla1[[#This Row],[Código_Actividad]],CodigoActividad,Tabla2[Actividades Programables Presupuestables],"",0))</f>
        <v/>
      </c>
      <c r="I679" s="520" t="str">
        <f>IFERROR(VLOOKUP('Formulario PPGR3'!$G679,'Formulario PPGR2'!$C$9:$Q$270,15,FALSE),"")</f>
        <v/>
      </c>
      <c r="J679" s="529"/>
      <c r="K679" s="524"/>
      <c r="L679" s="521" t="str">
        <f>IF(Tabla1[[#This Row],[Descripción]]="","",_xlfn.XLOOKUP(Tabla1[[#This Row],[Descripción]],Tabla10[Descripción],Tabla10[Unidad de Medida],"",0))</f>
        <v/>
      </c>
      <c r="M679" s="312"/>
      <c r="N679" s="537" t="str">
        <f>IF(Tabla1[[#This Row],[Descripción]]="","",_xlfn.XLOOKUP(Tabla1[[#This Row],[Descripción]],Tabla10[Descripción],Tabla10[Precio Unitario],0))</f>
        <v/>
      </c>
      <c r="O679" s="537" t="str">
        <f>IF(Tabla1[[#This Row],[Cantidad de Insumos]]="","",Tabla1[[#This Row],[Precio Unitario]]*Tabla1[[#This Row],[Cantidad de Insumos]])</f>
        <v/>
      </c>
      <c r="P679" s="522" t="str">
        <f>IF(Tabla1[[#This Row],[Descripción]]="","",_xlfn.XLOOKUP(Tabla1[[#This Row],[Descripción]],Tabla10[Descripción],Tabla10[CODIGO PRESUPUESTARIO],0))</f>
        <v/>
      </c>
      <c r="Q679" s="523"/>
      <c r="R679" s="523" t="str">
        <f>IF(Tabla1[[#This Row],[Insumos]]="","",_xlfn.XLOOKUP(Tabla1[[#This Row],[Insumos]],Tabla10[Insumo],Tabla10[InsumoAbrev],"",0))</f>
        <v/>
      </c>
    </row>
    <row r="680" spans="2:18">
      <c r="B680" s="188" t="str">
        <f>IF('Formulario PPGR3'!$G680="","",CONCATENATE('Formulario PPGR3'!$C680,".",'Formulario PPGR3'!$D680,".",'Formulario PPGR3'!$E680,".",'Formulario PPGR3'!$F680))</f>
        <v/>
      </c>
      <c r="C680" s="188" t="str">
        <f>IF('Formulario PPGR3'!$G680="","",'Formulario PPGR1'!#REF!)</f>
        <v/>
      </c>
      <c r="D680" s="188" t="str">
        <f>IF('Formulario PPGR3'!$G680="","",'Formulario PPGR1'!#REF!)</f>
        <v/>
      </c>
      <c r="E680" s="188" t="str">
        <f>IF('Formulario PPGR3'!$G680="","",'Formulario PPGR1'!#REF!)</f>
        <v/>
      </c>
      <c r="F680" s="188" t="str">
        <f>IF('Formulario PPGR3'!$G680="","",'Formulario PPGR1'!#REF!)</f>
        <v/>
      </c>
      <c r="G680" s="234"/>
      <c r="H680" s="519" t="str" cm="1">
        <f t="array" ref="H680">IF(Tabla1[[#This Row],[Código_Actividad]]="","",_xlfn.XLOOKUP(Tabla1[[#This Row],[Código_Actividad]],CodigoActividad,Tabla2[Actividades Programables Presupuestables],"",0))</f>
        <v/>
      </c>
      <c r="I680" s="520" t="str">
        <f>IFERROR(VLOOKUP('Formulario PPGR3'!$G680,'Formulario PPGR2'!$C$9:$Q$270,15,FALSE),"")</f>
        <v/>
      </c>
      <c r="J680" s="528"/>
      <c r="K680" s="524"/>
      <c r="L680" s="521" t="str">
        <f>IF(Tabla1[[#This Row],[Descripción]]="","",_xlfn.XLOOKUP(Tabla1[[#This Row],[Descripción]],Tabla10[Descripción],Tabla10[Unidad de Medida],"",0))</f>
        <v/>
      </c>
      <c r="M680" s="312"/>
      <c r="N680" s="537" t="str">
        <f>IF(Tabla1[[#This Row],[Descripción]]="","",_xlfn.XLOOKUP(Tabla1[[#This Row],[Descripción]],Tabla10[Descripción],Tabla10[Precio Unitario],0))</f>
        <v/>
      </c>
      <c r="O680" s="537" t="str">
        <f>IF(Tabla1[[#This Row],[Cantidad de Insumos]]="","",Tabla1[[#This Row],[Precio Unitario]]*Tabla1[[#This Row],[Cantidad de Insumos]])</f>
        <v/>
      </c>
      <c r="P680" s="522" t="str">
        <f>IF(Tabla1[[#This Row],[Descripción]]="","",_xlfn.XLOOKUP(Tabla1[[#This Row],[Descripción]],Tabla10[Descripción],Tabla10[CODIGO PRESUPUESTARIO],0))</f>
        <v/>
      </c>
      <c r="Q680" s="523"/>
      <c r="R680" s="523" t="str">
        <f>IF(Tabla1[[#This Row],[Insumos]]="","",_xlfn.XLOOKUP(Tabla1[[#This Row],[Insumos]],Tabla10[Insumo],Tabla10[InsumoAbrev],"",0))</f>
        <v/>
      </c>
    </row>
    <row r="681" spans="2:18">
      <c r="B681" s="188" t="str">
        <f>IF('Formulario PPGR3'!$G681="","",CONCATENATE('Formulario PPGR3'!$C681,".",'Formulario PPGR3'!$D681,".",'Formulario PPGR3'!$E681,".",'Formulario PPGR3'!$F681))</f>
        <v/>
      </c>
      <c r="C681" s="188" t="str">
        <f>IF('Formulario PPGR3'!$G681="","",'Formulario PPGR1'!#REF!)</f>
        <v/>
      </c>
      <c r="D681" s="188" t="str">
        <f>IF('Formulario PPGR3'!$G681="","",'Formulario PPGR1'!#REF!)</f>
        <v/>
      </c>
      <c r="E681" s="188" t="str">
        <f>IF('Formulario PPGR3'!$G681="","",'Formulario PPGR1'!#REF!)</f>
        <v/>
      </c>
      <c r="F681" s="188" t="str">
        <f>IF('Formulario PPGR3'!$G681="","",'Formulario PPGR1'!#REF!)</f>
        <v/>
      </c>
      <c r="G681" s="234"/>
      <c r="H681" s="519" t="str" cm="1">
        <f t="array" ref="H681">IF(Tabla1[[#This Row],[Código_Actividad]]="","",_xlfn.XLOOKUP(Tabla1[[#This Row],[Código_Actividad]],CodigoActividad,Tabla2[Actividades Programables Presupuestables],"",0))</f>
        <v/>
      </c>
      <c r="I681" s="520" t="str">
        <f>IFERROR(VLOOKUP('Formulario PPGR3'!$G681,'Formulario PPGR2'!$C$9:$Q$270,15,FALSE),"")</f>
        <v/>
      </c>
      <c r="J681" s="528"/>
      <c r="K681" s="524"/>
      <c r="L681" s="521" t="str">
        <f>IF(Tabla1[[#This Row],[Descripción]]="","",_xlfn.XLOOKUP(Tabla1[[#This Row],[Descripción]],Tabla10[Descripción],Tabla10[Unidad de Medida],"",0))</f>
        <v/>
      </c>
      <c r="M681" s="312"/>
      <c r="N681" s="537" t="str">
        <f>IF(Tabla1[[#This Row],[Descripción]]="","",_xlfn.XLOOKUP(Tabla1[[#This Row],[Descripción]],Tabla10[Descripción],Tabla10[Precio Unitario],0))</f>
        <v/>
      </c>
      <c r="O681" s="537" t="str">
        <f>IF(Tabla1[[#This Row],[Cantidad de Insumos]]="","",Tabla1[[#This Row],[Precio Unitario]]*Tabla1[[#This Row],[Cantidad de Insumos]])</f>
        <v/>
      </c>
      <c r="P681" s="522" t="str">
        <f>IF(Tabla1[[#This Row],[Descripción]]="","",_xlfn.XLOOKUP(Tabla1[[#This Row],[Descripción]],Tabla10[Descripción],Tabla10[CODIGO PRESUPUESTARIO],0))</f>
        <v/>
      </c>
      <c r="Q681" s="523"/>
      <c r="R681" s="523" t="str">
        <f>IF(Tabla1[[#This Row],[Insumos]]="","",_xlfn.XLOOKUP(Tabla1[[#This Row],[Insumos]],Tabla10[Insumo],Tabla10[InsumoAbrev],"",0))</f>
        <v/>
      </c>
    </row>
    <row r="682" spans="2:18">
      <c r="B682" s="188" t="str">
        <f>IF('Formulario PPGR3'!$G682="","",CONCATENATE('Formulario PPGR3'!$C682,".",'Formulario PPGR3'!$D682,".",'Formulario PPGR3'!$E682,".",'Formulario PPGR3'!$F682))</f>
        <v/>
      </c>
      <c r="C682" s="188" t="str">
        <f>IF('Formulario PPGR3'!$G682="","",'Formulario PPGR1'!#REF!)</f>
        <v/>
      </c>
      <c r="D682" s="188" t="str">
        <f>IF('Formulario PPGR3'!$G682="","",'Formulario PPGR1'!#REF!)</f>
        <v/>
      </c>
      <c r="E682" s="188" t="str">
        <f>IF('Formulario PPGR3'!$G682="","",'Formulario PPGR1'!#REF!)</f>
        <v/>
      </c>
      <c r="F682" s="188" t="str">
        <f>IF('Formulario PPGR3'!$G682="","",'Formulario PPGR1'!#REF!)</f>
        <v/>
      </c>
      <c r="G682" s="234"/>
      <c r="H682" s="519" t="str" cm="1">
        <f t="array" ref="H682">IF(Tabla1[[#This Row],[Código_Actividad]]="","",_xlfn.XLOOKUP(Tabla1[[#This Row],[Código_Actividad]],CodigoActividad,Tabla2[Actividades Programables Presupuestables],"",0))</f>
        <v/>
      </c>
      <c r="I682" s="520" t="str">
        <f>IFERROR(VLOOKUP('Formulario PPGR3'!$G682,'Formulario PPGR2'!$C$9:$Q$270,15,FALSE),"")</f>
        <v/>
      </c>
      <c r="J682" s="529"/>
      <c r="K682" s="524"/>
      <c r="L682" s="521" t="str">
        <f>IF(Tabla1[[#This Row],[Descripción]]="","",_xlfn.XLOOKUP(Tabla1[[#This Row],[Descripción]],Tabla10[Descripción],Tabla10[Unidad de Medida],"",0))</f>
        <v/>
      </c>
      <c r="M682" s="312"/>
      <c r="N682" s="537" t="str">
        <f>IF(Tabla1[[#This Row],[Descripción]]="","",_xlfn.XLOOKUP(Tabla1[[#This Row],[Descripción]],Tabla10[Descripción],Tabla10[Precio Unitario],0))</f>
        <v/>
      </c>
      <c r="O682" s="537" t="str">
        <f>IF(Tabla1[[#This Row],[Cantidad de Insumos]]="","",Tabla1[[#This Row],[Precio Unitario]]*Tabla1[[#This Row],[Cantidad de Insumos]])</f>
        <v/>
      </c>
      <c r="P682" s="522" t="str">
        <f>IF(Tabla1[[#This Row],[Descripción]]="","",_xlfn.XLOOKUP(Tabla1[[#This Row],[Descripción]],Tabla10[Descripción],Tabla10[CODIGO PRESUPUESTARIO],0))</f>
        <v/>
      </c>
      <c r="Q682" s="523"/>
      <c r="R682" s="523" t="str">
        <f>IF(Tabla1[[#This Row],[Insumos]]="","",_xlfn.XLOOKUP(Tabla1[[#This Row],[Insumos]],Tabla10[Insumo],Tabla10[InsumoAbrev],"",0))</f>
        <v/>
      </c>
    </row>
    <row r="683" spans="2:18">
      <c r="B683" s="188" t="str">
        <f>IF('Formulario PPGR3'!$G683="","",CONCATENATE('Formulario PPGR3'!$C683,".",'Formulario PPGR3'!$D683,".",'Formulario PPGR3'!$E683,".",'Formulario PPGR3'!$F683))</f>
        <v/>
      </c>
      <c r="C683" s="188" t="str">
        <f>IF('Formulario PPGR3'!$G683="","",'Formulario PPGR1'!#REF!)</f>
        <v/>
      </c>
      <c r="D683" s="188" t="str">
        <f>IF('Formulario PPGR3'!$G683="","",'Formulario PPGR1'!#REF!)</f>
        <v/>
      </c>
      <c r="E683" s="188" t="str">
        <f>IF('Formulario PPGR3'!$G683="","",'Formulario PPGR1'!#REF!)</f>
        <v/>
      </c>
      <c r="F683" s="188" t="str">
        <f>IF('Formulario PPGR3'!$G683="","",'Formulario PPGR1'!#REF!)</f>
        <v/>
      </c>
      <c r="G683" s="234"/>
      <c r="H683" s="519" t="str" cm="1">
        <f t="array" ref="H683">IF(Tabla1[[#This Row],[Código_Actividad]]="","",_xlfn.XLOOKUP(Tabla1[[#This Row],[Código_Actividad]],CodigoActividad,Tabla2[Actividades Programables Presupuestables],"",0))</f>
        <v/>
      </c>
      <c r="I683" s="520" t="str">
        <f>IFERROR(VLOOKUP('Formulario PPGR3'!$G683,'Formulario PPGR2'!$C$9:$Q$270,15,FALSE),"")</f>
        <v/>
      </c>
      <c r="J683" s="529"/>
      <c r="K683" s="524"/>
      <c r="L683" s="521" t="str">
        <f>IF(Tabla1[[#This Row],[Descripción]]="","",_xlfn.XLOOKUP(Tabla1[[#This Row],[Descripción]],Tabla10[Descripción],Tabla10[Unidad de Medida],"",0))</f>
        <v/>
      </c>
      <c r="M683" s="312"/>
      <c r="N683" s="537" t="str">
        <f>IF(Tabla1[[#This Row],[Descripción]]="","",_xlfn.XLOOKUP(Tabla1[[#This Row],[Descripción]],Tabla10[Descripción],Tabla10[Precio Unitario],0))</f>
        <v/>
      </c>
      <c r="O683" s="537" t="str">
        <f>IF(Tabla1[[#This Row],[Cantidad de Insumos]]="","",Tabla1[[#This Row],[Precio Unitario]]*Tabla1[[#This Row],[Cantidad de Insumos]])</f>
        <v/>
      </c>
      <c r="P683" s="522" t="str">
        <f>IF(Tabla1[[#This Row],[Descripción]]="","",_xlfn.XLOOKUP(Tabla1[[#This Row],[Descripción]],Tabla10[Descripción],Tabla10[CODIGO PRESUPUESTARIO],0))</f>
        <v/>
      </c>
      <c r="Q683" s="523"/>
      <c r="R683" s="523" t="str">
        <f>IF(Tabla1[[#This Row],[Insumos]]="","",_xlfn.XLOOKUP(Tabla1[[#This Row],[Insumos]],Tabla10[Insumo],Tabla10[InsumoAbrev],"",0))</f>
        <v/>
      </c>
    </row>
    <row r="684" spans="2:18">
      <c r="B684" s="188" t="str">
        <f>IF('Formulario PPGR3'!$G684="","",CONCATENATE('Formulario PPGR3'!$C684,".",'Formulario PPGR3'!$D684,".",'Formulario PPGR3'!$E684,".",'Formulario PPGR3'!$F684))</f>
        <v/>
      </c>
      <c r="C684" s="188" t="str">
        <f>IF('Formulario PPGR3'!$G684="","",'Formulario PPGR1'!#REF!)</f>
        <v/>
      </c>
      <c r="D684" s="188" t="str">
        <f>IF('Formulario PPGR3'!$G684="","",'Formulario PPGR1'!#REF!)</f>
        <v/>
      </c>
      <c r="E684" s="188" t="str">
        <f>IF('Formulario PPGR3'!$G684="","",'Formulario PPGR1'!#REF!)</f>
        <v/>
      </c>
      <c r="F684" s="188" t="str">
        <f>IF('Formulario PPGR3'!$G684="","",'Formulario PPGR1'!#REF!)</f>
        <v/>
      </c>
      <c r="G684" s="234"/>
      <c r="H684" s="519" t="str" cm="1">
        <f t="array" ref="H684">IF(Tabla1[[#This Row],[Código_Actividad]]="","",_xlfn.XLOOKUP(Tabla1[[#This Row],[Código_Actividad]],CodigoActividad,Tabla2[Actividades Programables Presupuestables],"",0))</f>
        <v/>
      </c>
      <c r="I684" s="520" t="str">
        <f>IFERROR(VLOOKUP('Formulario PPGR3'!$G684,'Formulario PPGR2'!$C$9:$Q$270,15,FALSE),"")</f>
        <v/>
      </c>
      <c r="J684" s="528"/>
      <c r="K684" s="524"/>
      <c r="L684" s="521" t="str">
        <f>IF(Tabla1[[#This Row],[Descripción]]="","",_xlfn.XLOOKUP(Tabla1[[#This Row],[Descripción]],Tabla10[Descripción],Tabla10[Unidad de Medida],"",0))</f>
        <v/>
      </c>
      <c r="M684" s="312"/>
      <c r="N684" s="537" t="str">
        <f>IF(Tabla1[[#This Row],[Descripción]]="","",_xlfn.XLOOKUP(Tabla1[[#This Row],[Descripción]],Tabla10[Descripción],Tabla10[Precio Unitario],0))</f>
        <v/>
      </c>
      <c r="O684" s="537" t="str">
        <f>IF(Tabla1[[#This Row],[Cantidad de Insumos]]="","",Tabla1[[#This Row],[Precio Unitario]]*Tabla1[[#This Row],[Cantidad de Insumos]])</f>
        <v/>
      </c>
      <c r="P684" s="522" t="str">
        <f>IF(Tabla1[[#This Row],[Descripción]]="","",_xlfn.XLOOKUP(Tabla1[[#This Row],[Descripción]],Tabla10[Descripción],Tabla10[CODIGO PRESUPUESTARIO],0))</f>
        <v/>
      </c>
      <c r="Q684" s="523"/>
      <c r="R684" s="523" t="str">
        <f>IF(Tabla1[[#This Row],[Insumos]]="","",_xlfn.XLOOKUP(Tabla1[[#This Row],[Insumos]],Tabla10[Insumo],Tabla10[InsumoAbrev],"",0))</f>
        <v/>
      </c>
    </row>
    <row r="685" spans="2:18">
      <c r="B685" s="188" t="str">
        <f>IF('Formulario PPGR3'!$G685="","",CONCATENATE('Formulario PPGR3'!$C685,".",'Formulario PPGR3'!$D685,".",'Formulario PPGR3'!$E685,".",'Formulario PPGR3'!$F685))</f>
        <v/>
      </c>
      <c r="C685" s="188" t="str">
        <f>IF('Formulario PPGR3'!$G685="","",'Formulario PPGR1'!#REF!)</f>
        <v/>
      </c>
      <c r="D685" s="188" t="str">
        <f>IF('Formulario PPGR3'!$G685="","",'Formulario PPGR1'!#REF!)</f>
        <v/>
      </c>
      <c r="E685" s="188" t="str">
        <f>IF('Formulario PPGR3'!$G685="","",'Formulario PPGR1'!#REF!)</f>
        <v/>
      </c>
      <c r="F685" s="188" t="str">
        <f>IF('Formulario PPGR3'!$G685="","",'Formulario PPGR1'!#REF!)</f>
        <v/>
      </c>
      <c r="G685" s="234"/>
      <c r="H685" s="519" t="str" cm="1">
        <f t="array" ref="H685">IF(Tabla1[[#This Row],[Código_Actividad]]="","",_xlfn.XLOOKUP(Tabla1[[#This Row],[Código_Actividad]],CodigoActividad,Tabla2[Actividades Programables Presupuestables],"",0))</f>
        <v/>
      </c>
      <c r="I685" s="520" t="str">
        <f>IFERROR(VLOOKUP('Formulario PPGR3'!$G685,'Formulario PPGR2'!$C$9:$Q$270,15,FALSE),"")</f>
        <v/>
      </c>
      <c r="J685" s="529"/>
      <c r="K685" s="524"/>
      <c r="L685" s="521" t="str">
        <f>IF(Tabla1[[#This Row],[Descripción]]="","",_xlfn.XLOOKUP(Tabla1[[#This Row],[Descripción]],Tabla10[Descripción],Tabla10[Unidad de Medida],"",0))</f>
        <v/>
      </c>
      <c r="M685" s="312"/>
      <c r="N685" s="537" t="str">
        <f>IF(Tabla1[[#This Row],[Descripción]]="","",_xlfn.XLOOKUP(Tabla1[[#This Row],[Descripción]],Tabla10[Descripción],Tabla10[Precio Unitario],0))</f>
        <v/>
      </c>
      <c r="O685" s="537" t="str">
        <f>IF(Tabla1[[#This Row],[Cantidad de Insumos]]="","",Tabla1[[#This Row],[Precio Unitario]]*Tabla1[[#This Row],[Cantidad de Insumos]])</f>
        <v/>
      </c>
      <c r="P685" s="522" t="str">
        <f>IF(Tabla1[[#This Row],[Descripción]]="","",_xlfn.XLOOKUP(Tabla1[[#This Row],[Descripción]],Tabla10[Descripción],Tabla10[CODIGO PRESUPUESTARIO],0))</f>
        <v/>
      </c>
      <c r="Q685" s="523"/>
      <c r="R685" s="523" t="str">
        <f>IF(Tabla1[[#This Row],[Insumos]]="","",_xlfn.XLOOKUP(Tabla1[[#This Row],[Insumos]],Tabla10[Insumo],Tabla10[InsumoAbrev],"",0))</f>
        <v/>
      </c>
    </row>
    <row r="686" spans="2:18">
      <c r="B686" s="188" t="str">
        <f>IF('Formulario PPGR3'!$G686="","",CONCATENATE('Formulario PPGR3'!$C686,".",'Formulario PPGR3'!$D686,".",'Formulario PPGR3'!$E686,".",'Formulario PPGR3'!$F686))</f>
        <v/>
      </c>
      <c r="C686" s="188" t="str">
        <f>IF('Formulario PPGR3'!$G686="","",'Formulario PPGR1'!#REF!)</f>
        <v/>
      </c>
      <c r="D686" s="188" t="str">
        <f>IF('Formulario PPGR3'!$G686="","",'Formulario PPGR1'!#REF!)</f>
        <v/>
      </c>
      <c r="E686" s="188" t="str">
        <f>IF('Formulario PPGR3'!$G686="","",'Formulario PPGR1'!#REF!)</f>
        <v/>
      </c>
      <c r="F686" s="188" t="str">
        <f>IF('Formulario PPGR3'!$G686="","",'Formulario PPGR1'!#REF!)</f>
        <v/>
      </c>
      <c r="G686" s="234"/>
      <c r="H686" s="519" t="str" cm="1">
        <f t="array" ref="H686">IF(Tabla1[[#This Row],[Código_Actividad]]="","",_xlfn.XLOOKUP(Tabla1[[#This Row],[Código_Actividad]],CodigoActividad,Tabla2[Actividades Programables Presupuestables],"",0))</f>
        <v/>
      </c>
      <c r="I686" s="520" t="str">
        <f>IFERROR(VLOOKUP('Formulario PPGR3'!$G686,'Formulario PPGR2'!$C$9:$Q$270,15,FALSE),"")</f>
        <v/>
      </c>
      <c r="J686" s="529"/>
      <c r="K686" s="524"/>
      <c r="L686" s="521" t="str">
        <f>IF(Tabla1[[#This Row],[Descripción]]="","",_xlfn.XLOOKUP(Tabla1[[#This Row],[Descripción]],Tabla10[Descripción],Tabla10[Unidad de Medida],"",0))</f>
        <v/>
      </c>
      <c r="M686" s="312"/>
      <c r="N686" s="537" t="str">
        <f>IF(Tabla1[[#This Row],[Descripción]]="","",_xlfn.XLOOKUP(Tabla1[[#This Row],[Descripción]],Tabla10[Descripción],Tabla10[Precio Unitario],0))</f>
        <v/>
      </c>
      <c r="O686" s="537" t="str">
        <f>IF(Tabla1[[#This Row],[Cantidad de Insumos]]="","",Tabla1[[#This Row],[Precio Unitario]]*Tabla1[[#This Row],[Cantidad de Insumos]])</f>
        <v/>
      </c>
      <c r="P686" s="522" t="str">
        <f>IF(Tabla1[[#This Row],[Descripción]]="","",_xlfn.XLOOKUP(Tabla1[[#This Row],[Descripción]],Tabla10[Descripción],Tabla10[CODIGO PRESUPUESTARIO],0))</f>
        <v/>
      </c>
      <c r="Q686" s="523"/>
      <c r="R686" s="523" t="str">
        <f>IF(Tabla1[[#This Row],[Insumos]]="","",_xlfn.XLOOKUP(Tabla1[[#This Row],[Insumos]],Tabla10[Insumo],Tabla10[InsumoAbrev],"",0))</f>
        <v/>
      </c>
    </row>
    <row r="687" spans="2:18">
      <c r="B687" s="188" t="str">
        <f>IF('Formulario PPGR3'!$G687="","",CONCATENATE('Formulario PPGR3'!$C687,".",'Formulario PPGR3'!$D687,".",'Formulario PPGR3'!$E687,".",'Formulario PPGR3'!$F687))</f>
        <v/>
      </c>
      <c r="C687" s="188" t="str">
        <f>IF('Formulario PPGR3'!$G687="","",'Formulario PPGR1'!#REF!)</f>
        <v/>
      </c>
      <c r="D687" s="188" t="str">
        <f>IF('Formulario PPGR3'!$G687="","",'Formulario PPGR1'!#REF!)</f>
        <v/>
      </c>
      <c r="E687" s="188" t="str">
        <f>IF('Formulario PPGR3'!$G687="","",'Formulario PPGR1'!#REF!)</f>
        <v/>
      </c>
      <c r="F687" s="188" t="str">
        <f>IF('Formulario PPGR3'!$G687="","",'Formulario PPGR1'!#REF!)</f>
        <v/>
      </c>
      <c r="G687" s="234"/>
      <c r="H687" s="519" t="str" cm="1">
        <f t="array" ref="H687">IF(Tabla1[[#This Row],[Código_Actividad]]="","",_xlfn.XLOOKUP(Tabla1[[#This Row],[Código_Actividad]],CodigoActividad,Tabla2[Actividades Programables Presupuestables],"",0))</f>
        <v/>
      </c>
      <c r="I687" s="520" t="str">
        <f>IFERROR(VLOOKUP('Formulario PPGR3'!$G687,'Formulario PPGR2'!$C$9:$Q$270,15,FALSE),"")</f>
        <v/>
      </c>
      <c r="J687" s="529"/>
      <c r="K687" s="524"/>
      <c r="L687" s="521" t="str">
        <f>IF(Tabla1[[#This Row],[Descripción]]="","",_xlfn.XLOOKUP(Tabla1[[#This Row],[Descripción]],Tabla10[Descripción],Tabla10[Unidad de Medida],"",0))</f>
        <v/>
      </c>
      <c r="M687" s="312"/>
      <c r="N687" s="537" t="str">
        <f>IF(Tabla1[[#This Row],[Descripción]]="","",_xlfn.XLOOKUP(Tabla1[[#This Row],[Descripción]],Tabla10[Descripción],Tabla10[Precio Unitario],0))</f>
        <v/>
      </c>
      <c r="O687" s="537" t="str">
        <f>IF(Tabla1[[#This Row],[Cantidad de Insumos]]="","",Tabla1[[#This Row],[Precio Unitario]]*Tabla1[[#This Row],[Cantidad de Insumos]])</f>
        <v/>
      </c>
      <c r="P687" s="522" t="str">
        <f>IF(Tabla1[[#This Row],[Descripción]]="","",_xlfn.XLOOKUP(Tabla1[[#This Row],[Descripción]],Tabla10[Descripción],Tabla10[CODIGO PRESUPUESTARIO],0))</f>
        <v/>
      </c>
      <c r="Q687" s="523"/>
      <c r="R687" s="523" t="str">
        <f>IF(Tabla1[[#This Row],[Insumos]]="","",_xlfn.XLOOKUP(Tabla1[[#This Row],[Insumos]],Tabla10[Insumo],Tabla10[InsumoAbrev],"",0))</f>
        <v/>
      </c>
    </row>
    <row r="688" spans="2:18">
      <c r="B688" s="188" t="str">
        <f>IF('Formulario PPGR3'!$G688="","",CONCATENATE('Formulario PPGR3'!$C688,".",'Formulario PPGR3'!$D688,".",'Formulario PPGR3'!$E688,".",'Formulario PPGR3'!$F688))</f>
        <v/>
      </c>
      <c r="C688" s="188" t="str">
        <f>IF('Formulario PPGR3'!$G688="","",'Formulario PPGR1'!#REF!)</f>
        <v/>
      </c>
      <c r="D688" s="188" t="str">
        <f>IF('Formulario PPGR3'!$G688="","",'Formulario PPGR1'!#REF!)</f>
        <v/>
      </c>
      <c r="E688" s="188" t="str">
        <f>IF('Formulario PPGR3'!$G688="","",'Formulario PPGR1'!#REF!)</f>
        <v/>
      </c>
      <c r="F688" s="188" t="str">
        <f>IF('Formulario PPGR3'!$G688="","",'Formulario PPGR1'!#REF!)</f>
        <v/>
      </c>
      <c r="G688" s="234"/>
      <c r="H688" s="519" t="str" cm="1">
        <f t="array" ref="H688">IF(Tabla1[[#This Row],[Código_Actividad]]="","",_xlfn.XLOOKUP(Tabla1[[#This Row],[Código_Actividad]],CodigoActividad,Tabla2[Actividades Programables Presupuestables],"",0))</f>
        <v/>
      </c>
      <c r="I688" s="520" t="str">
        <f>IFERROR(VLOOKUP('Formulario PPGR3'!$G688,'Formulario PPGR2'!$C$9:$Q$270,15,FALSE),"")</f>
        <v/>
      </c>
      <c r="J688" s="529"/>
      <c r="K688" s="524"/>
      <c r="L688" s="521" t="str">
        <f>IF(Tabla1[[#This Row],[Descripción]]="","",_xlfn.XLOOKUP(Tabla1[[#This Row],[Descripción]],Tabla10[Descripción],Tabla10[Unidad de Medida],"",0))</f>
        <v/>
      </c>
      <c r="M688" s="312"/>
      <c r="N688" s="537" t="str">
        <f>IF(Tabla1[[#This Row],[Descripción]]="","",_xlfn.XLOOKUP(Tabla1[[#This Row],[Descripción]],Tabla10[Descripción],Tabla10[Precio Unitario],0))</f>
        <v/>
      </c>
      <c r="O688" s="537" t="str">
        <f>IF(Tabla1[[#This Row],[Cantidad de Insumos]]="","",Tabla1[[#This Row],[Precio Unitario]]*Tabla1[[#This Row],[Cantidad de Insumos]])</f>
        <v/>
      </c>
      <c r="P688" s="522" t="str">
        <f>IF(Tabla1[[#This Row],[Descripción]]="","",_xlfn.XLOOKUP(Tabla1[[#This Row],[Descripción]],Tabla10[Descripción],Tabla10[CODIGO PRESUPUESTARIO],0))</f>
        <v/>
      </c>
      <c r="Q688" s="523"/>
      <c r="R688" s="523" t="str">
        <f>IF(Tabla1[[#This Row],[Insumos]]="","",_xlfn.XLOOKUP(Tabla1[[#This Row],[Insumos]],Tabla10[Insumo],Tabla10[InsumoAbrev],"",0))</f>
        <v/>
      </c>
    </row>
    <row r="689" spans="2:18">
      <c r="B689" s="188" t="str">
        <f>IF('Formulario PPGR3'!$G689="","",CONCATENATE('Formulario PPGR3'!$C689,".",'Formulario PPGR3'!$D689,".",'Formulario PPGR3'!$E689,".",'Formulario PPGR3'!$F689))</f>
        <v/>
      </c>
      <c r="C689" s="188" t="str">
        <f>IF('Formulario PPGR3'!$G689="","",'Formulario PPGR1'!#REF!)</f>
        <v/>
      </c>
      <c r="D689" s="188" t="str">
        <f>IF('Formulario PPGR3'!$G689="","",'Formulario PPGR1'!#REF!)</f>
        <v/>
      </c>
      <c r="E689" s="188" t="str">
        <f>IF('Formulario PPGR3'!$G689="","",'Formulario PPGR1'!#REF!)</f>
        <v/>
      </c>
      <c r="F689" s="188" t="str">
        <f>IF('Formulario PPGR3'!$G689="","",'Formulario PPGR1'!#REF!)</f>
        <v/>
      </c>
      <c r="G689" s="234"/>
      <c r="H689" s="519" t="str" cm="1">
        <f t="array" ref="H689">IF(Tabla1[[#This Row],[Código_Actividad]]="","",_xlfn.XLOOKUP(Tabla1[[#This Row],[Código_Actividad]],CodigoActividad,Tabla2[Actividades Programables Presupuestables],"",0))</f>
        <v/>
      </c>
      <c r="I689" s="520" t="str">
        <f>IFERROR(VLOOKUP('Formulario PPGR3'!$G689,'Formulario PPGR2'!$C$9:$Q$270,15,FALSE),"")</f>
        <v/>
      </c>
      <c r="J689" s="528"/>
      <c r="K689" s="524"/>
      <c r="L689" s="521" t="str">
        <f>IF(Tabla1[[#This Row],[Descripción]]="","",_xlfn.XLOOKUP(Tabla1[[#This Row],[Descripción]],Tabla10[Descripción],Tabla10[Unidad de Medida],"",0))</f>
        <v/>
      </c>
      <c r="M689" s="312"/>
      <c r="N689" s="537" t="str">
        <f>IF(Tabla1[[#This Row],[Descripción]]="","",_xlfn.XLOOKUP(Tabla1[[#This Row],[Descripción]],Tabla10[Descripción],Tabla10[Precio Unitario],0))</f>
        <v/>
      </c>
      <c r="O689" s="537" t="str">
        <f>IF(Tabla1[[#This Row],[Cantidad de Insumos]]="","",Tabla1[[#This Row],[Precio Unitario]]*Tabla1[[#This Row],[Cantidad de Insumos]])</f>
        <v/>
      </c>
      <c r="P689" s="522" t="str">
        <f>IF(Tabla1[[#This Row],[Descripción]]="","",_xlfn.XLOOKUP(Tabla1[[#This Row],[Descripción]],Tabla10[Descripción],Tabla10[CODIGO PRESUPUESTARIO],0))</f>
        <v/>
      </c>
      <c r="Q689" s="523"/>
      <c r="R689" s="523" t="str">
        <f>IF(Tabla1[[#This Row],[Insumos]]="","",_xlfn.XLOOKUP(Tabla1[[#This Row],[Insumos]],Tabla10[Insumo],Tabla10[InsumoAbrev],"",0))</f>
        <v/>
      </c>
    </row>
    <row r="690" spans="2:18">
      <c r="B690" s="188" t="str">
        <f>IF('Formulario PPGR3'!$G690="","",CONCATENATE('Formulario PPGR3'!$C690,".",'Formulario PPGR3'!$D690,".",'Formulario PPGR3'!$E690,".",'Formulario PPGR3'!$F690))</f>
        <v/>
      </c>
      <c r="C690" s="188" t="str">
        <f>IF('Formulario PPGR3'!$G690="","",'Formulario PPGR1'!#REF!)</f>
        <v/>
      </c>
      <c r="D690" s="188" t="str">
        <f>IF('Formulario PPGR3'!$G690="","",'Formulario PPGR1'!#REF!)</f>
        <v/>
      </c>
      <c r="E690" s="188" t="str">
        <f>IF('Formulario PPGR3'!$G690="","",'Formulario PPGR1'!#REF!)</f>
        <v/>
      </c>
      <c r="F690" s="188" t="str">
        <f>IF('Formulario PPGR3'!$G690="","",'Formulario PPGR1'!#REF!)</f>
        <v/>
      </c>
      <c r="G690" s="234"/>
      <c r="H690" s="519" t="str" cm="1">
        <f t="array" ref="H690">IF(Tabla1[[#This Row],[Código_Actividad]]="","",_xlfn.XLOOKUP(Tabla1[[#This Row],[Código_Actividad]],CodigoActividad,Tabla2[Actividades Programables Presupuestables],"",0))</f>
        <v/>
      </c>
      <c r="I690" s="520" t="str">
        <f>IFERROR(VLOOKUP('Formulario PPGR3'!$G690,'Formulario PPGR2'!$C$9:$Q$270,15,FALSE),"")</f>
        <v/>
      </c>
      <c r="J690" s="528"/>
      <c r="K690" s="524"/>
      <c r="L690" s="521" t="str">
        <f>IF(Tabla1[[#This Row],[Descripción]]="","",_xlfn.XLOOKUP(Tabla1[[#This Row],[Descripción]],Tabla10[Descripción],Tabla10[Unidad de Medida],"",0))</f>
        <v/>
      </c>
      <c r="M690" s="312"/>
      <c r="N690" s="537" t="str">
        <f>IF(Tabla1[[#This Row],[Descripción]]="","",_xlfn.XLOOKUP(Tabla1[[#This Row],[Descripción]],Tabla10[Descripción],Tabla10[Precio Unitario],0))</f>
        <v/>
      </c>
      <c r="O690" s="537" t="str">
        <f>IF(Tabla1[[#This Row],[Cantidad de Insumos]]="","",Tabla1[[#This Row],[Precio Unitario]]*Tabla1[[#This Row],[Cantidad de Insumos]])</f>
        <v/>
      </c>
      <c r="P690" s="522" t="str">
        <f>IF(Tabla1[[#This Row],[Descripción]]="","",_xlfn.XLOOKUP(Tabla1[[#This Row],[Descripción]],Tabla10[Descripción],Tabla10[CODIGO PRESUPUESTARIO],0))</f>
        <v/>
      </c>
      <c r="Q690" s="523"/>
      <c r="R690" s="523" t="str">
        <f>IF(Tabla1[[#This Row],[Insumos]]="","",_xlfn.XLOOKUP(Tabla1[[#This Row],[Insumos]],Tabla10[Insumo],Tabla10[InsumoAbrev],"",0))</f>
        <v/>
      </c>
    </row>
    <row r="691" spans="2:18">
      <c r="B691" s="188" t="str">
        <f>IF('Formulario PPGR3'!$G691="","",CONCATENATE('Formulario PPGR3'!$C691,".",'Formulario PPGR3'!$D691,".",'Formulario PPGR3'!$E691,".",'Formulario PPGR3'!$F691))</f>
        <v/>
      </c>
      <c r="C691" s="188" t="str">
        <f>IF('Formulario PPGR3'!$G691="","",'Formulario PPGR1'!#REF!)</f>
        <v/>
      </c>
      <c r="D691" s="188" t="str">
        <f>IF('Formulario PPGR3'!$G691="","",'Formulario PPGR1'!#REF!)</f>
        <v/>
      </c>
      <c r="E691" s="188" t="str">
        <f>IF('Formulario PPGR3'!$G691="","",'Formulario PPGR1'!#REF!)</f>
        <v/>
      </c>
      <c r="F691" s="188" t="str">
        <f>IF('Formulario PPGR3'!$G691="","",'Formulario PPGR1'!#REF!)</f>
        <v/>
      </c>
      <c r="G691" s="234"/>
      <c r="H691" s="519" t="str" cm="1">
        <f t="array" ref="H691">IF(Tabla1[[#This Row],[Código_Actividad]]="","",_xlfn.XLOOKUP(Tabla1[[#This Row],[Código_Actividad]],CodigoActividad,Tabla2[Actividades Programables Presupuestables],"",0))</f>
        <v/>
      </c>
      <c r="I691" s="520" t="str">
        <f>IFERROR(VLOOKUP('Formulario PPGR3'!$G691,'Formulario PPGR2'!$C$9:$Q$270,15,FALSE),"")</f>
        <v/>
      </c>
      <c r="J691" s="528"/>
      <c r="K691" s="524"/>
      <c r="L691" s="521" t="str">
        <f>IF(Tabla1[[#This Row],[Descripción]]="","",_xlfn.XLOOKUP(Tabla1[[#This Row],[Descripción]],Tabla10[Descripción],Tabla10[Unidad de Medida],"",0))</f>
        <v/>
      </c>
      <c r="M691" s="312"/>
      <c r="N691" s="537" t="str">
        <f>IF(Tabla1[[#This Row],[Descripción]]="","",_xlfn.XLOOKUP(Tabla1[[#This Row],[Descripción]],Tabla10[Descripción],Tabla10[Precio Unitario],0))</f>
        <v/>
      </c>
      <c r="O691" s="537" t="str">
        <f>IF(Tabla1[[#This Row],[Cantidad de Insumos]]="","",Tabla1[[#This Row],[Precio Unitario]]*Tabla1[[#This Row],[Cantidad de Insumos]])</f>
        <v/>
      </c>
      <c r="P691" s="522" t="str">
        <f>IF(Tabla1[[#This Row],[Descripción]]="","",_xlfn.XLOOKUP(Tabla1[[#This Row],[Descripción]],Tabla10[Descripción],Tabla10[CODIGO PRESUPUESTARIO],0))</f>
        <v/>
      </c>
      <c r="Q691" s="523"/>
      <c r="R691" s="523" t="str">
        <f>IF(Tabla1[[#This Row],[Insumos]]="","",_xlfn.XLOOKUP(Tabla1[[#This Row],[Insumos]],Tabla10[Insumo],Tabla10[InsumoAbrev],"",0))</f>
        <v/>
      </c>
    </row>
    <row r="692" spans="2:18">
      <c r="B692" s="188" t="str">
        <f>IF('Formulario PPGR3'!$G692="","",CONCATENATE('Formulario PPGR3'!$C692,".",'Formulario PPGR3'!$D692,".",'Formulario PPGR3'!$E692,".",'Formulario PPGR3'!$F692))</f>
        <v/>
      </c>
      <c r="C692" s="188" t="str">
        <f>IF('Formulario PPGR3'!$G692="","",'Formulario PPGR1'!#REF!)</f>
        <v/>
      </c>
      <c r="D692" s="188" t="str">
        <f>IF('Formulario PPGR3'!$G692="","",'Formulario PPGR1'!#REF!)</f>
        <v/>
      </c>
      <c r="E692" s="188" t="str">
        <f>IF('Formulario PPGR3'!$G692="","",'Formulario PPGR1'!#REF!)</f>
        <v/>
      </c>
      <c r="F692" s="188" t="str">
        <f>IF('Formulario PPGR3'!$G692="","",'Formulario PPGR1'!#REF!)</f>
        <v/>
      </c>
      <c r="G692" s="234"/>
      <c r="H692" s="519" t="str" cm="1">
        <f t="array" ref="H692">IF(Tabla1[[#This Row],[Código_Actividad]]="","",_xlfn.XLOOKUP(Tabla1[[#This Row],[Código_Actividad]],CodigoActividad,Tabla2[Actividades Programables Presupuestables],"",0))</f>
        <v/>
      </c>
      <c r="I692" s="520" t="str">
        <f>IFERROR(VLOOKUP('Formulario PPGR3'!$G692,'Formulario PPGR2'!$C$9:$Q$270,15,FALSE),"")</f>
        <v/>
      </c>
      <c r="J692" s="528"/>
      <c r="K692" s="524"/>
      <c r="L692" s="521" t="str">
        <f>IF(Tabla1[[#This Row],[Descripción]]="","",_xlfn.XLOOKUP(Tabla1[[#This Row],[Descripción]],Tabla10[Descripción],Tabla10[Unidad de Medida],"",0))</f>
        <v/>
      </c>
      <c r="M692" s="312"/>
      <c r="N692" s="537" t="str">
        <f>IF(Tabla1[[#This Row],[Descripción]]="","",_xlfn.XLOOKUP(Tabla1[[#This Row],[Descripción]],Tabla10[Descripción],Tabla10[Precio Unitario],0))</f>
        <v/>
      </c>
      <c r="O692" s="537" t="str">
        <f>IF(Tabla1[[#This Row],[Cantidad de Insumos]]="","",Tabla1[[#This Row],[Precio Unitario]]*Tabla1[[#This Row],[Cantidad de Insumos]])</f>
        <v/>
      </c>
      <c r="P692" s="522" t="str">
        <f>IF(Tabla1[[#This Row],[Descripción]]="","",_xlfn.XLOOKUP(Tabla1[[#This Row],[Descripción]],Tabla10[Descripción],Tabla10[CODIGO PRESUPUESTARIO],0))</f>
        <v/>
      </c>
      <c r="Q692" s="523"/>
      <c r="R692" s="523" t="str">
        <f>IF(Tabla1[[#This Row],[Insumos]]="","",_xlfn.XLOOKUP(Tabla1[[#This Row],[Insumos]],Tabla10[Insumo],Tabla10[InsumoAbrev],"",0))</f>
        <v/>
      </c>
    </row>
    <row r="693" spans="2:18">
      <c r="B693" s="188" t="str">
        <f>IF('Formulario PPGR3'!$G693="","",CONCATENATE('Formulario PPGR3'!$C693,".",'Formulario PPGR3'!$D693,".",'Formulario PPGR3'!$E693,".",'Formulario PPGR3'!$F693))</f>
        <v/>
      </c>
      <c r="C693" s="188" t="str">
        <f>IF('Formulario PPGR3'!$G693="","",'Formulario PPGR1'!#REF!)</f>
        <v/>
      </c>
      <c r="D693" s="188" t="str">
        <f>IF('Formulario PPGR3'!$G693="","",'Formulario PPGR1'!#REF!)</f>
        <v/>
      </c>
      <c r="E693" s="188" t="str">
        <f>IF('Formulario PPGR3'!$G693="","",'Formulario PPGR1'!#REF!)</f>
        <v/>
      </c>
      <c r="F693" s="188" t="str">
        <f>IF('Formulario PPGR3'!$G693="","",'Formulario PPGR1'!#REF!)</f>
        <v/>
      </c>
      <c r="G693" s="234"/>
      <c r="H693" s="519" t="str" cm="1">
        <f t="array" ref="H693">IF(Tabla1[[#This Row],[Código_Actividad]]="","",_xlfn.XLOOKUP(Tabla1[[#This Row],[Código_Actividad]],CodigoActividad,Tabla2[Actividades Programables Presupuestables],"",0))</f>
        <v/>
      </c>
      <c r="I693" s="520" t="str">
        <f>IFERROR(VLOOKUP('Formulario PPGR3'!$G693,'Formulario PPGR2'!$C$9:$Q$270,15,FALSE),"")</f>
        <v/>
      </c>
      <c r="J693" s="528"/>
      <c r="K693" s="524"/>
      <c r="L693" s="521" t="str">
        <f>IF(Tabla1[[#This Row],[Descripción]]="","",_xlfn.XLOOKUP(Tabla1[[#This Row],[Descripción]],Tabla10[Descripción],Tabla10[Unidad de Medida],"",0))</f>
        <v/>
      </c>
      <c r="M693" s="312"/>
      <c r="N693" s="537" t="str">
        <f>IF(Tabla1[[#This Row],[Descripción]]="","",_xlfn.XLOOKUP(Tabla1[[#This Row],[Descripción]],Tabla10[Descripción],Tabla10[Precio Unitario],0))</f>
        <v/>
      </c>
      <c r="O693" s="537" t="str">
        <f>IF(Tabla1[[#This Row],[Cantidad de Insumos]]="","",Tabla1[[#This Row],[Precio Unitario]]*Tabla1[[#This Row],[Cantidad de Insumos]])</f>
        <v/>
      </c>
      <c r="P693" s="522" t="str">
        <f>IF(Tabla1[[#This Row],[Descripción]]="","",_xlfn.XLOOKUP(Tabla1[[#This Row],[Descripción]],Tabla10[Descripción],Tabla10[CODIGO PRESUPUESTARIO],0))</f>
        <v/>
      </c>
      <c r="Q693" s="523"/>
      <c r="R693" s="523" t="str">
        <f>IF(Tabla1[[#This Row],[Insumos]]="","",_xlfn.XLOOKUP(Tabla1[[#This Row],[Insumos]],Tabla10[Insumo],Tabla10[InsumoAbrev],"",0))</f>
        <v/>
      </c>
    </row>
    <row r="694" spans="2:18">
      <c r="B694" s="188" t="str">
        <f>IF('Formulario PPGR3'!$G694="","",CONCATENATE('Formulario PPGR3'!$C694,".",'Formulario PPGR3'!$D694,".",'Formulario PPGR3'!$E694,".",'Formulario PPGR3'!$F694))</f>
        <v/>
      </c>
      <c r="C694" s="188" t="str">
        <f>IF('Formulario PPGR3'!$G694="","",'Formulario PPGR1'!#REF!)</f>
        <v/>
      </c>
      <c r="D694" s="188" t="str">
        <f>IF('Formulario PPGR3'!$G694="","",'Formulario PPGR1'!#REF!)</f>
        <v/>
      </c>
      <c r="E694" s="188" t="str">
        <f>IF('Formulario PPGR3'!$G694="","",'Formulario PPGR1'!#REF!)</f>
        <v/>
      </c>
      <c r="F694" s="188" t="str">
        <f>IF('Formulario PPGR3'!$G694="","",'Formulario PPGR1'!#REF!)</f>
        <v/>
      </c>
      <c r="G694" s="234"/>
      <c r="H694" s="519" t="str" cm="1">
        <f t="array" ref="H694">IF(Tabla1[[#This Row],[Código_Actividad]]="","",_xlfn.XLOOKUP(Tabla1[[#This Row],[Código_Actividad]],CodigoActividad,Tabla2[Actividades Programables Presupuestables],"",0))</f>
        <v/>
      </c>
      <c r="I694" s="520" t="str">
        <f>IFERROR(VLOOKUP('Formulario PPGR3'!$G694,'Formulario PPGR2'!$C$9:$Q$270,15,FALSE),"")</f>
        <v/>
      </c>
      <c r="J694" s="528"/>
      <c r="K694" s="524"/>
      <c r="L694" s="521" t="str">
        <f>IF(Tabla1[[#This Row],[Descripción]]="","",_xlfn.XLOOKUP(Tabla1[[#This Row],[Descripción]],Tabla10[Descripción],Tabla10[Unidad de Medida],"",0))</f>
        <v/>
      </c>
      <c r="M694" s="312"/>
      <c r="N694" s="537" t="str">
        <f>IF(Tabla1[[#This Row],[Descripción]]="","",_xlfn.XLOOKUP(Tabla1[[#This Row],[Descripción]],Tabla10[Descripción],Tabla10[Precio Unitario],0))</f>
        <v/>
      </c>
      <c r="O694" s="537" t="str">
        <f>IF(Tabla1[[#This Row],[Cantidad de Insumos]]="","",Tabla1[[#This Row],[Precio Unitario]]*Tabla1[[#This Row],[Cantidad de Insumos]])</f>
        <v/>
      </c>
      <c r="P694" s="522" t="str">
        <f>IF(Tabla1[[#This Row],[Descripción]]="","",_xlfn.XLOOKUP(Tabla1[[#This Row],[Descripción]],Tabla10[Descripción],Tabla10[CODIGO PRESUPUESTARIO],0))</f>
        <v/>
      </c>
      <c r="Q694" s="523"/>
      <c r="R694" s="523" t="str">
        <f>IF(Tabla1[[#This Row],[Insumos]]="","",_xlfn.XLOOKUP(Tabla1[[#This Row],[Insumos]],Tabla10[Insumo],Tabla10[InsumoAbrev],"",0))</f>
        <v/>
      </c>
    </row>
    <row r="695" spans="2:18">
      <c r="B695" s="188" t="str">
        <f>IF('Formulario PPGR3'!$G695="","",CONCATENATE('Formulario PPGR3'!$C695,".",'Formulario PPGR3'!$D695,".",'Formulario PPGR3'!$E695,".",'Formulario PPGR3'!$F695))</f>
        <v/>
      </c>
      <c r="C695" s="188" t="str">
        <f>IF('Formulario PPGR3'!$G695="","",'Formulario PPGR1'!#REF!)</f>
        <v/>
      </c>
      <c r="D695" s="188" t="str">
        <f>IF('Formulario PPGR3'!$G695="","",'Formulario PPGR1'!#REF!)</f>
        <v/>
      </c>
      <c r="E695" s="188" t="str">
        <f>IF('Formulario PPGR3'!$G695="","",'Formulario PPGR1'!#REF!)</f>
        <v/>
      </c>
      <c r="F695" s="188" t="str">
        <f>IF('Formulario PPGR3'!$G695="","",'Formulario PPGR1'!#REF!)</f>
        <v/>
      </c>
      <c r="G695" s="234"/>
      <c r="H695" s="519" t="str" cm="1">
        <f t="array" ref="H695">IF(Tabla1[[#This Row],[Código_Actividad]]="","",_xlfn.XLOOKUP(Tabla1[[#This Row],[Código_Actividad]],CodigoActividad,Tabla2[Actividades Programables Presupuestables],"",0))</f>
        <v/>
      </c>
      <c r="I695" s="520" t="str">
        <f>IFERROR(VLOOKUP('Formulario PPGR3'!$G695,'Formulario PPGR2'!$C$9:$Q$270,15,FALSE),"")</f>
        <v/>
      </c>
      <c r="J695" s="529"/>
      <c r="K695" s="524"/>
      <c r="L695" s="521" t="str">
        <f>IF(Tabla1[[#This Row],[Descripción]]="","",_xlfn.XLOOKUP(Tabla1[[#This Row],[Descripción]],Tabla10[Descripción],Tabla10[Unidad de Medida],"",0))</f>
        <v/>
      </c>
      <c r="M695" s="312"/>
      <c r="N695" s="537" t="str">
        <f>IF(Tabla1[[#This Row],[Descripción]]="","",_xlfn.XLOOKUP(Tabla1[[#This Row],[Descripción]],Tabla10[Descripción],Tabla10[Precio Unitario],0))</f>
        <v/>
      </c>
      <c r="O695" s="537" t="str">
        <f>IF(Tabla1[[#This Row],[Cantidad de Insumos]]="","",Tabla1[[#This Row],[Precio Unitario]]*Tabla1[[#This Row],[Cantidad de Insumos]])</f>
        <v/>
      </c>
      <c r="P695" s="522" t="str">
        <f>IF(Tabla1[[#This Row],[Descripción]]="","",_xlfn.XLOOKUP(Tabla1[[#This Row],[Descripción]],Tabla10[Descripción],Tabla10[CODIGO PRESUPUESTARIO],0))</f>
        <v/>
      </c>
      <c r="Q695" s="523"/>
      <c r="R695" s="523" t="str">
        <f>IF(Tabla1[[#This Row],[Insumos]]="","",_xlfn.XLOOKUP(Tabla1[[#This Row],[Insumos]],Tabla10[Insumo],Tabla10[InsumoAbrev],"",0))</f>
        <v/>
      </c>
    </row>
    <row r="696" spans="2:18">
      <c r="B696" s="188" t="str">
        <f>IF('Formulario PPGR3'!$G696="","",CONCATENATE('Formulario PPGR3'!$C696,".",'Formulario PPGR3'!$D696,".",'Formulario PPGR3'!$E696,".",'Formulario PPGR3'!$F696))</f>
        <v/>
      </c>
      <c r="C696" s="188" t="str">
        <f>IF('Formulario PPGR3'!$G696="","",'Formulario PPGR1'!#REF!)</f>
        <v/>
      </c>
      <c r="D696" s="188" t="str">
        <f>IF('Formulario PPGR3'!$G696="","",'Formulario PPGR1'!#REF!)</f>
        <v/>
      </c>
      <c r="E696" s="188" t="str">
        <f>IF('Formulario PPGR3'!$G696="","",'Formulario PPGR1'!#REF!)</f>
        <v/>
      </c>
      <c r="F696" s="188" t="str">
        <f>IF('Formulario PPGR3'!$G696="","",'Formulario PPGR1'!#REF!)</f>
        <v/>
      </c>
      <c r="G696" s="234"/>
      <c r="H696" s="519" t="str" cm="1">
        <f t="array" ref="H696">IF(Tabla1[[#This Row],[Código_Actividad]]="","",_xlfn.XLOOKUP(Tabla1[[#This Row],[Código_Actividad]],CodigoActividad,Tabla2[Actividades Programables Presupuestables],"",0))</f>
        <v/>
      </c>
      <c r="I696" s="520" t="str">
        <f>IFERROR(VLOOKUP('Formulario PPGR3'!$G696,'Formulario PPGR2'!$C$9:$Q$270,15,FALSE),"")</f>
        <v/>
      </c>
      <c r="J696" s="528"/>
      <c r="K696" s="524"/>
      <c r="L696" s="521" t="str">
        <f>IF(Tabla1[[#This Row],[Descripción]]="","",_xlfn.XLOOKUP(Tabla1[[#This Row],[Descripción]],Tabla10[Descripción],Tabla10[Unidad de Medida],"",0))</f>
        <v/>
      </c>
      <c r="M696" s="312"/>
      <c r="N696" s="537" t="str">
        <f>IF(Tabla1[[#This Row],[Descripción]]="","",_xlfn.XLOOKUP(Tabla1[[#This Row],[Descripción]],Tabla10[Descripción],Tabla10[Precio Unitario],0))</f>
        <v/>
      </c>
      <c r="O696" s="537" t="str">
        <f>IF(Tabla1[[#This Row],[Cantidad de Insumos]]="","",Tabla1[[#This Row],[Precio Unitario]]*Tabla1[[#This Row],[Cantidad de Insumos]])</f>
        <v/>
      </c>
      <c r="P696" s="522" t="str">
        <f>IF(Tabla1[[#This Row],[Descripción]]="","",_xlfn.XLOOKUP(Tabla1[[#This Row],[Descripción]],Tabla10[Descripción],Tabla10[CODIGO PRESUPUESTARIO],0))</f>
        <v/>
      </c>
      <c r="Q696" s="523"/>
      <c r="R696" s="523" t="str">
        <f>IF(Tabla1[[#This Row],[Insumos]]="","",_xlfn.XLOOKUP(Tabla1[[#This Row],[Insumos]],Tabla10[Insumo],Tabla10[InsumoAbrev],"",0))</f>
        <v/>
      </c>
    </row>
    <row r="697" spans="2:18">
      <c r="B697" s="188" t="str">
        <f>IF('Formulario PPGR3'!$G697="","",CONCATENATE('Formulario PPGR3'!$C697,".",'Formulario PPGR3'!$D697,".",'Formulario PPGR3'!$E697,".",'Formulario PPGR3'!$F697))</f>
        <v/>
      </c>
      <c r="C697" s="188" t="str">
        <f>IF('Formulario PPGR3'!$G697="","",'Formulario PPGR1'!#REF!)</f>
        <v/>
      </c>
      <c r="D697" s="188" t="str">
        <f>IF('Formulario PPGR3'!$G697="","",'Formulario PPGR1'!#REF!)</f>
        <v/>
      </c>
      <c r="E697" s="188" t="str">
        <f>IF('Formulario PPGR3'!$G697="","",'Formulario PPGR1'!#REF!)</f>
        <v/>
      </c>
      <c r="F697" s="188" t="str">
        <f>IF('Formulario PPGR3'!$G697="","",'Formulario PPGR1'!#REF!)</f>
        <v/>
      </c>
      <c r="G697" s="234"/>
      <c r="H697" s="519" t="str" cm="1">
        <f t="array" ref="H697">IF(Tabla1[[#This Row],[Código_Actividad]]="","",_xlfn.XLOOKUP(Tabla1[[#This Row],[Código_Actividad]],CodigoActividad,Tabla2[Actividades Programables Presupuestables],"",0))</f>
        <v/>
      </c>
      <c r="I697" s="520" t="str">
        <f>IFERROR(VLOOKUP('Formulario PPGR3'!$G697,'Formulario PPGR2'!$C$9:$Q$270,15,FALSE),"")</f>
        <v/>
      </c>
      <c r="J697" s="528"/>
      <c r="K697" s="524"/>
      <c r="L697" s="521" t="str">
        <f>IF(Tabla1[[#This Row],[Descripción]]="","",_xlfn.XLOOKUP(Tabla1[[#This Row],[Descripción]],Tabla10[Descripción],Tabla10[Unidad de Medida],"",0))</f>
        <v/>
      </c>
      <c r="M697" s="312"/>
      <c r="N697" s="537" t="str">
        <f>IF(Tabla1[[#This Row],[Descripción]]="","",_xlfn.XLOOKUP(Tabla1[[#This Row],[Descripción]],Tabla10[Descripción],Tabla10[Precio Unitario],0))</f>
        <v/>
      </c>
      <c r="O697" s="537" t="str">
        <f>IF(Tabla1[[#This Row],[Cantidad de Insumos]]="","",Tabla1[[#This Row],[Precio Unitario]]*Tabla1[[#This Row],[Cantidad de Insumos]])</f>
        <v/>
      </c>
      <c r="P697" s="522" t="str">
        <f>IF(Tabla1[[#This Row],[Descripción]]="","",_xlfn.XLOOKUP(Tabla1[[#This Row],[Descripción]],Tabla10[Descripción],Tabla10[CODIGO PRESUPUESTARIO],0))</f>
        <v/>
      </c>
      <c r="Q697" s="523"/>
      <c r="R697" s="523" t="str">
        <f>IF(Tabla1[[#This Row],[Insumos]]="","",_xlfn.XLOOKUP(Tabla1[[#This Row],[Insumos]],Tabla10[Insumo],Tabla10[InsumoAbrev],"",0))</f>
        <v/>
      </c>
    </row>
    <row r="698" spans="2:18">
      <c r="B698" s="188" t="str">
        <f>IF('Formulario PPGR3'!$G698="","",CONCATENATE('Formulario PPGR3'!$C698,".",'Formulario PPGR3'!$D698,".",'Formulario PPGR3'!$E698,".",'Formulario PPGR3'!$F698))</f>
        <v/>
      </c>
      <c r="C698" s="188" t="str">
        <f>IF('Formulario PPGR3'!$G698="","",'Formulario PPGR1'!#REF!)</f>
        <v/>
      </c>
      <c r="D698" s="188" t="str">
        <f>IF('Formulario PPGR3'!$G698="","",'Formulario PPGR1'!#REF!)</f>
        <v/>
      </c>
      <c r="E698" s="188" t="str">
        <f>IF('Formulario PPGR3'!$G698="","",'Formulario PPGR1'!#REF!)</f>
        <v/>
      </c>
      <c r="F698" s="188" t="str">
        <f>IF('Formulario PPGR3'!$G698="","",'Formulario PPGR1'!#REF!)</f>
        <v/>
      </c>
      <c r="G698" s="234"/>
      <c r="H698" s="519" t="str" cm="1">
        <f t="array" ref="H698">IF(Tabla1[[#This Row],[Código_Actividad]]="","",_xlfn.XLOOKUP(Tabla1[[#This Row],[Código_Actividad]],CodigoActividad,Tabla2[Actividades Programables Presupuestables],"",0))</f>
        <v/>
      </c>
      <c r="I698" s="520" t="str">
        <f>IFERROR(VLOOKUP('Formulario PPGR3'!$G698,'Formulario PPGR2'!$C$9:$Q$270,15,FALSE),"")</f>
        <v/>
      </c>
      <c r="J698" s="528"/>
      <c r="K698" s="524"/>
      <c r="L698" s="521" t="str">
        <f>IF(Tabla1[[#This Row],[Descripción]]="","",_xlfn.XLOOKUP(Tabla1[[#This Row],[Descripción]],Tabla10[Descripción],Tabla10[Unidad de Medida],"",0))</f>
        <v/>
      </c>
      <c r="M698" s="312"/>
      <c r="N698" s="537" t="str">
        <f>IF(Tabla1[[#This Row],[Descripción]]="","",_xlfn.XLOOKUP(Tabla1[[#This Row],[Descripción]],Tabla10[Descripción],Tabla10[Precio Unitario],0))</f>
        <v/>
      </c>
      <c r="O698" s="537" t="str">
        <f>IF(Tabla1[[#This Row],[Cantidad de Insumos]]="","",Tabla1[[#This Row],[Precio Unitario]]*Tabla1[[#This Row],[Cantidad de Insumos]])</f>
        <v/>
      </c>
      <c r="P698" s="522" t="str">
        <f>IF(Tabla1[[#This Row],[Descripción]]="","",_xlfn.XLOOKUP(Tabla1[[#This Row],[Descripción]],Tabla10[Descripción],Tabla10[CODIGO PRESUPUESTARIO],0))</f>
        <v/>
      </c>
      <c r="Q698" s="523"/>
      <c r="R698" s="523" t="str">
        <f>IF(Tabla1[[#This Row],[Insumos]]="","",_xlfn.XLOOKUP(Tabla1[[#This Row],[Insumos]],Tabla10[Insumo],Tabla10[InsumoAbrev],"",0))</f>
        <v/>
      </c>
    </row>
    <row r="699" spans="2:18">
      <c r="B699" s="188" t="str">
        <f>IF('Formulario PPGR3'!$G699="","",CONCATENATE('Formulario PPGR3'!$C699,".",'Formulario PPGR3'!$D699,".",'Formulario PPGR3'!$E699,".",'Formulario PPGR3'!$F699))</f>
        <v/>
      </c>
      <c r="C699" s="188" t="str">
        <f>IF('Formulario PPGR3'!$G699="","",'Formulario PPGR1'!#REF!)</f>
        <v/>
      </c>
      <c r="D699" s="188" t="str">
        <f>IF('Formulario PPGR3'!$G699="","",'Formulario PPGR1'!#REF!)</f>
        <v/>
      </c>
      <c r="E699" s="188" t="str">
        <f>IF('Formulario PPGR3'!$G699="","",'Formulario PPGR1'!#REF!)</f>
        <v/>
      </c>
      <c r="F699" s="188" t="str">
        <f>IF('Formulario PPGR3'!$G699="","",'Formulario PPGR1'!#REF!)</f>
        <v/>
      </c>
      <c r="G699" s="234"/>
      <c r="H699" s="519" t="str" cm="1">
        <f t="array" ref="H699">IF(Tabla1[[#This Row],[Código_Actividad]]="","",_xlfn.XLOOKUP(Tabla1[[#This Row],[Código_Actividad]],CodigoActividad,Tabla2[Actividades Programables Presupuestables],"",0))</f>
        <v/>
      </c>
      <c r="I699" s="520" t="str">
        <f>IFERROR(VLOOKUP('Formulario PPGR3'!$G699,'Formulario PPGR2'!$C$9:$Q$270,15,FALSE),"")</f>
        <v/>
      </c>
      <c r="J699" s="528"/>
      <c r="K699" s="524"/>
      <c r="L699" s="521" t="str">
        <f>IF(Tabla1[[#This Row],[Descripción]]="","",_xlfn.XLOOKUP(Tabla1[[#This Row],[Descripción]],Tabla10[Descripción],Tabla10[Unidad de Medida],"",0))</f>
        <v/>
      </c>
      <c r="M699" s="312"/>
      <c r="N699" s="537" t="str">
        <f>IF(Tabla1[[#This Row],[Descripción]]="","",_xlfn.XLOOKUP(Tabla1[[#This Row],[Descripción]],Tabla10[Descripción],Tabla10[Precio Unitario],0))</f>
        <v/>
      </c>
      <c r="O699" s="537" t="str">
        <f>IF(Tabla1[[#This Row],[Cantidad de Insumos]]="","",Tabla1[[#This Row],[Precio Unitario]]*Tabla1[[#This Row],[Cantidad de Insumos]])</f>
        <v/>
      </c>
      <c r="P699" s="522" t="str">
        <f>IF(Tabla1[[#This Row],[Descripción]]="","",_xlfn.XLOOKUP(Tabla1[[#This Row],[Descripción]],Tabla10[Descripción],Tabla10[CODIGO PRESUPUESTARIO],0))</f>
        <v/>
      </c>
      <c r="Q699" s="523"/>
      <c r="R699" s="523" t="str">
        <f>IF(Tabla1[[#This Row],[Insumos]]="","",_xlfn.XLOOKUP(Tabla1[[#This Row],[Insumos]],Tabla10[Insumo],Tabla10[InsumoAbrev],"",0))</f>
        <v/>
      </c>
    </row>
    <row r="700" spans="2:18">
      <c r="B700" s="188" t="str">
        <f>IF('Formulario PPGR3'!$G700="","",CONCATENATE('Formulario PPGR3'!$C700,".",'Formulario PPGR3'!$D700,".",'Formulario PPGR3'!$E700,".",'Formulario PPGR3'!$F700))</f>
        <v/>
      </c>
      <c r="C700" s="188" t="str">
        <f>IF('Formulario PPGR3'!$G700="","",'Formulario PPGR1'!#REF!)</f>
        <v/>
      </c>
      <c r="D700" s="188" t="str">
        <f>IF('Formulario PPGR3'!$G700="","",'Formulario PPGR1'!#REF!)</f>
        <v/>
      </c>
      <c r="E700" s="188" t="str">
        <f>IF('Formulario PPGR3'!$G700="","",'Formulario PPGR1'!#REF!)</f>
        <v/>
      </c>
      <c r="F700" s="188" t="str">
        <f>IF('Formulario PPGR3'!$G700="","",'Formulario PPGR1'!#REF!)</f>
        <v/>
      </c>
      <c r="G700" s="234"/>
      <c r="H700" s="519" t="str" cm="1">
        <f t="array" ref="H700">IF(Tabla1[[#This Row],[Código_Actividad]]="","",_xlfn.XLOOKUP(Tabla1[[#This Row],[Código_Actividad]],CodigoActividad,Tabla2[Actividades Programables Presupuestables],"",0))</f>
        <v/>
      </c>
      <c r="I700" s="520" t="str">
        <f>IFERROR(VLOOKUP('Formulario PPGR3'!$G700,'Formulario PPGR2'!$C$9:$Q$270,15,FALSE),"")</f>
        <v/>
      </c>
      <c r="J700" s="528"/>
      <c r="K700" s="524"/>
      <c r="L700" s="521" t="str">
        <f>IF(Tabla1[[#This Row],[Descripción]]="","",_xlfn.XLOOKUP(Tabla1[[#This Row],[Descripción]],Tabla10[Descripción],Tabla10[Unidad de Medida],"",0))</f>
        <v/>
      </c>
      <c r="M700" s="312"/>
      <c r="N700" s="537" t="str">
        <f>IF(Tabla1[[#This Row],[Descripción]]="","",_xlfn.XLOOKUP(Tabla1[[#This Row],[Descripción]],Tabla10[Descripción],Tabla10[Precio Unitario],0))</f>
        <v/>
      </c>
      <c r="O700" s="537" t="str">
        <f>IF(Tabla1[[#This Row],[Cantidad de Insumos]]="","",Tabla1[[#This Row],[Precio Unitario]]*Tabla1[[#This Row],[Cantidad de Insumos]])</f>
        <v/>
      </c>
      <c r="P700" s="522" t="str">
        <f>IF(Tabla1[[#This Row],[Descripción]]="","",_xlfn.XLOOKUP(Tabla1[[#This Row],[Descripción]],Tabla10[Descripción],Tabla10[CODIGO PRESUPUESTARIO],0))</f>
        <v/>
      </c>
      <c r="Q700" s="523"/>
      <c r="R700" s="523" t="str">
        <f>IF(Tabla1[[#This Row],[Insumos]]="","",_xlfn.XLOOKUP(Tabla1[[#This Row],[Insumos]],Tabla10[Insumo],Tabla10[InsumoAbrev],"",0))</f>
        <v/>
      </c>
    </row>
    <row r="701" spans="2:18">
      <c r="B701" s="188" t="str">
        <f>IF('Formulario PPGR3'!$G701="","",CONCATENATE('Formulario PPGR3'!$C701,".",'Formulario PPGR3'!$D701,".",'Formulario PPGR3'!$E701,".",'Formulario PPGR3'!$F701))</f>
        <v/>
      </c>
      <c r="C701" s="188" t="str">
        <f>IF('Formulario PPGR3'!$G701="","",'Formulario PPGR1'!#REF!)</f>
        <v/>
      </c>
      <c r="D701" s="188" t="str">
        <f>IF('Formulario PPGR3'!$G701="","",'Formulario PPGR1'!#REF!)</f>
        <v/>
      </c>
      <c r="E701" s="188" t="str">
        <f>IF('Formulario PPGR3'!$G701="","",'Formulario PPGR1'!#REF!)</f>
        <v/>
      </c>
      <c r="F701" s="188" t="str">
        <f>IF('Formulario PPGR3'!$G701="","",'Formulario PPGR1'!#REF!)</f>
        <v/>
      </c>
      <c r="G701" s="234"/>
      <c r="H701" s="519" t="str" cm="1">
        <f t="array" ref="H701">IF(Tabla1[[#This Row],[Código_Actividad]]="","",_xlfn.XLOOKUP(Tabla1[[#This Row],[Código_Actividad]],CodigoActividad,Tabla2[Actividades Programables Presupuestables],"",0))</f>
        <v/>
      </c>
      <c r="I701" s="520" t="str">
        <f>IFERROR(VLOOKUP('Formulario PPGR3'!$G701,'Formulario PPGR2'!$C$9:$Q$270,15,FALSE),"")</f>
        <v/>
      </c>
      <c r="J701" s="529"/>
      <c r="K701" s="524"/>
      <c r="L701" s="521" t="str">
        <f>IF(Tabla1[[#This Row],[Descripción]]="","",_xlfn.XLOOKUP(Tabla1[[#This Row],[Descripción]],Tabla10[Descripción],Tabla10[Unidad de Medida],"",0))</f>
        <v/>
      </c>
      <c r="M701" s="312"/>
      <c r="N701" s="537" t="str">
        <f>IF(Tabla1[[#This Row],[Descripción]]="","",_xlfn.XLOOKUP(Tabla1[[#This Row],[Descripción]],Tabla10[Descripción],Tabla10[Precio Unitario],0))</f>
        <v/>
      </c>
      <c r="O701" s="537" t="str">
        <f>IF(Tabla1[[#This Row],[Cantidad de Insumos]]="","",Tabla1[[#This Row],[Precio Unitario]]*Tabla1[[#This Row],[Cantidad de Insumos]])</f>
        <v/>
      </c>
      <c r="P701" s="522" t="str">
        <f>IF(Tabla1[[#This Row],[Descripción]]="","",_xlfn.XLOOKUP(Tabla1[[#This Row],[Descripción]],Tabla10[Descripción],Tabla10[CODIGO PRESUPUESTARIO],0))</f>
        <v/>
      </c>
      <c r="Q701" s="523"/>
      <c r="R701" s="523" t="str">
        <f>IF(Tabla1[[#This Row],[Insumos]]="","",_xlfn.XLOOKUP(Tabla1[[#This Row],[Insumos]],Tabla10[Insumo],Tabla10[InsumoAbrev],"",0))</f>
        <v/>
      </c>
    </row>
    <row r="702" spans="2:18">
      <c r="B702" s="188" t="str">
        <f>IF('Formulario PPGR3'!$G702="","",CONCATENATE('Formulario PPGR3'!$C702,".",'Formulario PPGR3'!$D702,".",'Formulario PPGR3'!$E702,".",'Formulario PPGR3'!$F702))</f>
        <v/>
      </c>
      <c r="C702" s="188" t="str">
        <f>IF('Formulario PPGR3'!$G702="","",'Formulario PPGR1'!#REF!)</f>
        <v/>
      </c>
      <c r="D702" s="188" t="str">
        <f>IF('Formulario PPGR3'!$G702="","",'Formulario PPGR1'!#REF!)</f>
        <v/>
      </c>
      <c r="E702" s="188" t="str">
        <f>IF('Formulario PPGR3'!$G702="","",'Formulario PPGR1'!#REF!)</f>
        <v/>
      </c>
      <c r="F702" s="188" t="str">
        <f>IF('Formulario PPGR3'!$G702="","",'Formulario PPGR1'!#REF!)</f>
        <v/>
      </c>
      <c r="G702" s="234"/>
      <c r="H702" s="519" t="str" cm="1">
        <f t="array" ref="H702">IF(Tabla1[[#This Row],[Código_Actividad]]="","",_xlfn.XLOOKUP(Tabla1[[#This Row],[Código_Actividad]],CodigoActividad,Tabla2[Actividades Programables Presupuestables],"",0))</f>
        <v/>
      </c>
      <c r="I702" s="520" t="str">
        <f>IFERROR(VLOOKUP('Formulario PPGR3'!$G702,'Formulario PPGR2'!$C$9:$Q$270,15,FALSE),"")</f>
        <v/>
      </c>
      <c r="J702" s="528"/>
      <c r="K702" s="524"/>
      <c r="L702" s="521" t="str">
        <f>IF(Tabla1[[#This Row],[Descripción]]="","",_xlfn.XLOOKUP(Tabla1[[#This Row],[Descripción]],Tabla10[Descripción],Tabla10[Unidad de Medida],"",0))</f>
        <v/>
      </c>
      <c r="M702" s="312"/>
      <c r="N702" s="537" t="str">
        <f>IF(Tabla1[[#This Row],[Descripción]]="","",_xlfn.XLOOKUP(Tabla1[[#This Row],[Descripción]],Tabla10[Descripción],Tabla10[Precio Unitario],0))</f>
        <v/>
      </c>
      <c r="O702" s="537" t="str">
        <f>IF(Tabla1[[#This Row],[Cantidad de Insumos]]="","",Tabla1[[#This Row],[Precio Unitario]]*Tabla1[[#This Row],[Cantidad de Insumos]])</f>
        <v/>
      </c>
      <c r="P702" s="522" t="str">
        <f>IF(Tabla1[[#This Row],[Descripción]]="","",_xlfn.XLOOKUP(Tabla1[[#This Row],[Descripción]],Tabla10[Descripción],Tabla10[CODIGO PRESUPUESTARIO],0))</f>
        <v/>
      </c>
      <c r="Q702" s="523"/>
      <c r="R702" s="523" t="str">
        <f>IF(Tabla1[[#This Row],[Insumos]]="","",_xlfn.XLOOKUP(Tabla1[[#This Row],[Insumos]],Tabla10[Insumo],Tabla10[InsumoAbrev],"",0))</f>
        <v/>
      </c>
    </row>
    <row r="703" spans="2:18">
      <c r="B703" s="188" t="str">
        <f>IF('Formulario PPGR3'!$G703="","",CONCATENATE('Formulario PPGR3'!$C703,".",'Formulario PPGR3'!$D703,".",'Formulario PPGR3'!$E703,".",'Formulario PPGR3'!$F703))</f>
        <v/>
      </c>
      <c r="C703" s="188" t="str">
        <f>IF('Formulario PPGR3'!$G703="","",'Formulario PPGR1'!#REF!)</f>
        <v/>
      </c>
      <c r="D703" s="188" t="str">
        <f>IF('Formulario PPGR3'!$G703="","",'Formulario PPGR1'!#REF!)</f>
        <v/>
      </c>
      <c r="E703" s="188" t="str">
        <f>IF('Formulario PPGR3'!$G703="","",'Formulario PPGR1'!#REF!)</f>
        <v/>
      </c>
      <c r="F703" s="188" t="str">
        <f>IF('Formulario PPGR3'!$G703="","",'Formulario PPGR1'!#REF!)</f>
        <v/>
      </c>
      <c r="G703" s="234"/>
      <c r="H703" s="519" t="str" cm="1">
        <f t="array" ref="H703">IF(Tabla1[[#This Row],[Código_Actividad]]="","",_xlfn.XLOOKUP(Tabla1[[#This Row],[Código_Actividad]],CodigoActividad,Tabla2[Actividades Programables Presupuestables],"",0))</f>
        <v/>
      </c>
      <c r="I703" s="520" t="str">
        <f>IFERROR(VLOOKUP('Formulario PPGR3'!$G703,'Formulario PPGR2'!$C$9:$Q$270,15,FALSE),"")</f>
        <v/>
      </c>
      <c r="J703" s="528"/>
      <c r="K703" s="524"/>
      <c r="L703" s="521" t="str">
        <f>IF(Tabla1[[#This Row],[Descripción]]="","",_xlfn.XLOOKUP(Tabla1[[#This Row],[Descripción]],Tabla10[Descripción],Tabla10[Unidad de Medida],"",0))</f>
        <v/>
      </c>
      <c r="M703" s="312"/>
      <c r="N703" s="537" t="str">
        <f>IF(Tabla1[[#This Row],[Descripción]]="","",_xlfn.XLOOKUP(Tabla1[[#This Row],[Descripción]],Tabla10[Descripción],Tabla10[Precio Unitario],0))</f>
        <v/>
      </c>
      <c r="O703" s="537" t="str">
        <f>IF(Tabla1[[#This Row],[Cantidad de Insumos]]="","",Tabla1[[#This Row],[Precio Unitario]]*Tabla1[[#This Row],[Cantidad de Insumos]])</f>
        <v/>
      </c>
      <c r="P703" s="522" t="str">
        <f>IF(Tabla1[[#This Row],[Descripción]]="","",_xlfn.XLOOKUP(Tabla1[[#This Row],[Descripción]],Tabla10[Descripción],Tabla10[CODIGO PRESUPUESTARIO],0))</f>
        <v/>
      </c>
      <c r="Q703" s="523"/>
      <c r="R703" s="523" t="str">
        <f>IF(Tabla1[[#This Row],[Insumos]]="","",_xlfn.XLOOKUP(Tabla1[[#This Row],[Insumos]],Tabla10[Insumo],Tabla10[InsumoAbrev],"",0))</f>
        <v/>
      </c>
    </row>
    <row r="704" spans="2:18">
      <c r="B704" s="188" t="str">
        <f>IF('Formulario PPGR3'!$G704="","",CONCATENATE('Formulario PPGR3'!$C704,".",'Formulario PPGR3'!$D704,".",'Formulario PPGR3'!$E704,".",'Formulario PPGR3'!$F704))</f>
        <v/>
      </c>
      <c r="C704" s="188" t="str">
        <f>IF('Formulario PPGR3'!$G704="","",'Formulario PPGR1'!#REF!)</f>
        <v/>
      </c>
      <c r="D704" s="188" t="str">
        <f>IF('Formulario PPGR3'!$G704="","",'Formulario PPGR1'!#REF!)</f>
        <v/>
      </c>
      <c r="E704" s="188" t="str">
        <f>IF('Formulario PPGR3'!$G704="","",'Formulario PPGR1'!#REF!)</f>
        <v/>
      </c>
      <c r="F704" s="188" t="str">
        <f>IF('Formulario PPGR3'!$G704="","",'Formulario PPGR1'!#REF!)</f>
        <v/>
      </c>
      <c r="G704" s="234"/>
      <c r="H704" s="519" t="str" cm="1">
        <f t="array" ref="H704">IF(Tabla1[[#This Row],[Código_Actividad]]="","",_xlfn.XLOOKUP(Tabla1[[#This Row],[Código_Actividad]],CodigoActividad,Tabla2[Actividades Programables Presupuestables],"",0))</f>
        <v/>
      </c>
      <c r="I704" s="520" t="str">
        <f>IFERROR(VLOOKUP('Formulario PPGR3'!$G704,'Formulario PPGR2'!$C$9:$Q$270,15,FALSE),"")</f>
        <v/>
      </c>
      <c r="J704" s="529"/>
      <c r="K704" s="524"/>
      <c r="L704" s="521" t="str">
        <f>IF(Tabla1[[#This Row],[Descripción]]="","",_xlfn.XLOOKUP(Tabla1[[#This Row],[Descripción]],Tabla10[Descripción],Tabla10[Unidad de Medida],"",0))</f>
        <v/>
      </c>
      <c r="M704" s="312"/>
      <c r="N704" s="537" t="str">
        <f>IF(Tabla1[[#This Row],[Descripción]]="","",_xlfn.XLOOKUP(Tabla1[[#This Row],[Descripción]],Tabla10[Descripción],Tabla10[Precio Unitario],0))</f>
        <v/>
      </c>
      <c r="O704" s="537" t="str">
        <f>IF(Tabla1[[#This Row],[Cantidad de Insumos]]="","",Tabla1[[#This Row],[Precio Unitario]]*Tabla1[[#This Row],[Cantidad de Insumos]])</f>
        <v/>
      </c>
      <c r="P704" s="522" t="str">
        <f>IF(Tabla1[[#This Row],[Descripción]]="","",_xlfn.XLOOKUP(Tabla1[[#This Row],[Descripción]],Tabla10[Descripción],Tabla10[CODIGO PRESUPUESTARIO],0))</f>
        <v/>
      </c>
      <c r="Q704" s="523"/>
      <c r="R704" s="523" t="str">
        <f>IF(Tabla1[[#This Row],[Insumos]]="","",_xlfn.XLOOKUP(Tabla1[[#This Row],[Insumos]],Tabla10[Insumo],Tabla10[InsumoAbrev],"",0))</f>
        <v/>
      </c>
    </row>
    <row r="705" spans="2:18">
      <c r="B705" s="188" t="str">
        <f>IF('Formulario PPGR3'!$G705="","",CONCATENATE('Formulario PPGR3'!$C705,".",'Formulario PPGR3'!$D705,".",'Formulario PPGR3'!$E705,".",'Formulario PPGR3'!$F705))</f>
        <v/>
      </c>
      <c r="C705" s="188" t="str">
        <f>IF('Formulario PPGR3'!$G705="","",'Formulario PPGR1'!#REF!)</f>
        <v/>
      </c>
      <c r="D705" s="188" t="str">
        <f>IF('Formulario PPGR3'!$G705="","",'Formulario PPGR1'!#REF!)</f>
        <v/>
      </c>
      <c r="E705" s="188" t="str">
        <f>IF('Formulario PPGR3'!$G705="","",'Formulario PPGR1'!#REF!)</f>
        <v/>
      </c>
      <c r="F705" s="188" t="str">
        <f>IF('Formulario PPGR3'!$G705="","",'Formulario PPGR1'!#REF!)</f>
        <v/>
      </c>
      <c r="G705" s="234"/>
      <c r="H705" s="519" t="str" cm="1">
        <f t="array" ref="H705">IF(Tabla1[[#This Row],[Código_Actividad]]="","",_xlfn.XLOOKUP(Tabla1[[#This Row],[Código_Actividad]],CodigoActividad,Tabla2[Actividades Programables Presupuestables],"",0))</f>
        <v/>
      </c>
      <c r="I705" s="520" t="str">
        <f>IFERROR(VLOOKUP('Formulario PPGR3'!$G705,'Formulario PPGR2'!$C$9:$Q$270,15,FALSE),"")</f>
        <v/>
      </c>
      <c r="J705" s="529"/>
      <c r="K705" s="524"/>
      <c r="L705" s="521" t="str">
        <f>IF(Tabla1[[#This Row],[Descripción]]="","",_xlfn.XLOOKUP(Tabla1[[#This Row],[Descripción]],Tabla10[Descripción],Tabla10[Unidad de Medida],"",0))</f>
        <v/>
      </c>
      <c r="M705" s="312"/>
      <c r="N705" s="537" t="str">
        <f>IF(Tabla1[[#This Row],[Descripción]]="","",_xlfn.XLOOKUP(Tabla1[[#This Row],[Descripción]],Tabla10[Descripción],Tabla10[Precio Unitario],0))</f>
        <v/>
      </c>
      <c r="O705" s="537" t="str">
        <f>IF(Tabla1[[#This Row],[Cantidad de Insumos]]="","",Tabla1[[#This Row],[Precio Unitario]]*Tabla1[[#This Row],[Cantidad de Insumos]])</f>
        <v/>
      </c>
      <c r="P705" s="522" t="str">
        <f>IF(Tabla1[[#This Row],[Descripción]]="","",_xlfn.XLOOKUP(Tabla1[[#This Row],[Descripción]],Tabla10[Descripción],Tabla10[CODIGO PRESUPUESTARIO],0))</f>
        <v/>
      </c>
      <c r="Q705" s="523"/>
      <c r="R705" s="523" t="str">
        <f>IF(Tabla1[[#This Row],[Insumos]]="","",_xlfn.XLOOKUP(Tabla1[[#This Row],[Insumos]],Tabla10[Insumo],Tabla10[InsumoAbrev],"",0))</f>
        <v/>
      </c>
    </row>
    <row r="706" spans="2:18" s="267" customFormat="1">
      <c r="B706" s="188" t="str">
        <f>IF('Formulario PPGR3'!$G706="","",CONCATENATE('Formulario PPGR3'!$C706,".",'Formulario PPGR3'!$D706,".",'Formulario PPGR3'!$E706,".",'Formulario PPGR3'!$F706))</f>
        <v/>
      </c>
      <c r="C706" s="188" t="str">
        <f>IF('Formulario PPGR3'!$G706="","",'Formulario PPGR1'!#REF!)</f>
        <v/>
      </c>
      <c r="D706" s="188" t="str">
        <f>IF('Formulario PPGR3'!$G706="","",'Formulario PPGR1'!#REF!)</f>
        <v/>
      </c>
      <c r="E706" s="188" t="str">
        <f>IF('Formulario PPGR3'!$G706="","",'Formulario PPGR1'!#REF!)</f>
        <v/>
      </c>
      <c r="F706" s="188" t="str">
        <f>IF('Formulario PPGR3'!$G706="","",'Formulario PPGR1'!#REF!)</f>
        <v/>
      </c>
      <c r="G706" s="234"/>
      <c r="H706" s="519" t="str" cm="1">
        <f t="array" ref="H706">IF(Tabla1[[#This Row],[Código_Actividad]]="","",_xlfn.XLOOKUP(Tabla1[[#This Row],[Código_Actividad]],CodigoActividad,Tabla2[Actividades Programables Presupuestables],"",0))</f>
        <v/>
      </c>
      <c r="I706" s="520" t="str">
        <f>IFERROR(VLOOKUP('Formulario PPGR3'!$G706,'Formulario PPGR2'!$C$9:$Q$270,15,FALSE),"")</f>
        <v/>
      </c>
      <c r="J706" s="528"/>
      <c r="K706" s="524"/>
      <c r="L706" s="521" t="str">
        <f>IF(Tabla1[[#This Row],[Descripción]]="","",_xlfn.XLOOKUP(Tabla1[[#This Row],[Descripción]],Tabla10[Descripción],Tabla10[Unidad de Medida],"",0))</f>
        <v/>
      </c>
      <c r="M706" s="312"/>
      <c r="N706" s="537" t="str">
        <f>IF(Tabla1[[#This Row],[Descripción]]="","",_xlfn.XLOOKUP(Tabla1[[#This Row],[Descripción]],Tabla10[Descripción],Tabla10[Precio Unitario],0))</f>
        <v/>
      </c>
      <c r="O706" s="537" t="str">
        <f>IF(Tabla1[[#This Row],[Cantidad de Insumos]]="","",Tabla1[[#This Row],[Precio Unitario]]*Tabla1[[#This Row],[Cantidad de Insumos]])</f>
        <v/>
      </c>
      <c r="P706" s="522" t="str">
        <f>IF(Tabla1[[#This Row],[Descripción]]="","",_xlfn.XLOOKUP(Tabla1[[#This Row],[Descripción]],Tabla10[Descripción],Tabla10[CODIGO PRESUPUESTARIO],0))</f>
        <v/>
      </c>
      <c r="Q706" s="523"/>
      <c r="R706" s="523" t="str">
        <f>IF(Tabla1[[#This Row],[Insumos]]="","",_xlfn.XLOOKUP(Tabla1[[#This Row],[Insumos]],Tabla10[Insumo],Tabla10[InsumoAbrev],"",0))</f>
        <v/>
      </c>
    </row>
    <row r="707" spans="2:18" s="267" customFormat="1">
      <c r="B707" s="188" t="str">
        <f>IF('Formulario PPGR3'!$G707="","",CONCATENATE('Formulario PPGR3'!$C707,".",'Formulario PPGR3'!$D707,".",'Formulario PPGR3'!$E707,".",'Formulario PPGR3'!$F707))</f>
        <v/>
      </c>
      <c r="C707" s="188" t="str">
        <f>IF('Formulario PPGR3'!$G707="","",'Formulario PPGR1'!#REF!)</f>
        <v/>
      </c>
      <c r="D707" s="188" t="str">
        <f>IF('Formulario PPGR3'!$G707="","",'Formulario PPGR1'!#REF!)</f>
        <v/>
      </c>
      <c r="E707" s="188" t="str">
        <f>IF('Formulario PPGR3'!$G707="","",'Formulario PPGR1'!#REF!)</f>
        <v/>
      </c>
      <c r="F707" s="188" t="str">
        <f>IF('Formulario PPGR3'!$G707="","",'Formulario PPGR1'!#REF!)</f>
        <v/>
      </c>
      <c r="G707" s="234"/>
      <c r="H707" s="519" t="str" cm="1">
        <f t="array" ref="H707">IF(Tabla1[[#This Row],[Código_Actividad]]="","",_xlfn.XLOOKUP(Tabla1[[#This Row],[Código_Actividad]],CodigoActividad,Tabla2[Actividades Programables Presupuestables],"",0))</f>
        <v/>
      </c>
      <c r="I707" s="520" t="str">
        <f>IFERROR(VLOOKUP('Formulario PPGR3'!$G707,'Formulario PPGR2'!$C$9:$Q$270,15,FALSE),"")</f>
        <v/>
      </c>
      <c r="J707" s="528"/>
      <c r="K707" s="524"/>
      <c r="L707" s="521" t="str">
        <f>IF(Tabla1[[#This Row],[Descripción]]="","",_xlfn.XLOOKUP(Tabla1[[#This Row],[Descripción]],Tabla10[Descripción],Tabla10[Unidad de Medida],"",0))</f>
        <v/>
      </c>
      <c r="M707" s="312"/>
      <c r="N707" s="537" t="str">
        <f>IF(Tabla1[[#This Row],[Descripción]]="","",_xlfn.XLOOKUP(Tabla1[[#This Row],[Descripción]],Tabla10[Descripción],Tabla10[Precio Unitario],0))</f>
        <v/>
      </c>
      <c r="O707" s="537" t="str">
        <f>IF(Tabla1[[#This Row],[Cantidad de Insumos]]="","",Tabla1[[#This Row],[Precio Unitario]]*Tabla1[[#This Row],[Cantidad de Insumos]])</f>
        <v/>
      </c>
      <c r="P707" s="522" t="str">
        <f>IF(Tabla1[[#This Row],[Descripción]]="","",_xlfn.XLOOKUP(Tabla1[[#This Row],[Descripción]],Tabla10[Descripción],Tabla10[CODIGO PRESUPUESTARIO],0))</f>
        <v/>
      </c>
      <c r="Q707" s="523"/>
      <c r="R707" s="523" t="str">
        <f>IF(Tabla1[[#This Row],[Insumos]]="","",_xlfn.XLOOKUP(Tabla1[[#This Row],[Insumos]],Tabla10[Insumo],Tabla10[InsumoAbrev],"",0))</f>
        <v/>
      </c>
    </row>
    <row r="708" spans="2:18" s="267" customFormat="1">
      <c r="B708" s="188" t="str">
        <f>IF('Formulario PPGR3'!$G708="","",CONCATENATE('Formulario PPGR3'!$C708,".",'Formulario PPGR3'!$D708,".",'Formulario PPGR3'!$E708,".",'Formulario PPGR3'!$F708))</f>
        <v/>
      </c>
      <c r="C708" s="188" t="str">
        <f>IF('Formulario PPGR3'!$G708="","",'Formulario PPGR1'!#REF!)</f>
        <v/>
      </c>
      <c r="D708" s="188" t="str">
        <f>IF('Formulario PPGR3'!$G708="","",'Formulario PPGR1'!#REF!)</f>
        <v/>
      </c>
      <c r="E708" s="188" t="str">
        <f>IF('Formulario PPGR3'!$G708="","",'Formulario PPGR1'!#REF!)</f>
        <v/>
      </c>
      <c r="F708" s="188" t="str">
        <f>IF('Formulario PPGR3'!$G708="","",'Formulario PPGR1'!#REF!)</f>
        <v/>
      </c>
      <c r="G708" s="234"/>
      <c r="H708" s="519" t="str" cm="1">
        <f t="array" ref="H708">IF(Tabla1[[#This Row],[Código_Actividad]]="","",_xlfn.XLOOKUP(Tabla1[[#This Row],[Código_Actividad]],CodigoActividad,Tabla2[Actividades Programables Presupuestables],"",0))</f>
        <v/>
      </c>
      <c r="I708" s="520" t="str">
        <f>IFERROR(VLOOKUP('Formulario PPGR3'!$G708,'Formulario PPGR2'!$C$9:$Q$270,15,FALSE),"")</f>
        <v/>
      </c>
      <c r="J708" s="529"/>
      <c r="K708" s="524"/>
      <c r="L708" s="521" t="str">
        <f>IF(Tabla1[[#This Row],[Descripción]]="","",_xlfn.XLOOKUP(Tabla1[[#This Row],[Descripción]],Tabla10[Descripción],Tabla10[Unidad de Medida],"",0))</f>
        <v/>
      </c>
      <c r="M708" s="312"/>
      <c r="N708" s="537" t="str">
        <f>IF(Tabla1[[#This Row],[Descripción]]="","",_xlfn.XLOOKUP(Tabla1[[#This Row],[Descripción]],Tabla10[Descripción],Tabla10[Precio Unitario],0))</f>
        <v/>
      </c>
      <c r="O708" s="537" t="str">
        <f>IF(Tabla1[[#This Row],[Cantidad de Insumos]]="","",Tabla1[[#This Row],[Precio Unitario]]*Tabla1[[#This Row],[Cantidad de Insumos]])</f>
        <v/>
      </c>
      <c r="P708" s="522" t="str">
        <f>IF(Tabla1[[#This Row],[Descripción]]="","",_xlfn.XLOOKUP(Tabla1[[#This Row],[Descripción]],Tabla10[Descripción],Tabla10[CODIGO PRESUPUESTARIO],0))</f>
        <v/>
      </c>
      <c r="Q708" s="523"/>
      <c r="R708" s="523" t="str">
        <f>IF(Tabla1[[#This Row],[Insumos]]="","",_xlfn.XLOOKUP(Tabla1[[#This Row],[Insumos]],Tabla10[Insumo],Tabla10[InsumoAbrev],"",0))</f>
        <v/>
      </c>
    </row>
    <row r="709" spans="2:18" s="267" customFormat="1">
      <c r="B709" s="188" t="str">
        <f>IF('Formulario PPGR3'!$G709="","",CONCATENATE('Formulario PPGR3'!$C709,".",'Formulario PPGR3'!$D709,".",'Formulario PPGR3'!$E709,".",'Formulario PPGR3'!$F709))</f>
        <v/>
      </c>
      <c r="C709" s="188" t="str">
        <f>IF('Formulario PPGR3'!$G709="","",'Formulario PPGR1'!#REF!)</f>
        <v/>
      </c>
      <c r="D709" s="188" t="str">
        <f>IF('Formulario PPGR3'!$G709="","",'Formulario PPGR1'!#REF!)</f>
        <v/>
      </c>
      <c r="E709" s="188" t="str">
        <f>IF('Formulario PPGR3'!$G709="","",'Formulario PPGR1'!#REF!)</f>
        <v/>
      </c>
      <c r="F709" s="188" t="str">
        <f>IF('Formulario PPGR3'!$G709="","",'Formulario PPGR1'!#REF!)</f>
        <v/>
      </c>
      <c r="G709" s="234"/>
      <c r="H709" s="519" t="str" cm="1">
        <f t="array" ref="H709">IF(Tabla1[[#This Row],[Código_Actividad]]="","",_xlfn.XLOOKUP(Tabla1[[#This Row],[Código_Actividad]],CodigoActividad,Tabla2[Actividades Programables Presupuestables],"",0))</f>
        <v/>
      </c>
      <c r="I709" s="520" t="str">
        <f>IFERROR(VLOOKUP('Formulario PPGR3'!$G709,'Formulario PPGR2'!$C$9:$Q$270,15,FALSE),"")</f>
        <v/>
      </c>
      <c r="J709" s="528"/>
      <c r="K709" s="524"/>
      <c r="L709" s="521" t="str">
        <f>IF(Tabla1[[#This Row],[Descripción]]="","",_xlfn.XLOOKUP(Tabla1[[#This Row],[Descripción]],Tabla10[Descripción],Tabla10[Unidad de Medida],"",0))</f>
        <v/>
      </c>
      <c r="M709" s="312"/>
      <c r="N709" s="537" t="str">
        <f>IF(Tabla1[[#This Row],[Descripción]]="","",_xlfn.XLOOKUP(Tabla1[[#This Row],[Descripción]],Tabla10[Descripción],Tabla10[Precio Unitario],0))</f>
        <v/>
      </c>
      <c r="O709" s="537" t="str">
        <f>IF(Tabla1[[#This Row],[Cantidad de Insumos]]="","",Tabla1[[#This Row],[Precio Unitario]]*Tabla1[[#This Row],[Cantidad de Insumos]])</f>
        <v/>
      </c>
      <c r="P709" s="522" t="str">
        <f>IF(Tabla1[[#This Row],[Descripción]]="","",_xlfn.XLOOKUP(Tabla1[[#This Row],[Descripción]],Tabla10[Descripción],Tabla10[CODIGO PRESUPUESTARIO],0))</f>
        <v/>
      </c>
      <c r="Q709" s="523"/>
      <c r="R709" s="523" t="str">
        <f>IF(Tabla1[[#This Row],[Insumos]]="","",_xlfn.XLOOKUP(Tabla1[[#This Row],[Insumos]],Tabla10[Insumo],Tabla10[InsumoAbrev],"",0))</f>
        <v/>
      </c>
    </row>
    <row r="710" spans="2:18" s="267" customFormat="1">
      <c r="B710" s="188" t="str">
        <f>IF('Formulario PPGR3'!$G710="","",CONCATENATE('Formulario PPGR3'!$C710,".",'Formulario PPGR3'!$D710,".",'Formulario PPGR3'!$E710,".",'Formulario PPGR3'!$F710))</f>
        <v/>
      </c>
      <c r="C710" s="188" t="str">
        <f>IF('Formulario PPGR3'!$G710="","",'Formulario PPGR1'!#REF!)</f>
        <v/>
      </c>
      <c r="D710" s="188" t="str">
        <f>IF('Formulario PPGR3'!$G710="","",'Formulario PPGR1'!#REF!)</f>
        <v/>
      </c>
      <c r="E710" s="188" t="str">
        <f>IF('Formulario PPGR3'!$G710="","",'Formulario PPGR1'!#REF!)</f>
        <v/>
      </c>
      <c r="F710" s="188" t="str">
        <f>IF('Formulario PPGR3'!$G710="","",'Formulario PPGR1'!#REF!)</f>
        <v/>
      </c>
      <c r="G710" s="234"/>
      <c r="H710" s="519" t="str" cm="1">
        <f t="array" ref="H710">IF(Tabla1[[#This Row],[Código_Actividad]]="","",_xlfn.XLOOKUP(Tabla1[[#This Row],[Código_Actividad]],CodigoActividad,Tabla2[Actividades Programables Presupuestables],"",0))</f>
        <v/>
      </c>
      <c r="I710" s="520" t="str">
        <f>IFERROR(VLOOKUP('Formulario PPGR3'!$G710,'Formulario PPGR2'!$C$9:$Q$270,15,FALSE),"")</f>
        <v/>
      </c>
      <c r="J710" s="528"/>
      <c r="K710" s="524"/>
      <c r="L710" s="521" t="str">
        <f>IF(Tabla1[[#This Row],[Descripción]]="","",_xlfn.XLOOKUP(Tabla1[[#This Row],[Descripción]],Tabla10[Descripción],Tabla10[Unidad de Medida],"",0))</f>
        <v/>
      </c>
      <c r="M710" s="312"/>
      <c r="N710" s="537" t="str">
        <f>IF(Tabla1[[#This Row],[Descripción]]="","",_xlfn.XLOOKUP(Tabla1[[#This Row],[Descripción]],Tabla10[Descripción],Tabla10[Precio Unitario],0))</f>
        <v/>
      </c>
      <c r="O710" s="537" t="str">
        <f>IF(Tabla1[[#This Row],[Cantidad de Insumos]]="","",Tabla1[[#This Row],[Precio Unitario]]*Tabla1[[#This Row],[Cantidad de Insumos]])</f>
        <v/>
      </c>
      <c r="P710" s="522" t="str">
        <f>IF(Tabla1[[#This Row],[Descripción]]="","",_xlfn.XLOOKUP(Tabla1[[#This Row],[Descripción]],Tabla10[Descripción],Tabla10[CODIGO PRESUPUESTARIO],0))</f>
        <v/>
      </c>
      <c r="Q710" s="523"/>
      <c r="R710" s="523" t="str">
        <f>IF(Tabla1[[#This Row],[Insumos]]="","",_xlfn.XLOOKUP(Tabla1[[#This Row],[Insumos]],Tabla10[Insumo],Tabla10[InsumoAbrev],"",0))</f>
        <v/>
      </c>
    </row>
    <row r="711" spans="2:18" s="267" customFormat="1">
      <c r="B711" s="188" t="str">
        <f>IF('Formulario PPGR3'!$G711="","",CONCATENATE('Formulario PPGR3'!$C711,".",'Formulario PPGR3'!$D711,".",'Formulario PPGR3'!$E711,".",'Formulario PPGR3'!$F711))</f>
        <v/>
      </c>
      <c r="C711" s="188" t="str">
        <f>IF('Formulario PPGR3'!$G711="","",'Formulario PPGR1'!#REF!)</f>
        <v/>
      </c>
      <c r="D711" s="188" t="str">
        <f>IF('Formulario PPGR3'!$G711="","",'Formulario PPGR1'!#REF!)</f>
        <v/>
      </c>
      <c r="E711" s="188" t="str">
        <f>IF('Formulario PPGR3'!$G711="","",'Formulario PPGR1'!#REF!)</f>
        <v/>
      </c>
      <c r="F711" s="188" t="str">
        <f>IF('Formulario PPGR3'!$G711="","",'Formulario PPGR1'!#REF!)</f>
        <v/>
      </c>
      <c r="G711" s="234"/>
      <c r="H711" s="519" t="str" cm="1">
        <f t="array" ref="H711">IF(Tabla1[[#This Row],[Código_Actividad]]="","",_xlfn.XLOOKUP(Tabla1[[#This Row],[Código_Actividad]],CodigoActividad,Tabla2[Actividades Programables Presupuestables],"",0))</f>
        <v/>
      </c>
      <c r="I711" s="520" t="str">
        <f>IFERROR(VLOOKUP('Formulario PPGR3'!$G711,'Formulario PPGR2'!$C$9:$Q$270,15,FALSE),"")</f>
        <v/>
      </c>
      <c r="J711" s="528"/>
      <c r="K711" s="524"/>
      <c r="L711" s="521" t="str">
        <f>IF(Tabla1[[#This Row],[Descripción]]="","",_xlfn.XLOOKUP(Tabla1[[#This Row],[Descripción]],Tabla10[Descripción],Tabla10[Unidad de Medida],"",0))</f>
        <v/>
      </c>
      <c r="M711" s="312"/>
      <c r="N711" s="537" t="str">
        <f>IF(Tabla1[[#This Row],[Descripción]]="","",_xlfn.XLOOKUP(Tabla1[[#This Row],[Descripción]],Tabla10[Descripción],Tabla10[Precio Unitario],0))</f>
        <v/>
      </c>
      <c r="O711" s="537" t="str">
        <f>IF(Tabla1[[#This Row],[Cantidad de Insumos]]="","",Tabla1[[#This Row],[Precio Unitario]]*Tabla1[[#This Row],[Cantidad de Insumos]])</f>
        <v/>
      </c>
      <c r="P711" s="522" t="str">
        <f>IF(Tabla1[[#This Row],[Descripción]]="","",_xlfn.XLOOKUP(Tabla1[[#This Row],[Descripción]],Tabla10[Descripción],Tabla10[CODIGO PRESUPUESTARIO],0))</f>
        <v/>
      </c>
      <c r="Q711" s="523"/>
      <c r="R711" s="523" t="str">
        <f>IF(Tabla1[[#This Row],[Insumos]]="","",_xlfn.XLOOKUP(Tabla1[[#This Row],[Insumos]],Tabla10[Insumo],Tabla10[InsumoAbrev],"",0))</f>
        <v/>
      </c>
    </row>
    <row r="712" spans="2:18" s="267" customFormat="1">
      <c r="B712" s="188" t="str">
        <f>IF('Formulario PPGR3'!$G712="","",CONCATENATE('Formulario PPGR3'!$C712,".",'Formulario PPGR3'!$D712,".",'Formulario PPGR3'!$E712,".",'Formulario PPGR3'!$F712))</f>
        <v/>
      </c>
      <c r="C712" s="188" t="str">
        <f>IF('Formulario PPGR3'!$G712="","",'Formulario PPGR1'!#REF!)</f>
        <v/>
      </c>
      <c r="D712" s="188" t="str">
        <f>IF('Formulario PPGR3'!$G712="","",'Formulario PPGR1'!#REF!)</f>
        <v/>
      </c>
      <c r="E712" s="188" t="str">
        <f>IF('Formulario PPGR3'!$G712="","",'Formulario PPGR1'!#REF!)</f>
        <v/>
      </c>
      <c r="F712" s="188" t="str">
        <f>IF('Formulario PPGR3'!$G712="","",'Formulario PPGR1'!#REF!)</f>
        <v/>
      </c>
      <c r="G712" s="234"/>
      <c r="H712" s="519" t="str" cm="1">
        <f t="array" ref="H712">IF(Tabla1[[#This Row],[Código_Actividad]]="","",_xlfn.XLOOKUP(Tabla1[[#This Row],[Código_Actividad]],CodigoActividad,Tabla2[Actividades Programables Presupuestables],"",0))</f>
        <v/>
      </c>
      <c r="I712" s="520" t="str">
        <f>IFERROR(VLOOKUP('Formulario PPGR3'!$G712,'Formulario PPGR2'!$C$9:$Q$270,15,FALSE),"")</f>
        <v/>
      </c>
      <c r="J712" s="528"/>
      <c r="K712" s="524"/>
      <c r="L712" s="521" t="str">
        <f>IF(Tabla1[[#This Row],[Descripción]]="","",_xlfn.XLOOKUP(Tabla1[[#This Row],[Descripción]],Tabla10[Descripción],Tabla10[Unidad de Medida],"",0))</f>
        <v/>
      </c>
      <c r="M712" s="312"/>
      <c r="N712" s="537" t="str">
        <f>IF(Tabla1[[#This Row],[Descripción]]="","",_xlfn.XLOOKUP(Tabla1[[#This Row],[Descripción]],Tabla10[Descripción],Tabla10[Precio Unitario],0))</f>
        <v/>
      </c>
      <c r="O712" s="537" t="str">
        <f>IF(Tabla1[[#This Row],[Cantidad de Insumos]]="","",Tabla1[[#This Row],[Precio Unitario]]*Tabla1[[#This Row],[Cantidad de Insumos]])</f>
        <v/>
      </c>
      <c r="P712" s="522" t="str">
        <f>IF(Tabla1[[#This Row],[Descripción]]="","",_xlfn.XLOOKUP(Tabla1[[#This Row],[Descripción]],Tabla10[Descripción],Tabla10[CODIGO PRESUPUESTARIO],0))</f>
        <v/>
      </c>
      <c r="Q712" s="523"/>
      <c r="R712" s="523" t="str">
        <f>IF(Tabla1[[#This Row],[Insumos]]="","",_xlfn.XLOOKUP(Tabla1[[#This Row],[Insumos]],Tabla10[Insumo],Tabla10[InsumoAbrev],"",0))</f>
        <v/>
      </c>
    </row>
    <row r="713" spans="2:18" s="267" customFormat="1">
      <c r="B713" s="188" t="str">
        <f>IF('Formulario PPGR3'!$G713="","",CONCATENATE('Formulario PPGR3'!$C713,".",'Formulario PPGR3'!$D713,".",'Formulario PPGR3'!$E713,".",'Formulario PPGR3'!$F713))</f>
        <v/>
      </c>
      <c r="C713" s="188" t="str">
        <f>IF('Formulario PPGR3'!$G713="","",'Formulario PPGR1'!#REF!)</f>
        <v/>
      </c>
      <c r="D713" s="188" t="str">
        <f>IF('Formulario PPGR3'!$G713="","",'Formulario PPGR1'!#REF!)</f>
        <v/>
      </c>
      <c r="E713" s="188" t="str">
        <f>IF('Formulario PPGR3'!$G713="","",'Formulario PPGR1'!#REF!)</f>
        <v/>
      </c>
      <c r="F713" s="188" t="str">
        <f>IF('Formulario PPGR3'!$G713="","",'Formulario PPGR1'!#REF!)</f>
        <v/>
      </c>
      <c r="G713" s="234"/>
      <c r="H713" s="519" t="str" cm="1">
        <f t="array" ref="H713">IF(Tabla1[[#This Row],[Código_Actividad]]="","",_xlfn.XLOOKUP(Tabla1[[#This Row],[Código_Actividad]],CodigoActividad,Tabla2[Actividades Programables Presupuestables],"",0))</f>
        <v/>
      </c>
      <c r="I713" s="520" t="str">
        <f>IFERROR(VLOOKUP('Formulario PPGR3'!$G713,'Formulario PPGR2'!$C$9:$Q$270,15,FALSE),"")</f>
        <v/>
      </c>
      <c r="J713" s="528"/>
      <c r="K713" s="524"/>
      <c r="L713" s="521" t="str">
        <f>IF(Tabla1[[#This Row],[Descripción]]="","",_xlfn.XLOOKUP(Tabla1[[#This Row],[Descripción]],Tabla10[Descripción],Tabla10[Unidad de Medida],"",0))</f>
        <v/>
      </c>
      <c r="M713" s="312"/>
      <c r="N713" s="537" t="str">
        <f>IF(Tabla1[[#This Row],[Descripción]]="","",_xlfn.XLOOKUP(Tabla1[[#This Row],[Descripción]],Tabla10[Descripción],Tabla10[Precio Unitario],0))</f>
        <v/>
      </c>
      <c r="O713" s="537" t="str">
        <f>IF(Tabla1[[#This Row],[Cantidad de Insumos]]="","",Tabla1[[#This Row],[Precio Unitario]]*Tabla1[[#This Row],[Cantidad de Insumos]])</f>
        <v/>
      </c>
      <c r="P713" s="522" t="str">
        <f>IF(Tabla1[[#This Row],[Descripción]]="","",_xlfn.XLOOKUP(Tabla1[[#This Row],[Descripción]],Tabla10[Descripción],Tabla10[CODIGO PRESUPUESTARIO],0))</f>
        <v/>
      </c>
      <c r="Q713" s="523"/>
      <c r="R713" s="523" t="str">
        <f>IF(Tabla1[[#This Row],[Insumos]]="","",_xlfn.XLOOKUP(Tabla1[[#This Row],[Insumos]],Tabla10[Insumo],Tabla10[InsumoAbrev],"",0))</f>
        <v/>
      </c>
    </row>
    <row r="714" spans="2:18" s="267" customFormat="1">
      <c r="B714" s="188" t="str">
        <f>IF('Formulario PPGR3'!$G714="","",CONCATENATE('Formulario PPGR3'!$C714,".",'Formulario PPGR3'!$D714,".",'Formulario PPGR3'!$E714,".",'Formulario PPGR3'!$F714))</f>
        <v/>
      </c>
      <c r="C714" s="188" t="str">
        <f>IF('Formulario PPGR3'!$G714="","",'Formulario PPGR1'!#REF!)</f>
        <v/>
      </c>
      <c r="D714" s="188" t="str">
        <f>IF('Formulario PPGR3'!$G714="","",'Formulario PPGR1'!#REF!)</f>
        <v/>
      </c>
      <c r="E714" s="188" t="str">
        <f>IF('Formulario PPGR3'!$G714="","",'Formulario PPGR1'!#REF!)</f>
        <v/>
      </c>
      <c r="F714" s="188" t="str">
        <f>IF('Formulario PPGR3'!$G714="","",'Formulario PPGR1'!#REF!)</f>
        <v/>
      </c>
      <c r="G714" s="234"/>
      <c r="H714" s="519" t="str" cm="1">
        <f t="array" ref="H714">IF(Tabla1[[#This Row],[Código_Actividad]]="","",_xlfn.XLOOKUP(Tabla1[[#This Row],[Código_Actividad]],CodigoActividad,Tabla2[Actividades Programables Presupuestables],"",0))</f>
        <v/>
      </c>
      <c r="I714" s="520" t="str">
        <f>IFERROR(VLOOKUP('Formulario PPGR3'!$G714,'Formulario PPGR2'!$C$9:$Q$270,15,FALSE),"")</f>
        <v/>
      </c>
      <c r="J714" s="528"/>
      <c r="K714" s="524"/>
      <c r="L714" s="521" t="str">
        <f>IF(Tabla1[[#This Row],[Descripción]]="","",_xlfn.XLOOKUP(Tabla1[[#This Row],[Descripción]],Tabla10[Descripción],Tabla10[Unidad de Medida],"",0))</f>
        <v/>
      </c>
      <c r="M714" s="312"/>
      <c r="N714" s="537" t="str">
        <f>IF(Tabla1[[#This Row],[Descripción]]="","",_xlfn.XLOOKUP(Tabla1[[#This Row],[Descripción]],Tabla10[Descripción],Tabla10[Precio Unitario],0))</f>
        <v/>
      </c>
      <c r="O714" s="537" t="str">
        <f>IF(Tabla1[[#This Row],[Cantidad de Insumos]]="","",Tabla1[[#This Row],[Precio Unitario]]*Tabla1[[#This Row],[Cantidad de Insumos]])</f>
        <v/>
      </c>
      <c r="P714" s="522" t="str">
        <f>IF(Tabla1[[#This Row],[Descripción]]="","",_xlfn.XLOOKUP(Tabla1[[#This Row],[Descripción]],Tabla10[Descripción],Tabla10[CODIGO PRESUPUESTARIO],0))</f>
        <v/>
      </c>
      <c r="Q714" s="523"/>
      <c r="R714" s="523" t="str">
        <f>IF(Tabla1[[#This Row],[Insumos]]="","",_xlfn.XLOOKUP(Tabla1[[#This Row],[Insumos]],Tabla10[Insumo],Tabla10[InsumoAbrev],"",0))</f>
        <v/>
      </c>
    </row>
    <row r="715" spans="2:18" s="267" customFormat="1">
      <c r="B715" s="188" t="str">
        <f>IF('Formulario PPGR3'!$G715="","",CONCATENATE('Formulario PPGR3'!$C715,".",'Formulario PPGR3'!$D715,".",'Formulario PPGR3'!$E715,".",'Formulario PPGR3'!$F715))</f>
        <v/>
      </c>
      <c r="C715" s="188" t="str">
        <f>IF('Formulario PPGR3'!$G715="","",'Formulario PPGR1'!#REF!)</f>
        <v/>
      </c>
      <c r="D715" s="188" t="str">
        <f>IF('Formulario PPGR3'!$G715="","",'Formulario PPGR1'!#REF!)</f>
        <v/>
      </c>
      <c r="E715" s="188" t="str">
        <f>IF('Formulario PPGR3'!$G715="","",'Formulario PPGR1'!#REF!)</f>
        <v/>
      </c>
      <c r="F715" s="188" t="str">
        <f>IF('Formulario PPGR3'!$G715="","",'Formulario PPGR1'!#REF!)</f>
        <v/>
      </c>
      <c r="G715" s="234"/>
      <c r="H715" s="519" t="str" cm="1">
        <f t="array" ref="H715">IF(Tabla1[[#This Row],[Código_Actividad]]="","",_xlfn.XLOOKUP(Tabla1[[#This Row],[Código_Actividad]],CodigoActividad,Tabla2[Actividades Programables Presupuestables],"",0))</f>
        <v/>
      </c>
      <c r="I715" s="520" t="str">
        <f>IFERROR(VLOOKUP('Formulario PPGR3'!$G715,'Formulario PPGR2'!$C$9:$Q$270,15,FALSE),"")</f>
        <v/>
      </c>
      <c r="J715" s="529"/>
      <c r="K715" s="524"/>
      <c r="L715" s="521" t="str">
        <f>IF(Tabla1[[#This Row],[Descripción]]="","",_xlfn.XLOOKUP(Tabla1[[#This Row],[Descripción]],Tabla10[Descripción],Tabla10[Unidad de Medida],"",0))</f>
        <v/>
      </c>
      <c r="M715" s="312"/>
      <c r="N715" s="537" t="str">
        <f>IF(Tabla1[[#This Row],[Descripción]]="","",_xlfn.XLOOKUP(Tabla1[[#This Row],[Descripción]],Tabla10[Descripción],Tabla10[Precio Unitario],0))</f>
        <v/>
      </c>
      <c r="O715" s="537" t="str">
        <f>IF(Tabla1[[#This Row],[Cantidad de Insumos]]="","",Tabla1[[#This Row],[Precio Unitario]]*Tabla1[[#This Row],[Cantidad de Insumos]])</f>
        <v/>
      </c>
      <c r="P715" s="522" t="str">
        <f>IF(Tabla1[[#This Row],[Descripción]]="","",_xlfn.XLOOKUP(Tabla1[[#This Row],[Descripción]],Tabla10[Descripción],Tabla10[CODIGO PRESUPUESTARIO],0))</f>
        <v/>
      </c>
      <c r="Q715" s="523"/>
      <c r="R715" s="523" t="str">
        <f>IF(Tabla1[[#This Row],[Insumos]]="","",_xlfn.XLOOKUP(Tabla1[[#This Row],[Insumos]],Tabla10[Insumo],Tabla10[InsumoAbrev],"",0))</f>
        <v/>
      </c>
    </row>
    <row r="716" spans="2:18" s="267" customFormat="1">
      <c r="B716" s="188" t="str">
        <f>IF('Formulario PPGR3'!$G716="","",CONCATENATE('Formulario PPGR3'!$C716,".",'Formulario PPGR3'!$D716,".",'Formulario PPGR3'!$E716,".",'Formulario PPGR3'!$F716))</f>
        <v/>
      </c>
      <c r="C716" s="188" t="str">
        <f>IF('Formulario PPGR3'!$G716="","",'Formulario PPGR1'!#REF!)</f>
        <v/>
      </c>
      <c r="D716" s="188" t="str">
        <f>IF('Formulario PPGR3'!$G716="","",'Formulario PPGR1'!#REF!)</f>
        <v/>
      </c>
      <c r="E716" s="188" t="str">
        <f>IF('Formulario PPGR3'!$G716="","",'Formulario PPGR1'!#REF!)</f>
        <v/>
      </c>
      <c r="F716" s="188" t="str">
        <f>IF('Formulario PPGR3'!$G716="","",'Formulario PPGR1'!#REF!)</f>
        <v/>
      </c>
      <c r="G716" s="234"/>
      <c r="H716" s="519" t="str" cm="1">
        <f t="array" ref="H716">IF(Tabla1[[#This Row],[Código_Actividad]]="","",_xlfn.XLOOKUP(Tabla1[[#This Row],[Código_Actividad]],CodigoActividad,Tabla2[Actividades Programables Presupuestables],"",0))</f>
        <v/>
      </c>
      <c r="I716" s="520" t="str">
        <f>IFERROR(VLOOKUP('Formulario PPGR3'!$G716,'Formulario PPGR2'!$C$9:$Q$270,15,FALSE),"")</f>
        <v/>
      </c>
      <c r="J716" s="529"/>
      <c r="K716" s="524"/>
      <c r="L716" s="521" t="str">
        <f>IF(Tabla1[[#This Row],[Descripción]]="","",_xlfn.XLOOKUP(Tabla1[[#This Row],[Descripción]],Tabla10[Descripción],Tabla10[Unidad de Medida],"",0))</f>
        <v/>
      </c>
      <c r="M716" s="312"/>
      <c r="N716" s="537" t="str">
        <f>IF(Tabla1[[#This Row],[Descripción]]="","",_xlfn.XLOOKUP(Tabla1[[#This Row],[Descripción]],Tabla10[Descripción],Tabla10[Precio Unitario],0))</f>
        <v/>
      </c>
      <c r="O716" s="537" t="str">
        <f>IF(Tabla1[[#This Row],[Cantidad de Insumos]]="","",Tabla1[[#This Row],[Precio Unitario]]*Tabla1[[#This Row],[Cantidad de Insumos]])</f>
        <v/>
      </c>
      <c r="P716" s="522" t="str">
        <f>IF(Tabla1[[#This Row],[Descripción]]="","",_xlfn.XLOOKUP(Tabla1[[#This Row],[Descripción]],Tabla10[Descripción],Tabla10[CODIGO PRESUPUESTARIO],0))</f>
        <v/>
      </c>
      <c r="Q716" s="523"/>
      <c r="R716" s="523" t="str">
        <f>IF(Tabla1[[#This Row],[Insumos]]="","",_xlfn.XLOOKUP(Tabla1[[#This Row],[Insumos]],Tabla10[Insumo],Tabla10[InsumoAbrev],"",0))</f>
        <v/>
      </c>
    </row>
    <row r="717" spans="2:18" s="267" customFormat="1">
      <c r="B717" s="188" t="str">
        <f>IF('Formulario PPGR3'!$G717="","",CONCATENATE('Formulario PPGR3'!$C717,".",'Formulario PPGR3'!$D717,".",'Formulario PPGR3'!$E717,".",'Formulario PPGR3'!$F717))</f>
        <v/>
      </c>
      <c r="C717" s="188" t="str">
        <f>IF('Formulario PPGR3'!$G717="","",'Formulario PPGR1'!#REF!)</f>
        <v/>
      </c>
      <c r="D717" s="188" t="str">
        <f>IF('Formulario PPGR3'!$G717="","",'Formulario PPGR1'!#REF!)</f>
        <v/>
      </c>
      <c r="E717" s="188" t="str">
        <f>IF('Formulario PPGR3'!$G717="","",'Formulario PPGR1'!#REF!)</f>
        <v/>
      </c>
      <c r="F717" s="188" t="str">
        <f>IF('Formulario PPGR3'!$G717="","",'Formulario PPGR1'!#REF!)</f>
        <v/>
      </c>
      <c r="G717" s="234"/>
      <c r="H717" s="519" t="str" cm="1">
        <f t="array" ref="H717">IF(Tabla1[[#This Row],[Código_Actividad]]="","",_xlfn.XLOOKUP(Tabla1[[#This Row],[Código_Actividad]],CodigoActividad,Tabla2[Actividades Programables Presupuestables],"",0))</f>
        <v/>
      </c>
      <c r="I717" s="520" t="str">
        <f>IFERROR(VLOOKUP('Formulario PPGR3'!$G717,'Formulario PPGR2'!$C$9:$Q$270,15,FALSE),"")</f>
        <v/>
      </c>
      <c r="J717" s="529"/>
      <c r="K717" s="524"/>
      <c r="L717" s="521" t="str">
        <f>IF(Tabla1[[#This Row],[Descripción]]="","",_xlfn.XLOOKUP(Tabla1[[#This Row],[Descripción]],Tabla10[Descripción],Tabla10[Unidad de Medida],"",0))</f>
        <v/>
      </c>
      <c r="M717" s="312"/>
      <c r="N717" s="537" t="str">
        <f>IF(Tabla1[[#This Row],[Descripción]]="","",_xlfn.XLOOKUP(Tabla1[[#This Row],[Descripción]],Tabla10[Descripción],Tabla10[Precio Unitario],0))</f>
        <v/>
      </c>
      <c r="O717" s="537" t="str">
        <f>IF(Tabla1[[#This Row],[Cantidad de Insumos]]="","",Tabla1[[#This Row],[Precio Unitario]]*Tabla1[[#This Row],[Cantidad de Insumos]])</f>
        <v/>
      </c>
      <c r="P717" s="522" t="str">
        <f>IF(Tabla1[[#This Row],[Descripción]]="","",_xlfn.XLOOKUP(Tabla1[[#This Row],[Descripción]],Tabla10[Descripción],Tabla10[CODIGO PRESUPUESTARIO],0))</f>
        <v/>
      </c>
      <c r="Q717" s="523"/>
      <c r="R717" s="523" t="str">
        <f>IF(Tabla1[[#This Row],[Insumos]]="","",_xlfn.XLOOKUP(Tabla1[[#This Row],[Insumos]],Tabla10[Insumo],Tabla10[InsumoAbrev],"",0))</f>
        <v/>
      </c>
    </row>
    <row r="718" spans="2:18" s="267" customFormat="1">
      <c r="B718" s="188" t="str">
        <f>IF('Formulario PPGR3'!$G718="","",CONCATENATE('Formulario PPGR3'!$C718,".",'Formulario PPGR3'!$D718,".",'Formulario PPGR3'!$E718,".",'Formulario PPGR3'!$F718))</f>
        <v/>
      </c>
      <c r="C718" s="188" t="str">
        <f>IF('Formulario PPGR3'!$G718="","",'Formulario PPGR1'!#REF!)</f>
        <v/>
      </c>
      <c r="D718" s="188" t="str">
        <f>IF('Formulario PPGR3'!$G718="","",'Formulario PPGR1'!#REF!)</f>
        <v/>
      </c>
      <c r="E718" s="188" t="str">
        <f>IF('Formulario PPGR3'!$G718="","",'Formulario PPGR1'!#REF!)</f>
        <v/>
      </c>
      <c r="F718" s="188" t="str">
        <f>IF('Formulario PPGR3'!$G718="","",'Formulario PPGR1'!#REF!)</f>
        <v/>
      </c>
      <c r="G718" s="234"/>
      <c r="H718" s="519" t="str" cm="1">
        <f t="array" ref="H718">IF(Tabla1[[#This Row],[Código_Actividad]]="","",_xlfn.XLOOKUP(Tabla1[[#This Row],[Código_Actividad]],CodigoActividad,Tabla2[Actividades Programables Presupuestables],"",0))</f>
        <v/>
      </c>
      <c r="I718" s="520" t="str">
        <f>IFERROR(VLOOKUP('Formulario PPGR3'!$G718,'Formulario PPGR2'!$C$9:$Q$270,15,FALSE),"")</f>
        <v/>
      </c>
      <c r="J718" s="529"/>
      <c r="K718" s="524"/>
      <c r="L718" s="521" t="str">
        <f>IF(Tabla1[[#This Row],[Descripción]]="","",_xlfn.XLOOKUP(Tabla1[[#This Row],[Descripción]],Tabla10[Descripción],Tabla10[Unidad de Medida],"",0))</f>
        <v/>
      </c>
      <c r="M718" s="312"/>
      <c r="N718" s="537" t="str">
        <f>IF(Tabla1[[#This Row],[Descripción]]="","",_xlfn.XLOOKUP(Tabla1[[#This Row],[Descripción]],Tabla10[Descripción],Tabla10[Precio Unitario],0))</f>
        <v/>
      </c>
      <c r="O718" s="537" t="str">
        <f>IF(Tabla1[[#This Row],[Cantidad de Insumos]]="","",Tabla1[[#This Row],[Precio Unitario]]*Tabla1[[#This Row],[Cantidad de Insumos]])</f>
        <v/>
      </c>
      <c r="P718" s="522" t="str">
        <f>IF(Tabla1[[#This Row],[Descripción]]="","",_xlfn.XLOOKUP(Tabla1[[#This Row],[Descripción]],Tabla10[Descripción],Tabla10[CODIGO PRESUPUESTARIO],0))</f>
        <v/>
      </c>
      <c r="Q718" s="523"/>
      <c r="R718" s="523" t="str">
        <f>IF(Tabla1[[#This Row],[Insumos]]="","",_xlfn.XLOOKUP(Tabla1[[#This Row],[Insumos]],Tabla10[Insumo],Tabla10[InsumoAbrev],"",0))</f>
        <v/>
      </c>
    </row>
    <row r="719" spans="2:18" s="267" customFormat="1">
      <c r="B719" s="188" t="str">
        <f>IF('Formulario PPGR3'!$G719="","",CONCATENATE('Formulario PPGR3'!$C719,".",'Formulario PPGR3'!$D719,".",'Formulario PPGR3'!$E719,".",'Formulario PPGR3'!$F719))</f>
        <v/>
      </c>
      <c r="C719" s="188" t="str">
        <f>IF('Formulario PPGR3'!$G719="","",'Formulario PPGR1'!#REF!)</f>
        <v/>
      </c>
      <c r="D719" s="188" t="str">
        <f>IF('Formulario PPGR3'!$G719="","",'Formulario PPGR1'!#REF!)</f>
        <v/>
      </c>
      <c r="E719" s="188" t="str">
        <f>IF('Formulario PPGR3'!$G719="","",'Formulario PPGR1'!#REF!)</f>
        <v/>
      </c>
      <c r="F719" s="188" t="str">
        <f>IF('Formulario PPGR3'!$G719="","",'Formulario PPGR1'!#REF!)</f>
        <v/>
      </c>
      <c r="G719" s="234"/>
      <c r="H719" s="519" t="str" cm="1">
        <f t="array" ref="H719">IF(Tabla1[[#This Row],[Código_Actividad]]="","",_xlfn.XLOOKUP(Tabla1[[#This Row],[Código_Actividad]],CodigoActividad,Tabla2[Actividades Programables Presupuestables],"",0))</f>
        <v/>
      </c>
      <c r="I719" s="520" t="str">
        <f>IFERROR(VLOOKUP('Formulario PPGR3'!$G719,'Formulario PPGR2'!$C$9:$Q$270,15,FALSE),"")</f>
        <v/>
      </c>
      <c r="J719" s="529"/>
      <c r="K719" s="524"/>
      <c r="L719" s="521" t="str">
        <f>IF(Tabla1[[#This Row],[Descripción]]="","",_xlfn.XLOOKUP(Tabla1[[#This Row],[Descripción]],Tabla10[Descripción],Tabla10[Unidad de Medida],"",0))</f>
        <v/>
      </c>
      <c r="M719" s="312"/>
      <c r="N719" s="537" t="str">
        <f>IF(Tabla1[[#This Row],[Descripción]]="","",_xlfn.XLOOKUP(Tabla1[[#This Row],[Descripción]],Tabla10[Descripción],Tabla10[Precio Unitario],0))</f>
        <v/>
      </c>
      <c r="O719" s="537" t="str">
        <f>IF(Tabla1[[#This Row],[Cantidad de Insumos]]="","",Tabla1[[#This Row],[Precio Unitario]]*Tabla1[[#This Row],[Cantidad de Insumos]])</f>
        <v/>
      </c>
      <c r="P719" s="522" t="str">
        <f>IF(Tabla1[[#This Row],[Descripción]]="","",_xlfn.XLOOKUP(Tabla1[[#This Row],[Descripción]],Tabla10[Descripción],Tabla10[CODIGO PRESUPUESTARIO],0))</f>
        <v/>
      </c>
      <c r="Q719" s="523"/>
      <c r="R719" s="523" t="str">
        <f>IF(Tabla1[[#This Row],[Insumos]]="","",_xlfn.XLOOKUP(Tabla1[[#This Row],[Insumos]],Tabla10[Insumo],Tabla10[InsumoAbrev],"",0))</f>
        <v/>
      </c>
    </row>
    <row r="720" spans="2:18" s="267" customFormat="1">
      <c r="B720" s="188" t="str">
        <f>IF('Formulario PPGR3'!$G720="","",CONCATENATE('Formulario PPGR3'!$C720,".",'Formulario PPGR3'!$D720,".",'Formulario PPGR3'!$E720,".",'Formulario PPGR3'!$F720))</f>
        <v/>
      </c>
      <c r="C720" s="188" t="str">
        <f>IF('Formulario PPGR3'!$G720="","",'Formulario PPGR1'!#REF!)</f>
        <v/>
      </c>
      <c r="D720" s="188" t="str">
        <f>IF('Formulario PPGR3'!$G720="","",'Formulario PPGR1'!#REF!)</f>
        <v/>
      </c>
      <c r="E720" s="188" t="str">
        <f>IF('Formulario PPGR3'!$G720="","",'Formulario PPGR1'!#REF!)</f>
        <v/>
      </c>
      <c r="F720" s="188" t="str">
        <f>IF('Formulario PPGR3'!$G720="","",'Formulario PPGR1'!#REF!)</f>
        <v/>
      </c>
      <c r="G720" s="234"/>
      <c r="H720" s="519" t="str" cm="1">
        <f t="array" ref="H720">IF(Tabla1[[#This Row],[Código_Actividad]]="","",_xlfn.XLOOKUP(Tabla1[[#This Row],[Código_Actividad]],CodigoActividad,Tabla2[Actividades Programables Presupuestables],"",0))</f>
        <v/>
      </c>
      <c r="I720" s="520" t="str">
        <f>IFERROR(VLOOKUP('Formulario PPGR3'!$G720,'Formulario PPGR2'!$C$9:$Q$270,15,FALSE),"")</f>
        <v/>
      </c>
      <c r="J720" s="529"/>
      <c r="K720" s="524"/>
      <c r="L720" s="521" t="str">
        <f>IF(Tabla1[[#This Row],[Descripción]]="","",_xlfn.XLOOKUP(Tabla1[[#This Row],[Descripción]],Tabla10[Descripción],Tabla10[Unidad de Medida],"",0))</f>
        <v/>
      </c>
      <c r="M720" s="312"/>
      <c r="N720" s="537" t="str">
        <f>IF(Tabla1[[#This Row],[Descripción]]="","",_xlfn.XLOOKUP(Tabla1[[#This Row],[Descripción]],Tabla10[Descripción],Tabla10[Precio Unitario],0))</f>
        <v/>
      </c>
      <c r="O720" s="537" t="str">
        <f>IF(Tabla1[[#This Row],[Cantidad de Insumos]]="","",Tabla1[[#This Row],[Precio Unitario]]*Tabla1[[#This Row],[Cantidad de Insumos]])</f>
        <v/>
      </c>
      <c r="P720" s="522" t="str">
        <f>IF(Tabla1[[#This Row],[Descripción]]="","",_xlfn.XLOOKUP(Tabla1[[#This Row],[Descripción]],Tabla10[Descripción],Tabla10[CODIGO PRESUPUESTARIO],0))</f>
        <v/>
      </c>
      <c r="Q720" s="523"/>
      <c r="R720" s="523" t="str">
        <f>IF(Tabla1[[#This Row],[Insumos]]="","",_xlfn.XLOOKUP(Tabla1[[#This Row],[Insumos]],Tabla10[Insumo],Tabla10[InsumoAbrev],"",0))</f>
        <v/>
      </c>
    </row>
    <row r="721" spans="2:18" s="267" customFormat="1">
      <c r="B721" s="188" t="str">
        <f>IF('Formulario PPGR3'!$G721="","",CONCATENATE('Formulario PPGR3'!$C721,".",'Formulario PPGR3'!$D721,".",'Formulario PPGR3'!$E721,".",'Formulario PPGR3'!$F721))</f>
        <v/>
      </c>
      <c r="C721" s="188" t="str">
        <f>IF('Formulario PPGR3'!$G721="","",'Formulario PPGR1'!#REF!)</f>
        <v/>
      </c>
      <c r="D721" s="188" t="str">
        <f>IF('Formulario PPGR3'!$G721="","",'Formulario PPGR1'!#REF!)</f>
        <v/>
      </c>
      <c r="E721" s="188" t="str">
        <f>IF('Formulario PPGR3'!$G721="","",'Formulario PPGR1'!#REF!)</f>
        <v/>
      </c>
      <c r="F721" s="188" t="str">
        <f>IF('Formulario PPGR3'!$G721="","",'Formulario PPGR1'!#REF!)</f>
        <v/>
      </c>
      <c r="G721" s="234"/>
      <c r="H721" s="519" t="str" cm="1">
        <f t="array" ref="H721">IF(Tabla1[[#This Row],[Código_Actividad]]="","",_xlfn.XLOOKUP(Tabla1[[#This Row],[Código_Actividad]],CodigoActividad,Tabla2[Actividades Programables Presupuestables],"",0))</f>
        <v/>
      </c>
      <c r="I721" s="520" t="str">
        <f>IFERROR(VLOOKUP('Formulario PPGR3'!$G721,'Formulario PPGR2'!$C$9:$Q$270,15,FALSE),"")</f>
        <v/>
      </c>
      <c r="J721" s="528"/>
      <c r="K721" s="524"/>
      <c r="L721" s="521" t="str">
        <f>IF(Tabla1[[#This Row],[Descripción]]="","",_xlfn.XLOOKUP(Tabla1[[#This Row],[Descripción]],Tabla10[Descripción],Tabla10[Unidad de Medida],"",0))</f>
        <v/>
      </c>
      <c r="M721" s="312"/>
      <c r="N721" s="537" t="str">
        <f>IF(Tabla1[[#This Row],[Descripción]]="","",_xlfn.XLOOKUP(Tabla1[[#This Row],[Descripción]],Tabla10[Descripción],Tabla10[Precio Unitario],0))</f>
        <v/>
      </c>
      <c r="O721" s="537" t="str">
        <f>IF(Tabla1[[#This Row],[Cantidad de Insumos]]="","",Tabla1[[#This Row],[Precio Unitario]]*Tabla1[[#This Row],[Cantidad de Insumos]])</f>
        <v/>
      </c>
      <c r="P721" s="522" t="str">
        <f>IF(Tabla1[[#This Row],[Descripción]]="","",_xlfn.XLOOKUP(Tabla1[[#This Row],[Descripción]],Tabla10[Descripción],Tabla10[CODIGO PRESUPUESTARIO],0))</f>
        <v/>
      </c>
      <c r="Q721" s="523"/>
      <c r="R721" s="523" t="str">
        <f>IF(Tabla1[[#This Row],[Insumos]]="","",_xlfn.XLOOKUP(Tabla1[[#This Row],[Insumos]],Tabla10[Insumo],Tabla10[InsumoAbrev],"",0))</f>
        <v/>
      </c>
    </row>
    <row r="722" spans="2:18" s="267" customFormat="1">
      <c r="B722" s="188" t="str">
        <f>IF('Formulario PPGR3'!$G722="","",CONCATENATE('Formulario PPGR3'!$C722,".",'Formulario PPGR3'!$D722,".",'Formulario PPGR3'!$E722,".",'Formulario PPGR3'!$F722))</f>
        <v/>
      </c>
      <c r="C722" s="188" t="str">
        <f>IF('Formulario PPGR3'!$G722="","",'Formulario PPGR1'!#REF!)</f>
        <v/>
      </c>
      <c r="D722" s="188" t="str">
        <f>IF('Formulario PPGR3'!$G722="","",'Formulario PPGR1'!#REF!)</f>
        <v/>
      </c>
      <c r="E722" s="188" t="str">
        <f>IF('Formulario PPGR3'!$G722="","",'Formulario PPGR1'!#REF!)</f>
        <v/>
      </c>
      <c r="F722" s="188" t="str">
        <f>IF('Formulario PPGR3'!$G722="","",'Formulario PPGR1'!#REF!)</f>
        <v/>
      </c>
      <c r="G722" s="234"/>
      <c r="H722" s="519" t="str" cm="1">
        <f t="array" ref="H722">IF(Tabla1[[#This Row],[Código_Actividad]]="","",_xlfn.XLOOKUP(Tabla1[[#This Row],[Código_Actividad]],CodigoActividad,Tabla2[Actividades Programables Presupuestables],"",0))</f>
        <v/>
      </c>
      <c r="I722" s="520" t="str">
        <f>IFERROR(VLOOKUP('Formulario PPGR3'!$G722,'Formulario PPGR2'!$C$9:$Q$270,15,FALSE),"")</f>
        <v/>
      </c>
      <c r="J722" s="528"/>
      <c r="K722" s="524"/>
      <c r="L722" s="521" t="str">
        <f>IF(Tabla1[[#This Row],[Descripción]]="","",_xlfn.XLOOKUP(Tabla1[[#This Row],[Descripción]],Tabla10[Descripción],Tabla10[Unidad de Medida],"",0))</f>
        <v/>
      </c>
      <c r="M722" s="312"/>
      <c r="N722" s="537" t="str">
        <f>IF(Tabla1[[#This Row],[Descripción]]="","",_xlfn.XLOOKUP(Tabla1[[#This Row],[Descripción]],Tabla10[Descripción],Tabla10[Precio Unitario],0))</f>
        <v/>
      </c>
      <c r="O722" s="537" t="str">
        <f>IF(Tabla1[[#This Row],[Cantidad de Insumos]]="","",Tabla1[[#This Row],[Precio Unitario]]*Tabla1[[#This Row],[Cantidad de Insumos]])</f>
        <v/>
      </c>
      <c r="P722" s="522" t="str">
        <f>IF(Tabla1[[#This Row],[Descripción]]="","",_xlfn.XLOOKUP(Tabla1[[#This Row],[Descripción]],Tabla10[Descripción],Tabla10[CODIGO PRESUPUESTARIO],0))</f>
        <v/>
      </c>
      <c r="Q722" s="523"/>
      <c r="R722" s="523" t="str">
        <f>IF(Tabla1[[#This Row],[Insumos]]="","",_xlfn.XLOOKUP(Tabla1[[#This Row],[Insumos]],Tabla10[Insumo],Tabla10[InsumoAbrev],"",0))</f>
        <v/>
      </c>
    </row>
    <row r="723" spans="2:18" s="267" customFormat="1">
      <c r="B723" s="188" t="str">
        <f>IF('Formulario PPGR3'!$G723="","",CONCATENATE('Formulario PPGR3'!$C723,".",'Formulario PPGR3'!$D723,".",'Formulario PPGR3'!$E723,".",'Formulario PPGR3'!$F723))</f>
        <v/>
      </c>
      <c r="C723" s="188" t="str">
        <f>IF('Formulario PPGR3'!$G723="","",'Formulario PPGR1'!#REF!)</f>
        <v/>
      </c>
      <c r="D723" s="188" t="str">
        <f>IF('Formulario PPGR3'!$G723="","",'Formulario PPGR1'!#REF!)</f>
        <v/>
      </c>
      <c r="E723" s="188" t="str">
        <f>IF('Formulario PPGR3'!$G723="","",'Formulario PPGR1'!#REF!)</f>
        <v/>
      </c>
      <c r="F723" s="188" t="str">
        <f>IF('Formulario PPGR3'!$G723="","",'Formulario PPGR1'!#REF!)</f>
        <v/>
      </c>
      <c r="G723" s="234"/>
      <c r="H723" s="519" t="str" cm="1">
        <f t="array" ref="H723">IF(Tabla1[[#This Row],[Código_Actividad]]="","",_xlfn.XLOOKUP(Tabla1[[#This Row],[Código_Actividad]],CodigoActividad,Tabla2[Actividades Programables Presupuestables],"",0))</f>
        <v/>
      </c>
      <c r="I723" s="520" t="str">
        <f>IFERROR(VLOOKUP('Formulario PPGR3'!$G723,'Formulario PPGR2'!$C$9:$Q$270,15,FALSE),"")</f>
        <v/>
      </c>
      <c r="J723" s="529"/>
      <c r="K723" s="524"/>
      <c r="L723" s="521" t="str">
        <f>IF(Tabla1[[#This Row],[Descripción]]="","",_xlfn.XLOOKUP(Tabla1[[#This Row],[Descripción]],Tabla10[Descripción],Tabla10[Unidad de Medida],"",0))</f>
        <v/>
      </c>
      <c r="M723" s="312"/>
      <c r="N723" s="537" t="str">
        <f>IF(Tabla1[[#This Row],[Descripción]]="","",_xlfn.XLOOKUP(Tabla1[[#This Row],[Descripción]],Tabla10[Descripción],Tabla10[Precio Unitario],0))</f>
        <v/>
      </c>
      <c r="O723" s="537" t="str">
        <f>IF(Tabla1[[#This Row],[Cantidad de Insumos]]="","",Tabla1[[#This Row],[Precio Unitario]]*Tabla1[[#This Row],[Cantidad de Insumos]])</f>
        <v/>
      </c>
      <c r="P723" s="522" t="str">
        <f>IF(Tabla1[[#This Row],[Descripción]]="","",_xlfn.XLOOKUP(Tabla1[[#This Row],[Descripción]],Tabla10[Descripción],Tabla10[CODIGO PRESUPUESTARIO],0))</f>
        <v/>
      </c>
      <c r="Q723" s="523"/>
      <c r="R723" s="523" t="str">
        <f>IF(Tabla1[[#This Row],[Insumos]]="","",_xlfn.XLOOKUP(Tabla1[[#This Row],[Insumos]],Tabla10[Insumo],Tabla10[InsumoAbrev],"",0))</f>
        <v/>
      </c>
    </row>
    <row r="724" spans="2:18" s="267" customFormat="1">
      <c r="B724" s="188" t="str">
        <f>IF('Formulario PPGR3'!$G724="","",CONCATENATE('Formulario PPGR3'!$C724,".",'Formulario PPGR3'!$D724,".",'Formulario PPGR3'!$E724,".",'Formulario PPGR3'!$F724))</f>
        <v/>
      </c>
      <c r="C724" s="188" t="str">
        <f>IF('Formulario PPGR3'!$G724="","",'Formulario PPGR1'!#REF!)</f>
        <v/>
      </c>
      <c r="D724" s="188" t="str">
        <f>IF('Formulario PPGR3'!$G724="","",'Formulario PPGR1'!#REF!)</f>
        <v/>
      </c>
      <c r="E724" s="188" t="str">
        <f>IF('Formulario PPGR3'!$G724="","",'Formulario PPGR1'!#REF!)</f>
        <v/>
      </c>
      <c r="F724" s="188" t="str">
        <f>IF('Formulario PPGR3'!$G724="","",'Formulario PPGR1'!#REF!)</f>
        <v/>
      </c>
      <c r="G724" s="234"/>
      <c r="H724" s="519" t="str" cm="1">
        <f t="array" ref="H724">IF(Tabla1[[#This Row],[Código_Actividad]]="","",_xlfn.XLOOKUP(Tabla1[[#This Row],[Código_Actividad]],CodigoActividad,Tabla2[Actividades Programables Presupuestables],"",0))</f>
        <v/>
      </c>
      <c r="I724" s="520" t="str">
        <f>IFERROR(VLOOKUP('Formulario PPGR3'!$G724,'Formulario PPGR2'!$C$9:$Q$270,15,FALSE),"")</f>
        <v/>
      </c>
      <c r="J724" s="529"/>
      <c r="K724" s="524"/>
      <c r="L724" s="521" t="str">
        <f>IF(Tabla1[[#This Row],[Descripción]]="","",_xlfn.XLOOKUP(Tabla1[[#This Row],[Descripción]],Tabla10[Descripción],Tabla10[Unidad de Medida],"",0))</f>
        <v/>
      </c>
      <c r="M724" s="312"/>
      <c r="N724" s="537" t="str">
        <f>IF(Tabla1[[#This Row],[Descripción]]="","",_xlfn.XLOOKUP(Tabla1[[#This Row],[Descripción]],Tabla10[Descripción],Tabla10[Precio Unitario],0))</f>
        <v/>
      </c>
      <c r="O724" s="537" t="str">
        <f>IF(Tabla1[[#This Row],[Cantidad de Insumos]]="","",Tabla1[[#This Row],[Precio Unitario]]*Tabla1[[#This Row],[Cantidad de Insumos]])</f>
        <v/>
      </c>
      <c r="P724" s="522" t="str">
        <f>IF(Tabla1[[#This Row],[Descripción]]="","",_xlfn.XLOOKUP(Tabla1[[#This Row],[Descripción]],Tabla10[Descripción],Tabla10[CODIGO PRESUPUESTARIO],0))</f>
        <v/>
      </c>
      <c r="Q724" s="523"/>
      <c r="R724" s="523" t="str">
        <f>IF(Tabla1[[#This Row],[Insumos]]="","",_xlfn.XLOOKUP(Tabla1[[#This Row],[Insumos]],Tabla10[Insumo],Tabla10[InsumoAbrev],"",0))</f>
        <v/>
      </c>
    </row>
    <row r="725" spans="2:18" s="267" customFormat="1">
      <c r="B725" s="188" t="str">
        <f>IF('Formulario PPGR3'!$G725="","",CONCATENATE('Formulario PPGR3'!$C725,".",'Formulario PPGR3'!$D725,".",'Formulario PPGR3'!$E725,".",'Formulario PPGR3'!$F725))</f>
        <v/>
      </c>
      <c r="C725" s="188" t="str">
        <f>IF('Formulario PPGR3'!$G725="","",'Formulario PPGR1'!#REF!)</f>
        <v/>
      </c>
      <c r="D725" s="188" t="str">
        <f>IF('Formulario PPGR3'!$G725="","",'Formulario PPGR1'!#REF!)</f>
        <v/>
      </c>
      <c r="E725" s="188" t="str">
        <f>IF('Formulario PPGR3'!$G725="","",'Formulario PPGR1'!#REF!)</f>
        <v/>
      </c>
      <c r="F725" s="188" t="str">
        <f>IF('Formulario PPGR3'!$G725="","",'Formulario PPGR1'!#REF!)</f>
        <v/>
      </c>
      <c r="G725" s="234"/>
      <c r="H725" s="519" t="str" cm="1">
        <f t="array" ref="H725">IF(Tabla1[[#This Row],[Código_Actividad]]="","",_xlfn.XLOOKUP(Tabla1[[#This Row],[Código_Actividad]],CodigoActividad,Tabla2[Actividades Programables Presupuestables],"",0))</f>
        <v/>
      </c>
      <c r="I725" s="520" t="str">
        <f>IFERROR(VLOOKUP('Formulario PPGR3'!$G725,'Formulario PPGR2'!$C$9:$Q$270,15,FALSE),"")</f>
        <v/>
      </c>
      <c r="J725" s="528"/>
      <c r="K725" s="524"/>
      <c r="L725" s="521" t="str">
        <f>IF(Tabla1[[#This Row],[Descripción]]="","",_xlfn.XLOOKUP(Tabla1[[#This Row],[Descripción]],Tabla10[Descripción],Tabla10[Unidad de Medida],"",0))</f>
        <v/>
      </c>
      <c r="M725" s="312"/>
      <c r="N725" s="537" t="str">
        <f>IF(Tabla1[[#This Row],[Descripción]]="","",_xlfn.XLOOKUP(Tabla1[[#This Row],[Descripción]],Tabla10[Descripción],Tabla10[Precio Unitario],0))</f>
        <v/>
      </c>
      <c r="O725" s="537" t="str">
        <f>IF(Tabla1[[#This Row],[Cantidad de Insumos]]="","",Tabla1[[#This Row],[Precio Unitario]]*Tabla1[[#This Row],[Cantidad de Insumos]])</f>
        <v/>
      </c>
      <c r="P725" s="522" t="str">
        <f>IF(Tabla1[[#This Row],[Descripción]]="","",_xlfn.XLOOKUP(Tabla1[[#This Row],[Descripción]],Tabla10[Descripción],Tabla10[CODIGO PRESUPUESTARIO],0))</f>
        <v/>
      </c>
      <c r="Q725" s="523"/>
      <c r="R725" s="523" t="str">
        <f>IF(Tabla1[[#This Row],[Insumos]]="","",_xlfn.XLOOKUP(Tabla1[[#This Row],[Insumos]],Tabla10[Insumo],Tabla10[InsumoAbrev],"",0))</f>
        <v/>
      </c>
    </row>
    <row r="726" spans="2:18" s="267" customFormat="1">
      <c r="B726" s="188" t="str">
        <f>IF('Formulario PPGR3'!$G726="","",CONCATENATE('Formulario PPGR3'!$C726,".",'Formulario PPGR3'!$D726,".",'Formulario PPGR3'!$E726,".",'Formulario PPGR3'!$F726))</f>
        <v/>
      </c>
      <c r="C726" s="188" t="str">
        <f>IF('Formulario PPGR3'!$G726="","",'Formulario PPGR1'!#REF!)</f>
        <v/>
      </c>
      <c r="D726" s="188" t="str">
        <f>IF('Formulario PPGR3'!$G726="","",'Formulario PPGR1'!#REF!)</f>
        <v/>
      </c>
      <c r="E726" s="188" t="str">
        <f>IF('Formulario PPGR3'!$G726="","",'Formulario PPGR1'!#REF!)</f>
        <v/>
      </c>
      <c r="F726" s="188" t="str">
        <f>IF('Formulario PPGR3'!$G726="","",'Formulario PPGR1'!#REF!)</f>
        <v/>
      </c>
      <c r="G726" s="234"/>
      <c r="H726" s="519" t="str" cm="1">
        <f t="array" ref="H726">IF(Tabla1[[#This Row],[Código_Actividad]]="","",_xlfn.XLOOKUP(Tabla1[[#This Row],[Código_Actividad]],CodigoActividad,Tabla2[Actividades Programables Presupuestables],"",0))</f>
        <v/>
      </c>
      <c r="I726" s="520" t="str">
        <f>IFERROR(VLOOKUP('Formulario PPGR3'!$G726,'Formulario PPGR2'!$C$9:$Q$270,15,FALSE),"")</f>
        <v/>
      </c>
      <c r="J726" s="528"/>
      <c r="K726" s="524"/>
      <c r="L726" s="521" t="str">
        <f>IF(Tabla1[[#This Row],[Descripción]]="","",_xlfn.XLOOKUP(Tabla1[[#This Row],[Descripción]],Tabla10[Descripción],Tabla10[Unidad de Medida],"",0))</f>
        <v/>
      </c>
      <c r="M726" s="312"/>
      <c r="N726" s="537" t="str">
        <f>IF(Tabla1[[#This Row],[Descripción]]="","",_xlfn.XLOOKUP(Tabla1[[#This Row],[Descripción]],Tabla10[Descripción],Tabla10[Precio Unitario],0))</f>
        <v/>
      </c>
      <c r="O726" s="537" t="str">
        <f>IF(Tabla1[[#This Row],[Cantidad de Insumos]]="","",Tabla1[[#This Row],[Precio Unitario]]*Tabla1[[#This Row],[Cantidad de Insumos]])</f>
        <v/>
      </c>
      <c r="P726" s="522" t="str">
        <f>IF(Tabla1[[#This Row],[Descripción]]="","",_xlfn.XLOOKUP(Tabla1[[#This Row],[Descripción]],Tabla10[Descripción],Tabla10[CODIGO PRESUPUESTARIO],0))</f>
        <v/>
      </c>
      <c r="Q726" s="523"/>
      <c r="R726" s="523" t="str">
        <f>IF(Tabla1[[#This Row],[Insumos]]="","",_xlfn.XLOOKUP(Tabla1[[#This Row],[Insumos]],Tabla10[Insumo],Tabla10[InsumoAbrev],"",0))</f>
        <v/>
      </c>
    </row>
    <row r="727" spans="2:18" s="267" customFormat="1">
      <c r="B727" s="188" t="str">
        <f>IF('Formulario PPGR3'!$G727="","",CONCATENATE('Formulario PPGR3'!$C727,".",'Formulario PPGR3'!$D727,".",'Formulario PPGR3'!$E727,".",'Formulario PPGR3'!$F727))</f>
        <v/>
      </c>
      <c r="C727" s="188" t="str">
        <f>IF('Formulario PPGR3'!$G727="","",'Formulario PPGR1'!#REF!)</f>
        <v/>
      </c>
      <c r="D727" s="188" t="str">
        <f>IF('Formulario PPGR3'!$G727="","",'Formulario PPGR1'!#REF!)</f>
        <v/>
      </c>
      <c r="E727" s="188" t="str">
        <f>IF('Formulario PPGR3'!$G727="","",'Formulario PPGR1'!#REF!)</f>
        <v/>
      </c>
      <c r="F727" s="188" t="str">
        <f>IF('Formulario PPGR3'!$G727="","",'Formulario PPGR1'!#REF!)</f>
        <v/>
      </c>
      <c r="G727" s="234"/>
      <c r="H727" s="519" t="str" cm="1">
        <f t="array" ref="H727">IF(Tabla1[[#This Row],[Código_Actividad]]="","",_xlfn.XLOOKUP(Tabla1[[#This Row],[Código_Actividad]],CodigoActividad,Tabla2[Actividades Programables Presupuestables],"",0))</f>
        <v/>
      </c>
      <c r="I727" s="520" t="str">
        <f>IFERROR(VLOOKUP('Formulario PPGR3'!$G727,'Formulario PPGR2'!$C$9:$Q$270,15,FALSE),"")</f>
        <v/>
      </c>
      <c r="J727" s="528"/>
      <c r="K727" s="524"/>
      <c r="L727" s="521" t="str">
        <f>IF(Tabla1[[#This Row],[Descripción]]="","",_xlfn.XLOOKUP(Tabla1[[#This Row],[Descripción]],Tabla10[Descripción],Tabla10[Unidad de Medida],"",0))</f>
        <v/>
      </c>
      <c r="M727" s="312"/>
      <c r="N727" s="537" t="str">
        <f>IF(Tabla1[[#This Row],[Descripción]]="","",_xlfn.XLOOKUP(Tabla1[[#This Row],[Descripción]],Tabla10[Descripción],Tabla10[Precio Unitario],0))</f>
        <v/>
      </c>
      <c r="O727" s="537" t="str">
        <f>IF(Tabla1[[#This Row],[Cantidad de Insumos]]="","",Tabla1[[#This Row],[Precio Unitario]]*Tabla1[[#This Row],[Cantidad de Insumos]])</f>
        <v/>
      </c>
      <c r="P727" s="522" t="str">
        <f>IF(Tabla1[[#This Row],[Descripción]]="","",_xlfn.XLOOKUP(Tabla1[[#This Row],[Descripción]],Tabla10[Descripción],Tabla10[CODIGO PRESUPUESTARIO],0))</f>
        <v/>
      </c>
      <c r="Q727" s="523"/>
      <c r="R727" s="523" t="str">
        <f>IF(Tabla1[[#This Row],[Insumos]]="","",_xlfn.XLOOKUP(Tabla1[[#This Row],[Insumos]],Tabla10[Insumo],Tabla10[InsumoAbrev],"",0))</f>
        <v/>
      </c>
    </row>
    <row r="728" spans="2:18" s="267" customFormat="1">
      <c r="B728" s="188" t="str">
        <f>IF('Formulario PPGR3'!$G728="","",CONCATENATE('Formulario PPGR3'!$C728,".",'Formulario PPGR3'!$D728,".",'Formulario PPGR3'!$E728,".",'Formulario PPGR3'!$F728))</f>
        <v/>
      </c>
      <c r="C728" s="188" t="str">
        <f>IF('Formulario PPGR3'!$G728="","",'Formulario PPGR1'!#REF!)</f>
        <v/>
      </c>
      <c r="D728" s="188" t="str">
        <f>IF('Formulario PPGR3'!$G728="","",'Formulario PPGR1'!#REF!)</f>
        <v/>
      </c>
      <c r="E728" s="188" t="str">
        <f>IF('Formulario PPGR3'!$G728="","",'Formulario PPGR1'!#REF!)</f>
        <v/>
      </c>
      <c r="F728" s="188" t="str">
        <f>IF('Formulario PPGR3'!$G728="","",'Formulario PPGR1'!#REF!)</f>
        <v/>
      </c>
      <c r="G728" s="234"/>
      <c r="H728" s="519" t="str" cm="1">
        <f t="array" ref="H728">IF(Tabla1[[#This Row],[Código_Actividad]]="","",_xlfn.XLOOKUP(Tabla1[[#This Row],[Código_Actividad]],CodigoActividad,Tabla2[Actividades Programables Presupuestables],"",0))</f>
        <v/>
      </c>
      <c r="I728" s="520" t="str">
        <f>IFERROR(VLOOKUP('Formulario PPGR3'!$G728,'Formulario PPGR2'!$C$9:$Q$270,15,FALSE),"")</f>
        <v/>
      </c>
      <c r="J728" s="528"/>
      <c r="K728" s="524"/>
      <c r="L728" s="521" t="str">
        <f>IF(Tabla1[[#This Row],[Descripción]]="","",_xlfn.XLOOKUP(Tabla1[[#This Row],[Descripción]],Tabla10[Descripción],Tabla10[Unidad de Medida],"",0))</f>
        <v/>
      </c>
      <c r="M728" s="312"/>
      <c r="N728" s="537" t="str">
        <f>IF(Tabla1[[#This Row],[Descripción]]="","",_xlfn.XLOOKUP(Tabla1[[#This Row],[Descripción]],Tabla10[Descripción],Tabla10[Precio Unitario],0))</f>
        <v/>
      </c>
      <c r="O728" s="537" t="str">
        <f>IF(Tabla1[[#This Row],[Cantidad de Insumos]]="","",Tabla1[[#This Row],[Precio Unitario]]*Tabla1[[#This Row],[Cantidad de Insumos]])</f>
        <v/>
      </c>
      <c r="P728" s="522" t="str">
        <f>IF(Tabla1[[#This Row],[Descripción]]="","",_xlfn.XLOOKUP(Tabla1[[#This Row],[Descripción]],Tabla10[Descripción],Tabla10[CODIGO PRESUPUESTARIO],0))</f>
        <v/>
      </c>
      <c r="Q728" s="523"/>
      <c r="R728" s="523" t="str">
        <f>IF(Tabla1[[#This Row],[Insumos]]="","",_xlfn.XLOOKUP(Tabla1[[#This Row],[Insumos]],Tabla10[Insumo],Tabla10[InsumoAbrev],"",0))</f>
        <v/>
      </c>
    </row>
    <row r="729" spans="2:18" s="267" customFormat="1">
      <c r="B729" s="188" t="str">
        <f>IF('Formulario PPGR3'!$G729="","",CONCATENATE('Formulario PPGR3'!$C729,".",'Formulario PPGR3'!$D729,".",'Formulario PPGR3'!$E729,".",'Formulario PPGR3'!$F729))</f>
        <v/>
      </c>
      <c r="C729" s="188" t="str">
        <f>IF('Formulario PPGR3'!$G729="","",'Formulario PPGR1'!#REF!)</f>
        <v/>
      </c>
      <c r="D729" s="188" t="str">
        <f>IF('Formulario PPGR3'!$G729="","",'Formulario PPGR1'!#REF!)</f>
        <v/>
      </c>
      <c r="E729" s="188" t="str">
        <f>IF('Formulario PPGR3'!$G729="","",'Formulario PPGR1'!#REF!)</f>
        <v/>
      </c>
      <c r="F729" s="188" t="str">
        <f>IF('Formulario PPGR3'!$G729="","",'Formulario PPGR1'!#REF!)</f>
        <v/>
      </c>
      <c r="G729" s="234"/>
      <c r="H729" s="519" t="str" cm="1">
        <f t="array" ref="H729">IF(Tabla1[[#This Row],[Código_Actividad]]="","",_xlfn.XLOOKUP(Tabla1[[#This Row],[Código_Actividad]],CodigoActividad,Tabla2[Actividades Programables Presupuestables],"",0))</f>
        <v/>
      </c>
      <c r="I729" s="520" t="str">
        <f>IFERROR(VLOOKUP('Formulario PPGR3'!$G729,'Formulario PPGR2'!$C$9:$Q$270,15,FALSE),"")</f>
        <v/>
      </c>
      <c r="J729" s="528"/>
      <c r="K729" s="524"/>
      <c r="L729" s="521" t="str">
        <f>IF(Tabla1[[#This Row],[Descripción]]="","",_xlfn.XLOOKUP(Tabla1[[#This Row],[Descripción]],Tabla10[Descripción],Tabla10[Unidad de Medida],"",0))</f>
        <v/>
      </c>
      <c r="M729" s="312"/>
      <c r="N729" s="537" t="str">
        <f>IF(Tabla1[[#This Row],[Descripción]]="","",_xlfn.XLOOKUP(Tabla1[[#This Row],[Descripción]],Tabla10[Descripción],Tabla10[Precio Unitario],0))</f>
        <v/>
      </c>
      <c r="O729" s="537" t="str">
        <f>IF(Tabla1[[#This Row],[Cantidad de Insumos]]="","",Tabla1[[#This Row],[Precio Unitario]]*Tabla1[[#This Row],[Cantidad de Insumos]])</f>
        <v/>
      </c>
      <c r="P729" s="522" t="str">
        <f>IF(Tabla1[[#This Row],[Descripción]]="","",_xlfn.XLOOKUP(Tabla1[[#This Row],[Descripción]],Tabla10[Descripción],Tabla10[CODIGO PRESUPUESTARIO],0))</f>
        <v/>
      </c>
      <c r="Q729" s="523"/>
      <c r="R729" s="523" t="str">
        <f>IF(Tabla1[[#This Row],[Insumos]]="","",_xlfn.XLOOKUP(Tabla1[[#This Row],[Insumos]],Tabla10[Insumo],Tabla10[InsumoAbrev],"",0))</f>
        <v/>
      </c>
    </row>
    <row r="730" spans="2:18" s="267" customFormat="1">
      <c r="B730" s="188" t="str">
        <f>IF('Formulario PPGR3'!$G730="","",CONCATENATE('Formulario PPGR3'!$C730,".",'Formulario PPGR3'!$D730,".",'Formulario PPGR3'!$E730,".",'Formulario PPGR3'!$F730))</f>
        <v/>
      </c>
      <c r="C730" s="188" t="str">
        <f>IF('Formulario PPGR3'!$G730="","",'Formulario PPGR1'!#REF!)</f>
        <v/>
      </c>
      <c r="D730" s="188" t="str">
        <f>IF('Formulario PPGR3'!$G730="","",'Formulario PPGR1'!#REF!)</f>
        <v/>
      </c>
      <c r="E730" s="188" t="str">
        <f>IF('Formulario PPGR3'!$G730="","",'Formulario PPGR1'!#REF!)</f>
        <v/>
      </c>
      <c r="F730" s="188" t="str">
        <f>IF('Formulario PPGR3'!$G730="","",'Formulario PPGR1'!#REF!)</f>
        <v/>
      </c>
      <c r="G730" s="234"/>
      <c r="H730" s="519" t="str" cm="1">
        <f t="array" ref="H730">IF(Tabla1[[#This Row],[Código_Actividad]]="","",_xlfn.XLOOKUP(Tabla1[[#This Row],[Código_Actividad]],CodigoActividad,Tabla2[Actividades Programables Presupuestables],"",0))</f>
        <v/>
      </c>
      <c r="I730" s="520" t="str">
        <f>IFERROR(VLOOKUP('Formulario PPGR3'!$G730,'Formulario PPGR2'!$C$9:$Q$270,15,FALSE),"")</f>
        <v/>
      </c>
      <c r="J730" s="529"/>
      <c r="K730" s="524"/>
      <c r="L730" s="521" t="str">
        <f>IF(Tabla1[[#This Row],[Descripción]]="","",_xlfn.XLOOKUP(Tabla1[[#This Row],[Descripción]],Tabla10[Descripción],Tabla10[Unidad de Medida],"",0))</f>
        <v/>
      </c>
      <c r="M730" s="312"/>
      <c r="N730" s="537" t="str">
        <f>IF(Tabla1[[#This Row],[Descripción]]="","",_xlfn.XLOOKUP(Tabla1[[#This Row],[Descripción]],Tabla10[Descripción],Tabla10[Precio Unitario],0))</f>
        <v/>
      </c>
      <c r="O730" s="537" t="str">
        <f>IF(Tabla1[[#This Row],[Cantidad de Insumos]]="","",Tabla1[[#This Row],[Precio Unitario]]*Tabla1[[#This Row],[Cantidad de Insumos]])</f>
        <v/>
      </c>
      <c r="P730" s="522" t="str">
        <f>IF(Tabla1[[#This Row],[Descripción]]="","",_xlfn.XLOOKUP(Tabla1[[#This Row],[Descripción]],Tabla10[Descripción],Tabla10[CODIGO PRESUPUESTARIO],0))</f>
        <v/>
      </c>
      <c r="Q730" s="523"/>
      <c r="R730" s="523" t="str">
        <f>IF(Tabla1[[#This Row],[Insumos]]="","",_xlfn.XLOOKUP(Tabla1[[#This Row],[Insumos]],Tabla10[Insumo],Tabla10[InsumoAbrev],"",0))</f>
        <v/>
      </c>
    </row>
    <row r="731" spans="2:18" s="267" customFormat="1">
      <c r="B731" s="188" t="str">
        <f>IF('Formulario PPGR3'!$G731="","",CONCATENATE('Formulario PPGR3'!$C731,".",'Formulario PPGR3'!$D731,".",'Formulario PPGR3'!$E731,".",'Formulario PPGR3'!$F731))</f>
        <v/>
      </c>
      <c r="C731" s="188" t="str">
        <f>IF('Formulario PPGR3'!$G731="","",'Formulario PPGR1'!#REF!)</f>
        <v/>
      </c>
      <c r="D731" s="188" t="str">
        <f>IF('Formulario PPGR3'!$G731="","",'Formulario PPGR1'!#REF!)</f>
        <v/>
      </c>
      <c r="E731" s="188" t="str">
        <f>IF('Formulario PPGR3'!$G731="","",'Formulario PPGR1'!#REF!)</f>
        <v/>
      </c>
      <c r="F731" s="188" t="str">
        <f>IF('Formulario PPGR3'!$G731="","",'Formulario PPGR1'!#REF!)</f>
        <v/>
      </c>
      <c r="G731" s="234"/>
      <c r="H731" s="519" t="str" cm="1">
        <f t="array" ref="H731">IF(Tabla1[[#This Row],[Código_Actividad]]="","",_xlfn.XLOOKUP(Tabla1[[#This Row],[Código_Actividad]],CodigoActividad,Tabla2[Actividades Programables Presupuestables],"",0))</f>
        <v/>
      </c>
      <c r="I731" s="520" t="str">
        <f>IFERROR(VLOOKUP('Formulario PPGR3'!$G731,'Formulario PPGR2'!$C$9:$Q$270,15,FALSE),"")</f>
        <v/>
      </c>
      <c r="J731" s="529"/>
      <c r="K731" s="524"/>
      <c r="L731" s="521" t="str">
        <f>IF(Tabla1[[#This Row],[Descripción]]="","",_xlfn.XLOOKUP(Tabla1[[#This Row],[Descripción]],Tabla10[Descripción],Tabla10[Unidad de Medida],"",0))</f>
        <v/>
      </c>
      <c r="M731" s="312"/>
      <c r="N731" s="537" t="str">
        <f>IF(Tabla1[[#This Row],[Descripción]]="","",_xlfn.XLOOKUP(Tabla1[[#This Row],[Descripción]],Tabla10[Descripción],Tabla10[Precio Unitario],0))</f>
        <v/>
      </c>
      <c r="O731" s="537" t="str">
        <f>IF(Tabla1[[#This Row],[Cantidad de Insumos]]="","",Tabla1[[#This Row],[Precio Unitario]]*Tabla1[[#This Row],[Cantidad de Insumos]])</f>
        <v/>
      </c>
      <c r="P731" s="522" t="str">
        <f>IF(Tabla1[[#This Row],[Descripción]]="","",_xlfn.XLOOKUP(Tabla1[[#This Row],[Descripción]],Tabla10[Descripción],Tabla10[CODIGO PRESUPUESTARIO],0))</f>
        <v/>
      </c>
      <c r="Q731" s="523"/>
      <c r="R731" s="523" t="str">
        <f>IF(Tabla1[[#This Row],[Insumos]]="","",_xlfn.XLOOKUP(Tabla1[[#This Row],[Insumos]],Tabla10[Insumo],Tabla10[InsumoAbrev],"",0))</f>
        <v/>
      </c>
    </row>
    <row r="732" spans="2:18" s="267" customFormat="1">
      <c r="B732" s="188" t="str">
        <f>IF('Formulario PPGR3'!$G732="","",CONCATENATE('Formulario PPGR3'!$C732,".",'Formulario PPGR3'!$D732,".",'Formulario PPGR3'!$E732,".",'Formulario PPGR3'!$F732))</f>
        <v/>
      </c>
      <c r="C732" s="188" t="str">
        <f>IF('Formulario PPGR3'!$G732="","",'Formulario PPGR1'!#REF!)</f>
        <v/>
      </c>
      <c r="D732" s="188" t="str">
        <f>IF('Formulario PPGR3'!$G732="","",'Formulario PPGR1'!#REF!)</f>
        <v/>
      </c>
      <c r="E732" s="188" t="str">
        <f>IF('Formulario PPGR3'!$G732="","",'Formulario PPGR1'!#REF!)</f>
        <v/>
      </c>
      <c r="F732" s="188" t="str">
        <f>IF('Formulario PPGR3'!$G732="","",'Formulario PPGR1'!#REF!)</f>
        <v/>
      </c>
      <c r="G732" s="234"/>
      <c r="H732" s="519" t="str" cm="1">
        <f t="array" ref="H732">IF(Tabla1[[#This Row],[Código_Actividad]]="","",_xlfn.XLOOKUP(Tabla1[[#This Row],[Código_Actividad]],CodigoActividad,Tabla2[Actividades Programables Presupuestables],"",0))</f>
        <v/>
      </c>
      <c r="I732" s="520" t="str">
        <f>IFERROR(VLOOKUP('Formulario PPGR3'!$G732,'Formulario PPGR2'!$C$9:$Q$270,15,FALSE),"")</f>
        <v/>
      </c>
      <c r="J732" s="528"/>
      <c r="K732" s="524"/>
      <c r="L732" s="521" t="str">
        <f>IF(Tabla1[[#This Row],[Descripción]]="","",_xlfn.XLOOKUP(Tabla1[[#This Row],[Descripción]],Tabla10[Descripción],Tabla10[Unidad de Medida],"",0))</f>
        <v/>
      </c>
      <c r="M732" s="312"/>
      <c r="N732" s="537" t="str">
        <f>IF(Tabla1[[#This Row],[Descripción]]="","",_xlfn.XLOOKUP(Tabla1[[#This Row],[Descripción]],Tabla10[Descripción],Tabla10[Precio Unitario],0))</f>
        <v/>
      </c>
      <c r="O732" s="537" t="str">
        <f>IF(Tabla1[[#This Row],[Cantidad de Insumos]]="","",Tabla1[[#This Row],[Precio Unitario]]*Tabla1[[#This Row],[Cantidad de Insumos]])</f>
        <v/>
      </c>
      <c r="P732" s="522" t="str">
        <f>IF(Tabla1[[#This Row],[Descripción]]="","",_xlfn.XLOOKUP(Tabla1[[#This Row],[Descripción]],Tabla10[Descripción],Tabla10[CODIGO PRESUPUESTARIO],0))</f>
        <v/>
      </c>
      <c r="Q732" s="523"/>
      <c r="R732" s="523" t="str">
        <f>IF(Tabla1[[#This Row],[Insumos]]="","",_xlfn.XLOOKUP(Tabla1[[#This Row],[Insumos]],Tabla10[Insumo],Tabla10[InsumoAbrev],"",0))</f>
        <v/>
      </c>
    </row>
    <row r="733" spans="2:18" s="267" customFormat="1">
      <c r="B733" s="188" t="str">
        <f>IF('Formulario PPGR3'!$G733="","",CONCATENATE('Formulario PPGR3'!$C733,".",'Formulario PPGR3'!$D733,".",'Formulario PPGR3'!$E733,".",'Formulario PPGR3'!$F733))</f>
        <v/>
      </c>
      <c r="C733" s="188" t="str">
        <f>IF('Formulario PPGR3'!$G733="","",'Formulario PPGR1'!#REF!)</f>
        <v/>
      </c>
      <c r="D733" s="188" t="str">
        <f>IF('Formulario PPGR3'!$G733="","",'Formulario PPGR1'!#REF!)</f>
        <v/>
      </c>
      <c r="E733" s="188" t="str">
        <f>IF('Formulario PPGR3'!$G733="","",'Formulario PPGR1'!#REF!)</f>
        <v/>
      </c>
      <c r="F733" s="188" t="str">
        <f>IF('Formulario PPGR3'!$G733="","",'Formulario PPGR1'!#REF!)</f>
        <v/>
      </c>
      <c r="G733" s="234"/>
      <c r="H733" s="519" t="str" cm="1">
        <f t="array" ref="H733">IF(Tabla1[[#This Row],[Código_Actividad]]="","",_xlfn.XLOOKUP(Tabla1[[#This Row],[Código_Actividad]],CodigoActividad,Tabla2[Actividades Programables Presupuestables],"",0))</f>
        <v/>
      </c>
      <c r="I733" s="520" t="str">
        <f>IFERROR(VLOOKUP('Formulario PPGR3'!$G733,'Formulario PPGR2'!$C$9:$Q$270,15,FALSE),"")</f>
        <v/>
      </c>
      <c r="J733" s="528"/>
      <c r="K733" s="524"/>
      <c r="L733" s="521" t="str">
        <f>IF(Tabla1[[#This Row],[Descripción]]="","",_xlfn.XLOOKUP(Tabla1[[#This Row],[Descripción]],Tabla10[Descripción],Tabla10[Unidad de Medida],"",0))</f>
        <v/>
      </c>
      <c r="M733" s="312"/>
      <c r="N733" s="537" t="str">
        <f>IF(Tabla1[[#This Row],[Descripción]]="","",_xlfn.XLOOKUP(Tabla1[[#This Row],[Descripción]],Tabla10[Descripción],Tabla10[Precio Unitario],0))</f>
        <v/>
      </c>
      <c r="O733" s="537" t="str">
        <f>IF(Tabla1[[#This Row],[Cantidad de Insumos]]="","",Tabla1[[#This Row],[Precio Unitario]]*Tabla1[[#This Row],[Cantidad de Insumos]])</f>
        <v/>
      </c>
      <c r="P733" s="522" t="str">
        <f>IF(Tabla1[[#This Row],[Descripción]]="","",_xlfn.XLOOKUP(Tabla1[[#This Row],[Descripción]],Tabla10[Descripción],Tabla10[CODIGO PRESUPUESTARIO],0))</f>
        <v/>
      </c>
      <c r="Q733" s="523"/>
      <c r="R733" s="523" t="str">
        <f>IF(Tabla1[[#This Row],[Insumos]]="","",_xlfn.XLOOKUP(Tabla1[[#This Row],[Insumos]],Tabla10[Insumo],Tabla10[InsumoAbrev],"",0))</f>
        <v/>
      </c>
    </row>
    <row r="734" spans="2:18" s="267" customFormat="1">
      <c r="B734" s="188" t="str">
        <f>IF('Formulario PPGR3'!$G734="","",CONCATENATE('Formulario PPGR3'!$C734,".",'Formulario PPGR3'!$D734,".",'Formulario PPGR3'!$E734,".",'Formulario PPGR3'!$F734))</f>
        <v/>
      </c>
      <c r="C734" s="188" t="str">
        <f>IF('Formulario PPGR3'!$G734="","",'Formulario PPGR1'!#REF!)</f>
        <v/>
      </c>
      <c r="D734" s="188" t="str">
        <f>IF('Formulario PPGR3'!$G734="","",'Formulario PPGR1'!#REF!)</f>
        <v/>
      </c>
      <c r="E734" s="188" t="str">
        <f>IF('Formulario PPGR3'!$G734="","",'Formulario PPGR1'!#REF!)</f>
        <v/>
      </c>
      <c r="F734" s="188" t="str">
        <f>IF('Formulario PPGR3'!$G734="","",'Formulario PPGR1'!#REF!)</f>
        <v/>
      </c>
      <c r="G734" s="234"/>
      <c r="H734" s="519" t="str" cm="1">
        <f t="array" ref="H734">IF(Tabla1[[#This Row],[Código_Actividad]]="","",_xlfn.XLOOKUP(Tabla1[[#This Row],[Código_Actividad]],CodigoActividad,Tabla2[Actividades Programables Presupuestables],"",0))</f>
        <v/>
      </c>
      <c r="I734" s="520" t="str">
        <f>IFERROR(VLOOKUP('Formulario PPGR3'!$G734,'Formulario PPGR2'!$C$9:$Q$270,15,FALSE),"")</f>
        <v/>
      </c>
      <c r="J734" s="528"/>
      <c r="K734" s="524"/>
      <c r="L734" s="521" t="str">
        <f>IF(Tabla1[[#This Row],[Descripción]]="","",_xlfn.XLOOKUP(Tabla1[[#This Row],[Descripción]],Tabla10[Descripción],Tabla10[Unidad de Medida],"",0))</f>
        <v/>
      </c>
      <c r="M734" s="312"/>
      <c r="N734" s="537" t="str">
        <f>IF(Tabla1[[#This Row],[Descripción]]="","",_xlfn.XLOOKUP(Tabla1[[#This Row],[Descripción]],Tabla10[Descripción],Tabla10[Precio Unitario],0))</f>
        <v/>
      </c>
      <c r="O734" s="537" t="str">
        <f>IF(Tabla1[[#This Row],[Cantidad de Insumos]]="","",Tabla1[[#This Row],[Precio Unitario]]*Tabla1[[#This Row],[Cantidad de Insumos]])</f>
        <v/>
      </c>
      <c r="P734" s="522" t="str">
        <f>IF(Tabla1[[#This Row],[Descripción]]="","",_xlfn.XLOOKUP(Tabla1[[#This Row],[Descripción]],Tabla10[Descripción],Tabla10[CODIGO PRESUPUESTARIO],0))</f>
        <v/>
      </c>
      <c r="Q734" s="523"/>
      <c r="R734" s="523" t="str">
        <f>IF(Tabla1[[#This Row],[Insumos]]="","",_xlfn.XLOOKUP(Tabla1[[#This Row],[Insumos]],Tabla10[Insumo],Tabla10[InsumoAbrev],"",0))</f>
        <v/>
      </c>
    </row>
    <row r="735" spans="2:18" s="267" customFormat="1">
      <c r="B735" s="188" t="str">
        <f>IF('Formulario PPGR3'!$G735="","",CONCATENATE('Formulario PPGR3'!$C735,".",'Formulario PPGR3'!$D735,".",'Formulario PPGR3'!$E735,".",'Formulario PPGR3'!$F735))</f>
        <v/>
      </c>
      <c r="C735" s="188" t="str">
        <f>IF('Formulario PPGR3'!$G735="","",'Formulario PPGR1'!#REF!)</f>
        <v/>
      </c>
      <c r="D735" s="188" t="str">
        <f>IF('Formulario PPGR3'!$G735="","",'Formulario PPGR1'!#REF!)</f>
        <v/>
      </c>
      <c r="E735" s="188" t="str">
        <f>IF('Formulario PPGR3'!$G735="","",'Formulario PPGR1'!#REF!)</f>
        <v/>
      </c>
      <c r="F735" s="188" t="str">
        <f>IF('Formulario PPGR3'!$G735="","",'Formulario PPGR1'!#REF!)</f>
        <v/>
      </c>
      <c r="G735" s="234"/>
      <c r="H735" s="519" t="str" cm="1">
        <f t="array" ref="H735">IF(Tabla1[[#This Row],[Código_Actividad]]="","",_xlfn.XLOOKUP(Tabla1[[#This Row],[Código_Actividad]],CodigoActividad,Tabla2[Actividades Programables Presupuestables],"",0))</f>
        <v/>
      </c>
      <c r="I735" s="520" t="str">
        <f>IFERROR(VLOOKUP('Formulario PPGR3'!$G735,'Formulario PPGR2'!$C$9:$Q$270,15,FALSE),"")</f>
        <v/>
      </c>
      <c r="J735" s="528"/>
      <c r="K735" s="524"/>
      <c r="L735" s="521" t="str">
        <f>IF(Tabla1[[#This Row],[Descripción]]="","",_xlfn.XLOOKUP(Tabla1[[#This Row],[Descripción]],Tabla10[Descripción],Tabla10[Unidad de Medida],"",0))</f>
        <v/>
      </c>
      <c r="M735" s="312"/>
      <c r="N735" s="537" t="str">
        <f>IF(Tabla1[[#This Row],[Descripción]]="","",_xlfn.XLOOKUP(Tabla1[[#This Row],[Descripción]],Tabla10[Descripción],Tabla10[Precio Unitario],0))</f>
        <v/>
      </c>
      <c r="O735" s="537" t="str">
        <f>IF(Tabla1[[#This Row],[Cantidad de Insumos]]="","",Tabla1[[#This Row],[Precio Unitario]]*Tabla1[[#This Row],[Cantidad de Insumos]])</f>
        <v/>
      </c>
      <c r="P735" s="522" t="str">
        <f>IF(Tabla1[[#This Row],[Descripción]]="","",_xlfn.XLOOKUP(Tabla1[[#This Row],[Descripción]],Tabla10[Descripción],Tabla10[CODIGO PRESUPUESTARIO],0))</f>
        <v/>
      </c>
      <c r="Q735" s="523"/>
      <c r="R735" s="523" t="str">
        <f>IF(Tabla1[[#This Row],[Insumos]]="","",_xlfn.XLOOKUP(Tabla1[[#This Row],[Insumos]],Tabla10[Insumo],Tabla10[InsumoAbrev],"",0))</f>
        <v/>
      </c>
    </row>
    <row r="736" spans="2:18" s="267" customFormat="1">
      <c r="B736" s="188" t="str">
        <f>IF('Formulario PPGR3'!$G736="","",CONCATENATE('Formulario PPGR3'!$C736,".",'Formulario PPGR3'!$D736,".",'Formulario PPGR3'!$E736,".",'Formulario PPGR3'!$F736))</f>
        <v/>
      </c>
      <c r="C736" s="188" t="str">
        <f>IF('Formulario PPGR3'!$G736="","",'Formulario PPGR1'!#REF!)</f>
        <v/>
      </c>
      <c r="D736" s="188" t="str">
        <f>IF('Formulario PPGR3'!$G736="","",'Formulario PPGR1'!#REF!)</f>
        <v/>
      </c>
      <c r="E736" s="188" t="str">
        <f>IF('Formulario PPGR3'!$G736="","",'Formulario PPGR1'!#REF!)</f>
        <v/>
      </c>
      <c r="F736" s="188" t="str">
        <f>IF('Formulario PPGR3'!$G736="","",'Formulario PPGR1'!#REF!)</f>
        <v/>
      </c>
      <c r="G736" s="234"/>
      <c r="H736" s="519" t="str" cm="1">
        <f t="array" ref="H736">IF(Tabla1[[#This Row],[Código_Actividad]]="","",_xlfn.XLOOKUP(Tabla1[[#This Row],[Código_Actividad]],CodigoActividad,Tabla2[Actividades Programables Presupuestables],"",0))</f>
        <v/>
      </c>
      <c r="I736" s="520" t="str">
        <f>IFERROR(VLOOKUP('Formulario PPGR3'!$G736,'Formulario PPGR2'!$C$9:$Q$270,15,FALSE),"")</f>
        <v/>
      </c>
      <c r="J736" s="528"/>
      <c r="K736" s="524"/>
      <c r="L736" s="521" t="str">
        <f>IF(Tabla1[[#This Row],[Descripción]]="","",_xlfn.XLOOKUP(Tabla1[[#This Row],[Descripción]],Tabla10[Descripción],Tabla10[Unidad de Medida],"",0))</f>
        <v/>
      </c>
      <c r="M736" s="312"/>
      <c r="N736" s="537" t="str">
        <f>IF(Tabla1[[#This Row],[Descripción]]="","",_xlfn.XLOOKUP(Tabla1[[#This Row],[Descripción]],Tabla10[Descripción],Tabla10[Precio Unitario],0))</f>
        <v/>
      </c>
      <c r="O736" s="537" t="str">
        <f>IF(Tabla1[[#This Row],[Cantidad de Insumos]]="","",Tabla1[[#This Row],[Precio Unitario]]*Tabla1[[#This Row],[Cantidad de Insumos]])</f>
        <v/>
      </c>
      <c r="P736" s="522" t="str">
        <f>IF(Tabla1[[#This Row],[Descripción]]="","",_xlfn.XLOOKUP(Tabla1[[#This Row],[Descripción]],Tabla10[Descripción],Tabla10[CODIGO PRESUPUESTARIO],0))</f>
        <v/>
      </c>
      <c r="Q736" s="523"/>
      <c r="R736" s="523" t="str">
        <f>IF(Tabla1[[#This Row],[Insumos]]="","",_xlfn.XLOOKUP(Tabla1[[#This Row],[Insumos]],Tabla10[Insumo],Tabla10[InsumoAbrev],"",0))</f>
        <v/>
      </c>
    </row>
    <row r="737" spans="2:18" s="267" customFormat="1">
      <c r="B737" s="188" t="str">
        <f>IF('Formulario PPGR3'!$G737="","",CONCATENATE('Formulario PPGR3'!$C737,".",'Formulario PPGR3'!$D737,".",'Formulario PPGR3'!$E737,".",'Formulario PPGR3'!$F737))</f>
        <v/>
      </c>
      <c r="C737" s="188" t="str">
        <f>IF('Formulario PPGR3'!$G737="","",'Formulario PPGR1'!#REF!)</f>
        <v/>
      </c>
      <c r="D737" s="188" t="str">
        <f>IF('Formulario PPGR3'!$G737="","",'Formulario PPGR1'!#REF!)</f>
        <v/>
      </c>
      <c r="E737" s="188" t="str">
        <f>IF('Formulario PPGR3'!$G737="","",'Formulario PPGR1'!#REF!)</f>
        <v/>
      </c>
      <c r="F737" s="188" t="str">
        <f>IF('Formulario PPGR3'!$G737="","",'Formulario PPGR1'!#REF!)</f>
        <v/>
      </c>
      <c r="G737" s="234"/>
      <c r="H737" s="519" t="str" cm="1">
        <f t="array" ref="H737">IF(Tabla1[[#This Row],[Código_Actividad]]="","",_xlfn.XLOOKUP(Tabla1[[#This Row],[Código_Actividad]],CodigoActividad,Tabla2[Actividades Programables Presupuestables],"",0))</f>
        <v/>
      </c>
      <c r="I737" s="520" t="str">
        <f>IFERROR(VLOOKUP('Formulario PPGR3'!$G737,'Formulario PPGR2'!$C$9:$Q$270,15,FALSE),"")</f>
        <v/>
      </c>
      <c r="J737" s="528"/>
      <c r="K737" s="524"/>
      <c r="L737" s="521" t="str">
        <f>IF(Tabla1[[#This Row],[Descripción]]="","",_xlfn.XLOOKUP(Tabla1[[#This Row],[Descripción]],Tabla10[Descripción],Tabla10[Unidad de Medida],"",0))</f>
        <v/>
      </c>
      <c r="M737" s="312"/>
      <c r="N737" s="537" t="str">
        <f>IF(Tabla1[[#This Row],[Descripción]]="","",_xlfn.XLOOKUP(Tabla1[[#This Row],[Descripción]],Tabla10[Descripción],Tabla10[Precio Unitario],0))</f>
        <v/>
      </c>
      <c r="O737" s="537" t="str">
        <f>IF(Tabla1[[#This Row],[Cantidad de Insumos]]="","",Tabla1[[#This Row],[Precio Unitario]]*Tabla1[[#This Row],[Cantidad de Insumos]])</f>
        <v/>
      </c>
      <c r="P737" s="522" t="str">
        <f>IF(Tabla1[[#This Row],[Descripción]]="","",_xlfn.XLOOKUP(Tabla1[[#This Row],[Descripción]],Tabla10[Descripción],Tabla10[CODIGO PRESUPUESTARIO],0))</f>
        <v/>
      </c>
      <c r="Q737" s="523"/>
      <c r="R737" s="523" t="str">
        <f>IF(Tabla1[[#This Row],[Insumos]]="","",_xlfn.XLOOKUP(Tabla1[[#This Row],[Insumos]],Tabla10[Insumo],Tabla10[InsumoAbrev],"",0))</f>
        <v/>
      </c>
    </row>
    <row r="738" spans="2:18" s="267" customFormat="1">
      <c r="B738" s="188" t="str">
        <f>IF('Formulario PPGR3'!$G738="","",CONCATENATE('Formulario PPGR3'!$C738,".",'Formulario PPGR3'!$D738,".",'Formulario PPGR3'!$E738,".",'Formulario PPGR3'!$F738))</f>
        <v/>
      </c>
      <c r="C738" s="188" t="str">
        <f>IF('Formulario PPGR3'!$G738="","",'Formulario PPGR1'!#REF!)</f>
        <v/>
      </c>
      <c r="D738" s="188" t="str">
        <f>IF('Formulario PPGR3'!$G738="","",'Formulario PPGR1'!#REF!)</f>
        <v/>
      </c>
      <c r="E738" s="188" t="str">
        <f>IF('Formulario PPGR3'!$G738="","",'Formulario PPGR1'!#REF!)</f>
        <v/>
      </c>
      <c r="F738" s="188" t="str">
        <f>IF('Formulario PPGR3'!$G738="","",'Formulario PPGR1'!#REF!)</f>
        <v/>
      </c>
      <c r="G738" s="234"/>
      <c r="H738" s="519" t="str" cm="1">
        <f t="array" ref="H738">IF(Tabla1[[#This Row],[Código_Actividad]]="","",_xlfn.XLOOKUP(Tabla1[[#This Row],[Código_Actividad]],CodigoActividad,Tabla2[Actividades Programables Presupuestables],"",0))</f>
        <v/>
      </c>
      <c r="I738" s="520" t="str">
        <f>IFERROR(VLOOKUP('Formulario PPGR3'!$G738,'Formulario PPGR2'!$C$9:$Q$270,15,FALSE),"")</f>
        <v/>
      </c>
      <c r="J738" s="528"/>
      <c r="K738" s="524"/>
      <c r="L738" s="521" t="str">
        <f>IF(Tabla1[[#This Row],[Descripción]]="","",_xlfn.XLOOKUP(Tabla1[[#This Row],[Descripción]],Tabla10[Descripción],Tabla10[Unidad de Medida],"",0))</f>
        <v/>
      </c>
      <c r="M738" s="312"/>
      <c r="N738" s="537" t="str">
        <f>IF(Tabla1[[#This Row],[Descripción]]="","",_xlfn.XLOOKUP(Tabla1[[#This Row],[Descripción]],Tabla10[Descripción],Tabla10[Precio Unitario],0))</f>
        <v/>
      </c>
      <c r="O738" s="537" t="str">
        <f>IF(Tabla1[[#This Row],[Cantidad de Insumos]]="","",Tabla1[[#This Row],[Precio Unitario]]*Tabla1[[#This Row],[Cantidad de Insumos]])</f>
        <v/>
      </c>
      <c r="P738" s="522" t="str">
        <f>IF(Tabla1[[#This Row],[Descripción]]="","",_xlfn.XLOOKUP(Tabla1[[#This Row],[Descripción]],Tabla10[Descripción],Tabla10[CODIGO PRESUPUESTARIO],0))</f>
        <v/>
      </c>
      <c r="Q738" s="523"/>
      <c r="R738" s="523" t="str">
        <f>IF(Tabla1[[#This Row],[Insumos]]="","",_xlfn.XLOOKUP(Tabla1[[#This Row],[Insumos]],Tabla10[Insumo],Tabla10[InsumoAbrev],"",0))</f>
        <v/>
      </c>
    </row>
    <row r="739" spans="2:18" s="267" customFormat="1">
      <c r="B739" s="188" t="str">
        <f>IF('Formulario PPGR3'!$G739="","",CONCATENATE('Formulario PPGR3'!$C739,".",'Formulario PPGR3'!$D739,".",'Formulario PPGR3'!$E739,".",'Formulario PPGR3'!$F739))</f>
        <v/>
      </c>
      <c r="C739" s="188" t="str">
        <f>IF('Formulario PPGR3'!$G739="","",'Formulario PPGR1'!#REF!)</f>
        <v/>
      </c>
      <c r="D739" s="188" t="str">
        <f>IF('Formulario PPGR3'!$G739="","",'Formulario PPGR1'!#REF!)</f>
        <v/>
      </c>
      <c r="E739" s="188" t="str">
        <f>IF('Formulario PPGR3'!$G739="","",'Formulario PPGR1'!#REF!)</f>
        <v/>
      </c>
      <c r="F739" s="188" t="str">
        <f>IF('Formulario PPGR3'!$G739="","",'Formulario PPGR1'!#REF!)</f>
        <v/>
      </c>
      <c r="G739" s="234"/>
      <c r="H739" s="519" t="str" cm="1">
        <f t="array" ref="H739">IF(Tabla1[[#This Row],[Código_Actividad]]="","",_xlfn.XLOOKUP(Tabla1[[#This Row],[Código_Actividad]],CodigoActividad,Tabla2[Actividades Programables Presupuestables],"",0))</f>
        <v/>
      </c>
      <c r="I739" s="520" t="str">
        <f>IFERROR(VLOOKUP('Formulario PPGR3'!$G739,'Formulario PPGR2'!$C$9:$Q$270,15,FALSE),"")</f>
        <v/>
      </c>
      <c r="J739" s="528"/>
      <c r="K739" s="524"/>
      <c r="L739" s="521" t="str">
        <f>IF(Tabla1[[#This Row],[Descripción]]="","",_xlfn.XLOOKUP(Tabla1[[#This Row],[Descripción]],Tabla10[Descripción],Tabla10[Unidad de Medida],"",0))</f>
        <v/>
      </c>
      <c r="M739" s="312"/>
      <c r="N739" s="537" t="str">
        <f>IF(Tabla1[[#This Row],[Descripción]]="","",_xlfn.XLOOKUP(Tabla1[[#This Row],[Descripción]],Tabla10[Descripción],Tabla10[Precio Unitario],0))</f>
        <v/>
      </c>
      <c r="O739" s="537" t="str">
        <f>IF(Tabla1[[#This Row],[Cantidad de Insumos]]="","",Tabla1[[#This Row],[Precio Unitario]]*Tabla1[[#This Row],[Cantidad de Insumos]])</f>
        <v/>
      </c>
      <c r="P739" s="522" t="str">
        <f>IF(Tabla1[[#This Row],[Descripción]]="","",_xlfn.XLOOKUP(Tabla1[[#This Row],[Descripción]],Tabla10[Descripción],Tabla10[CODIGO PRESUPUESTARIO],0))</f>
        <v/>
      </c>
      <c r="Q739" s="523"/>
      <c r="R739" s="523" t="str">
        <f>IF(Tabla1[[#This Row],[Insumos]]="","",_xlfn.XLOOKUP(Tabla1[[#This Row],[Insumos]],Tabla10[Insumo],Tabla10[InsumoAbrev],"",0))</f>
        <v/>
      </c>
    </row>
    <row r="740" spans="2:18" s="267" customFormat="1">
      <c r="B740" s="188" t="str">
        <f>IF('Formulario PPGR3'!$G740="","",CONCATENATE('Formulario PPGR3'!$C740,".",'Formulario PPGR3'!$D740,".",'Formulario PPGR3'!$E740,".",'Formulario PPGR3'!$F740))</f>
        <v/>
      </c>
      <c r="C740" s="188" t="str">
        <f>IF('Formulario PPGR3'!$G740="","",'Formulario PPGR1'!#REF!)</f>
        <v/>
      </c>
      <c r="D740" s="188" t="str">
        <f>IF('Formulario PPGR3'!$G740="","",'Formulario PPGR1'!#REF!)</f>
        <v/>
      </c>
      <c r="E740" s="188" t="str">
        <f>IF('Formulario PPGR3'!$G740="","",'Formulario PPGR1'!#REF!)</f>
        <v/>
      </c>
      <c r="F740" s="188" t="str">
        <f>IF('Formulario PPGR3'!$G740="","",'Formulario PPGR1'!#REF!)</f>
        <v/>
      </c>
      <c r="G740" s="234"/>
      <c r="H740" s="519" t="str" cm="1">
        <f t="array" ref="H740">IF(Tabla1[[#This Row],[Código_Actividad]]="","",_xlfn.XLOOKUP(Tabla1[[#This Row],[Código_Actividad]],CodigoActividad,Tabla2[Actividades Programables Presupuestables],"",0))</f>
        <v/>
      </c>
      <c r="I740" s="520" t="str">
        <f>IFERROR(VLOOKUP('Formulario PPGR3'!$G740,'Formulario PPGR2'!$C$9:$Q$270,15,FALSE),"")</f>
        <v/>
      </c>
      <c r="J740" s="528"/>
      <c r="K740" s="524"/>
      <c r="L740" s="521" t="str">
        <f>IF(Tabla1[[#This Row],[Descripción]]="","",_xlfn.XLOOKUP(Tabla1[[#This Row],[Descripción]],Tabla10[Descripción],Tabla10[Unidad de Medida],"",0))</f>
        <v/>
      </c>
      <c r="M740" s="312"/>
      <c r="N740" s="537" t="str">
        <f>IF(Tabla1[[#This Row],[Descripción]]="","",_xlfn.XLOOKUP(Tabla1[[#This Row],[Descripción]],Tabla10[Descripción],Tabla10[Precio Unitario],0))</f>
        <v/>
      </c>
      <c r="O740" s="537" t="str">
        <f>IF(Tabla1[[#This Row],[Cantidad de Insumos]]="","",Tabla1[[#This Row],[Precio Unitario]]*Tabla1[[#This Row],[Cantidad de Insumos]])</f>
        <v/>
      </c>
      <c r="P740" s="522" t="str">
        <f>IF(Tabla1[[#This Row],[Descripción]]="","",_xlfn.XLOOKUP(Tabla1[[#This Row],[Descripción]],Tabla10[Descripción],Tabla10[CODIGO PRESUPUESTARIO],0))</f>
        <v/>
      </c>
      <c r="Q740" s="523"/>
      <c r="R740" s="523" t="str">
        <f>IF(Tabla1[[#This Row],[Insumos]]="","",_xlfn.XLOOKUP(Tabla1[[#This Row],[Insumos]],Tabla10[Insumo],Tabla10[InsumoAbrev],"",0))</f>
        <v/>
      </c>
    </row>
    <row r="741" spans="2:18" s="267" customFormat="1">
      <c r="B741" s="188" t="str">
        <f>IF('Formulario PPGR3'!$G741="","",CONCATENATE('Formulario PPGR3'!$C741,".",'Formulario PPGR3'!$D741,".",'Formulario PPGR3'!$E741,".",'Formulario PPGR3'!$F741))</f>
        <v/>
      </c>
      <c r="C741" s="188" t="str">
        <f>IF('Formulario PPGR3'!$G741="","",'Formulario PPGR1'!#REF!)</f>
        <v/>
      </c>
      <c r="D741" s="188" t="str">
        <f>IF('Formulario PPGR3'!$G741="","",'Formulario PPGR1'!#REF!)</f>
        <v/>
      </c>
      <c r="E741" s="188" t="str">
        <f>IF('Formulario PPGR3'!$G741="","",'Formulario PPGR1'!#REF!)</f>
        <v/>
      </c>
      <c r="F741" s="188" t="str">
        <f>IF('Formulario PPGR3'!$G741="","",'Formulario PPGR1'!#REF!)</f>
        <v/>
      </c>
      <c r="G741" s="234"/>
      <c r="H741" s="519" t="str" cm="1">
        <f t="array" ref="H741">IF(Tabla1[[#This Row],[Código_Actividad]]="","",_xlfn.XLOOKUP(Tabla1[[#This Row],[Código_Actividad]],CodigoActividad,Tabla2[Actividades Programables Presupuestables],"",0))</f>
        <v/>
      </c>
      <c r="I741" s="520" t="str">
        <f>IFERROR(VLOOKUP('Formulario PPGR3'!$G741,'Formulario PPGR2'!$C$9:$Q$270,15,FALSE),"")</f>
        <v/>
      </c>
      <c r="J741" s="529"/>
      <c r="K741" s="524"/>
      <c r="L741" s="521" t="str">
        <f>IF(Tabla1[[#This Row],[Descripción]]="","",_xlfn.XLOOKUP(Tabla1[[#This Row],[Descripción]],Tabla10[Descripción],Tabla10[Unidad de Medida],"",0))</f>
        <v/>
      </c>
      <c r="M741" s="312"/>
      <c r="N741" s="537" t="str">
        <f>IF(Tabla1[[#This Row],[Descripción]]="","",_xlfn.XLOOKUP(Tabla1[[#This Row],[Descripción]],Tabla10[Descripción],Tabla10[Precio Unitario],0))</f>
        <v/>
      </c>
      <c r="O741" s="537" t="str">
        <f>IF(Tabla1[[#This Row],[Cantidad de Insumos]]="","",Tabla1[[#This Row],[Precio Unitario]]*Tabla1[[#This Row],[Cantidad de Insumos]])</f>
        <v/>
      </c>
      <c r="P741" s="522" t="str">
        <f>IF(Tabla1[[#This Row],[Descripción]]="","",_xlfn.XLOOKUP(Tabla1[[#This Row],[Descripción]],Tabla10[Descripción],Tabla10[CODIGO PRESUPUESTARIO],0))</f>
        <v/>
      </c>
      <c r="Q741" s="523"/>
      <c r="R741" s="523" t="str">
        <f>IF(Tabla1[[#This Row],[Insumos]]="","",_xlfn.XLOOKUP(Tabla1[[#This Row],[Insumos]],Tabla10[Insumo],Tabla10[InsumoAbrev],"",0))</f>
        <v/>
      </c>
    </row>
    <row r="742" spans="2:18" s="267" customFormat="1">
      <c r="B742" s="188" t="str">
        <f>IF('Formulario PPGR3'!$G742="","",CONCATENATE('Formulario PPGR3'!$C742,".",'Formulario PPGR3'!$D742,".",'Formulario PPGR3'!$E742,".",'Formulario PPGR3'!$F742))</f>
        <v/>
      </c>
      <c r="C742" s="188" t="str">
        <f>IF('Formulario PPGR3'!$G742="","",'Formulario PPGR1'!#REF!)</f>
        <v/>
      </c>
      <c r="D742" s="188" t="str">
        <f>IF('Formulario PPGR3'!$G742="","",'Formulario PPGR1'!#REF!)</f>
        <v/>
      </c>
      <c r="E742" s="188" t="str">
        <f>IF('Formulario PPGR3'!$G742="","",'Formulario PPGR1'!#REF!)</f>
        <v/>
      </c>
      <c r="F742" s="188" t="str">
        <f>IF('Formulario PPGR3'!$G742="","",'Formulario PPGR1'!#REF!)</f>
        <v/>
      </c>
      <c r="G742" s="234"/>
      <c r="H742" s="519" t="str" cm="1">
        <f t="array" ref="H742">IF(Tabla1[[#This Row],[Código_Actividad]]="","",_xlfn.XLOOKUP(Tabla1[[#This Row],[Código_Actividad]],CodigoActividad,Tabla2[Actividades Programables Presupuestables],"",0))</f>
        <v/>
      </c>
      <c r="I742" s="520" t="str">
        <f>IFERROR(VLOOKUP('Formulario PPGR3'!$G742,'Formulario PPGR2'!$C$9:$Q$270,15,FALSE),"")</f>
        <v/>
      </c>
      <c r="J742" s="528"/>
      <c r="K742" s="524"/>
      <c r="L742" s="521" t="str">
        <f>IF(Tabla1[[#This Row],[Descripción]]="","",_xlfn.XLOOKUP(Tabla1[[#This Row],[Descripción]],Tabla10[Descripción],Tabla10[Unidad de Medida],"",0))</f>
        <v/>
      </c>
      <c r="M742" s="312"/>
      <c r="N742" s="537" t="str">
        <f>IF(Tabla1[[#This Row],[Descripción]]="","",_xlfn.XLOOKUP(Tabla1[[#This Row],[Descripción]],Tabla10[Descripción],Tabla10[Precio Unitario],0))</f>
        <v/>
      </c>
      <c r="O742" s="537" t="str">
        <f>IF(Tabla1[[#This Row],[Cantidad de Insumos]]="","",Tabla1[[#This Row],[Precio Unitario]]*Tabla1[[#This Row],[Cantidad de Insumos]])</f>
        <v/>
      </c>
      <c r="P742" s="522" t="str">
        <f>IF(Tabla1[[#This Row],[Descripción]]="","",_xlfn.XLOOKUP(Tabla1[[#This Row],[Descripción]],Tabla10[Descripción],Tabla10[CODIGO PRESUPUESTARIO],0))</f>
        <v/>
      </c>
      <c r="Q742" s="523"/>
      <c r="R742" s="523" t="str">
        <f>IF(Tabla1[[#This Row],[Insumos]]="","",_xlfn.XLOOKUP(Tabla1[[#This Row],[Insumos]],Tabla10[Insumo],Tabla10[InsumoAbrev],"",0))</f>
        <v/>
      </c>
    </row>
    <row r="743" spans="2:18" s="267" customFormat="1">
      <c r="B743" s="188" t="str">
        <f>IF('Formulario PPGR3'!$G743="","",CONCATENATE('Formulario PPGR3'!$C743,".",'Formulario PPGR3'!$D743,".",'Formulario PPGR3'!$E743,".",'Formulario PPGR3'!$F743))</f>
        <v/>
      </c>
      <c r="C743" s="188" t="str">
        <f>IF('Formulario PPGR3'!$G743="","",'Formulario PPGR1'!#REF!)</f>
        <v/>
      </c>
      <c r="D743" s="188" t="str">
        <f>IF('Formulario PPGR3'!$G743="","",'Formulario PPGR1'!#REF!)</f>
        <v/>
      </c>
      <c r="E743" s="188" t="str">
        <f>IF('Formulario PPGR3'!$G743="","",'Formulario PPGR1'!#REF!)</f>
        <v/>
      </c>
      <c r="F743" s="188" t="str">
        <f>IF('Formulario PPGR3'!$G743="","",'Formulario PPGR1'!#REF!)</f>
        <v/>
      </c>
      <c r="G743" s="234"/>
      <c r="H743" s="519" t="str" cm="1">
        <f t="array" ref="H743">IF(Tabla1[[#This Row],[Código_Actividad]]="","",_xlfn.XLOOKUP(Tabla1[[#This Row],[Código_Actividad]],CodigoActividad,Tabla2[Actividades Programables Presupuestables],"",0))</f>
        <v/>
      </c>
      <c r="I743" s="520" t="str">
        <f>IFERROR(VLOOKUP('Formulario PPGR3'!$G743,'Formulario PPGR2'!$C$9:$Q$270,15,FALSE),"")</f>
        <v/>
      </c>
      <c r="J743" s="528"/>
      <c r="K743" s="524"/>
      <c r="L743" s="521" t="str">
        <f>IF(Tabla1[[#This Row],[Descripción]]="","",_xlfn.XLOOKUP(Tabla1[[#This Row],[Descripción]],Tabla10[Descripción],Tabla10[Unidad de Medida],"",0))</f>
        <v/>
      </c>
      <c r="M743" s="312"/>
      <c r="N743" s="537" t="str">
        <f>IF(Tabla1[[#This Row],[Descripción]]="","",_xlfn.XLOOKUP(Tabla1[[#This Row],[Descripción]],Tabla10[Descripción],Tabla10[Precio Unitario],0))</f>
        <v/>
      </c>
      <c r="O743" s="537" t="str">
        <f>IF(Tabla1[[#This Row],[Cantidad de Insumos]]="","",Tabla1[[#This Row],[Precio Unitario]]*Tabla1[[#This Row],[Cantidad de Insumos]])</f>
        <v/>
      </c>
      <c r="P743" s="522" t="str">
        <f>IF(Tabla1[[#This Row],[Descripción]]="","",_xlfn.XLOOKUP(Tabla1[[#This Row],[Descripción]],Tabla10[Descripción],Tabla10[CODIGO PRESUPUESTARIO],0))</f>
        <v/>
      </c>
      <c r="Q743" s="523"/>
      <c r="R743" s="523" t="str">
        <f>IF(Tabla1[[#This Row],[Insumos]]="","",_xlfn.XLOOKUP(Tabla1[[#This Row],[Insumos]],Tabla10[Insumo],Tabla10[InsumoAbrev],"",0))</f>
        <v/>
      </c>
    </row>
    <row r="744" spans="2:18" s="267" customFormat="1">
      <c r="B744" s="188" t="str">
        <f>IF('Formulario PPGR3'!$G744="","",CONCATENATE('Formulario PPGR3'!$C744,".",'Formulario PPGR3'!$D744,".",'Formulario PPGR3'!$E744,".",'Formulario PPGR3'!$F744))</f>
        <v/>
      </c>
      <c r="C744" s="188" t="str">
        <f>IF('Formulario PPGR3'!$G744="","",'Formulario PPGR1'!#REF!)</f>
        <v/>
      </c>
      <c r="D744" s="188" t="str">
        <f>IF('Formulario PPGR3'!$G744="","",'Formulario PPGR1'!#REF!)</f>
        <v/>
      </c>
      <c r="E744" s="188" t="str">
        <f>IF('Formulario PPGR3'!$G744="","",'Formulario PPGR1'!#REF!)</f>
        <v/>
      </c>
      <c r="F744" s="188" t="str">
        <f>IF('Formulario PPGR3'!$G744="","",'Formulario PPGR1'!#REF!)</f>
        <v/>
      </c>
      <c r="G744" s="234"/>
      <c r="H744" s="519" t="str" cm="1">
        <f t="array" ref="H744">IF(Tabla1[[#This Row],[Código_Actividad]]="","",_xlfn.XLOOKUP(Tabla1[[#This Row],[Código_Actividad]],CodigoActividad,Tabla2[Actividades Programables Presupuestables],"",0))</f>
        <v/>
      </c>
      <c r="I744" s="520" t="str">
        <f>IFERROR(VLOOKUP('Formulario PPGR3'!$G744,'Formulario PPGR2'!$C$9:$Q$270,15,FALSE),"")</f>
        <v/>
      </c>
      <c r="J744" s="528"/>
      <c r="K744" s="524"/>
      <c r="L744" s="521" t="str">
        <f>IF(Tabla1[[#This Row],[Descripción]]="","",_xlfn.XLOOKUP(Tabla1[[#This Row],[Descripción]],Tabla10[Descripción],Tabla10[Unidad de Medida],"",0))</f>
        <v/>
      </c>
      <c r="M744" s="312"/>
      <c r="N744" s="537" t="str">
        <f>IF(Tabla1[[#This Row],[Descripción]]="","",_xlfn.XLOOKUP(Tabla1[[#This Row],[Descripción]],Tabla10[Descripción],Tabla10[Precio Unitario],0))</f>
        <v/>
      </c>
      <c r="O744" s="537" t="str">
        <f>IF(Tabla1[[#This Row],[Cantidad de Insumos]]="","",Tabla1[[#This Row],[Precio Unitario]]*Tabla1[[#This Row],[Cantidad de Insumos]])</f>
        <v/>
      </c>
      <c r="P744" s="522" t="str">
        <f>IF(Tabla1[[#This Row],[Descripción]]="","",_xlfn.XLOOKUP(Tabla1[[#This Row],[Descripción]],Tabla10[Descripción],Tabla10[CODIGO PRESUPUESTARIO],0))</f>
        <v/>
      </c>
      <c r="Q744" s="523"/>
      <c r="R744" s="523" t="str">
        <f>IF(Tabla1[[#This Row],[Insumos]]="","",_xlfn.XLOOKUP(Tabla1[[#This Row],[Insumos]],Tabla10[Insumo],Tabla10[InsumoAbrev],"",0))</f>
        <v/>
      </c>
    </row>
    <row r="745" spans="2:18" s="267" customFormat="1">
      <c r="B745" s="188" t="str">
        <f>IF('Formulario PPGR3'!$G745="","",CONCATENATE('Formulario PPGR3'!$C745,".",'Formulario PPGR3'!$D745,".",'Formulario PPGR3'!$E745,".",'Formulario PPGR3'!$F745))</f>
        <v/>
      </c>
      <c r="C745" s="188" t="str">
        <f>IF('Formulario PPGR3'!$G745="","",'Formulario PPGR1'!#REF!)</f>
        <v/>
      </c>
      <c r="D745" s="188" t="str">
        <f>IF('Formulario PPGR3'!$G745="","",'Formulario PPGR1'!#REF!)</f>
        <v/>
      </c>
      <c r="E745" s="188" t="str">
        <f>IF('Formulario PPGR3'!$G745="","",'Formulario PPGR1'!#REF!)</f>
        <v/>
      </c>
      <c r="F745" s="188" t="str">
        <f>IF('Formulario PPGR3'!$G745="","",'Formulario PPGR1'!#REF!)</f>
        <v/>
      </c>
      <c r="G745" s="234"/>
      <c r="H745" s="519" t="str" cm="1">
        <f t="array" ref="H745">IF(Tabla1[[#This Row],[Código_Actividad]]="","",_xlfn.XLOOKUP(Tabla1[[#This Row],[Código_Actividad]],CodigoActividad,Tabla2[Actividades Programables Presupuestables],"",0))</f>
        <v/>
      </c>
      <c r="I745" s="520" t="str">
        <f>IFERROR(VLOOKUP('Formulario PPGR3'!$G745,'Formulario PPGR2'!$C$9:$Q$270,15,FALSE),"")</f>
        <v/>
      </c>
      <c r="J745" s="529"/>
      <c r="K745" s="524"/>
      <c r="L745" s="521" t="str">
        <f>IF(Tabla1[[#This Row],[Descripción]]="","",_xlfn.XLOOKUP(Tabla1[[#This Row],[Descripción]],Tabla10[Descripción],Tabla10[Unidad de Medida],"",0))</f>
        <v/>
      </c>
      <c r="M745" s="312"/>
      <c r="N745" s="537" t="str">
        <f>IF(Tabla1[[#This Row],[Descripción]]="","",_xlfn.XLOOKUP(Tabla1[[#This Row],[Descripción]],Tabla10[Descripción],Tabla10[Precio Unitario],0))</f>
        <v/>
      </c>
      <c r="O745" s="537" t="str">
        <f>IF(Tabla1[[#This Row],[Cantidad de Insumos]]="","",Tabla1[[#This Row],[Precio Unitario]]*Tabla1[[#This Row],[Cantidad de Insumos]])</f>
        <v/>
      </c>
      <c r="P745" s="522" t="str">
        <f>IF(Tabla1[[#This Row],[Descripción]]="","",_xlfn.XLOOKUP(Tabla1[[#This Row],[Descripción]],Tabla10[Descripción],Tabla10[CODIGO PRESUPUESTARIO],0))</f>
        <v/>
      </c>
      <c r="Q745" s="523"/>
      <c r="R745" s="523" t="str">
        <f>IF(Tabla1[[#This Row],[Insumos]]="","",_xlfn.XLOOKUP(Tabla1[[#This Row],[Insumos]],Tabla10[Insumo],Tabla10[InsumoAbrev],"",0))</f>
        <v/>
      </c>
    </row>
    <row r="746" spans="2:18" s="267" customFormat="1">
      <c r="B746" s="188" t="str">
        <f>IF('Formulario PPGR3'!$G746="","",CONCATENATE('Formulario PPGR3'!$C746,".",'Formulario PPGR3'!$D746,".",'Formulario PPGR3'!$E746,".",'Formulario PPGR3'!$F746))</f>
        <v/>
      </c>
      <c r="C746" s="188" t="str">
        <f>IF('Formulario PPGR3'!$G746="","",'Formulario PPGR1'!#REF!)</f>
        <v/>
      </c>
      <c r="D746" s="188" t="str">
        <f>IF('Formulario PPGR3'!$G746="","",'Formulario PPGR1'!#REF!)</f>
        <v/>
      </c>
      <c r="E746" s="188" t="str">
        <f>IF('Formulario PPGR3'!$G746="","",'Formulario PPGR1'!#REF!)</f>
        <v/>
      </c>
      <c r="F746" s="188" t="str">
        <f>IF('Formulario PPGR3'!$G746="","",'Formulario PPGR1'!#REF!)</f>
        <v/>
      </c>
      <c r="G746" s="234"/>
      <c r="H746" s="519" t="str" cm="1">
        <f t="array" ref="H746">IF(Tabla1[[#This Row],[Código_Actividad]]="","",_xlfn.XLOOKUP(Tabla1[[#This Row],[Código_Actividad]],CodigoActividad,Tabla2[Actividades Programables Presupuestables],"",0))</f>
        <v/>
      </c>
      <c r="I746" s="520" t="str">
        <f>IFERROR(VLOOKUP('Formulario PPGR3'!$G746,'Formulario PPGR2'!$C$9:$Q$270,15,FALSE),"")</f>
        <v/>
      </c>
      <c r="J746" s="528"/>
      <c r="K746" s="524"/>
      <c r="L746" s="521" t="str">
        <f>IF(Tabla1[[#This Row],[Descripción]]="","",_xlfn.XLOOKUP(Tabla1[[#This Row],[Descripción]],Tabla10[Descripción],Tabla10[Unidad de Medida],"",0))</f>
        <v/>
      </c>
      <c r="M746" s="312"/>
      <c r="N746" s="537" t="str">
        <f>IF(Tabla1[[#This Row],[Descripción]]="","",_xlfn.XLOOKUP(Tabla1[[#This Row],[Descripción]],Tabla10[Descripción],Tabla10[Precio Unitario],0))</f>
        <v/>
      </c>
      <c r="O746" s="537" t="str">
        <f>IF(Tabla1[[#This Row],[Cantidad de Insumos]]="","",Tabla1[[#This Row],[Precio Unitario]]*Tabla1[[#This Row],[Cantidad de Insumos]])</f>
        <v/>
      </c>
      <c r="P746" s="522" t="str">
        <f>IF(Tabla1[[#This Row],[Descripción]]="","",_xlfn.XLOOKUP(Tabla1[[#This Row],[Descripción]],Tabla10[Descripción],Tabla10[CODIGO PRESUPUESTARIO],0))</f>
        <v/>
      </c>
      <c r="Q746" s="523"/>
      <c r="R746" s="523" t="str">
        <f>IF(Tabla1[[#This Row],[Insumos]]="","",_xlfn.XLOOKUP(Tabla1[[#This Row],[Insumos]],Tabla10[Insumo],Tabla10[InsumoAbrev],"",0))</f>
        <v/>
      </c>
    </row>
    <row r="747" spans="2:18" s="267" customFormat="1">
      <c r="B747" s="188" t="str">
        <f>IF('Formulario PPGR3'!$G747="","",CONCATENATE('Formulario PPGR3'!$C747,".",'Formulario PPGR3'!$D747,".",'Formulario PPGR3'!$E747,".",'Formulario PPGR3'!$F747))</f>
        <v/>
      </c>
      <c r="C747" s="188" t="str">
        <f>IF('Formulario PPGR3'!$G747="","",'Formulario PPGR1'!#REF!)</f>
        <v/>
      </c>
      <c r="D747" s="188" t="str">
        <f>IF('Formulario PPGR3'!$G747="","",'Formulario PPGR1'!#REF!)</f>
        <v/>
      </c>
      <c r="E747" s="188" t="str">
        <f>IF('Formulario PPGR3'!$G747="","",'Formulario PPGR1'!#REF!)</f>
        <v/>
      </c>
      <c r="F747" s="188" t="str">
        <f>IF('Formulario PPGR3'!$G747="","",'Formulario PPGR1'!#REF!)</f>
        <v/>
      </c>
      <c r="G747" s="234"/>
      <c r="H747" s="519" t="str" cm="1">
        <f t="array" ref="H747">IF(Tabla1[[#This Row],[Código_Actividad]]="","",_xlfn.XLOOKUP(Tabla1[[#This Row],[Código_Actividad]],CodigoActividad,Tabla2[Actividades Programables Presupuestables],"",0))</f>
        <v/>
      </c>
      <c r="I747" s="520" t="str">
        <f>IFERROR(VLOOKUP('Formulario PPGR3'!$G747,'Formulario PPGR2'!$C$9:$Q$270,15,FALSE),"")</f>
        <v/>
      </c>
      <c r="J747" s="529"/>
      <c r="K747" s="524"/>
      <c r="L747" s="521" t="str">
        <f>IF(Tabla1[[#This Row],[Descripción]]="","",_xlfn.XLOOKUP(Tabla1[[#This Row],[Descripción]],Tabla10[Descripción],Tabla10[Unidad de Medida],"",0))</f>
        <v/>
      </c>
      <c r="M747" s="312"/>
      <c r="N747" s="537" t="str">
        <f>IF(Tabla1[[#This Row],[Descripción]]="","",_xlfn.XLOOKUP(Tabla1[[#This Row],[Descripción]],Tabla10[Descripción],Tabla10[Precio Unitario],0))</f>
        <v/>
      </c>
      <c r="O747" s="537" t="str">
        <f>IF(Tabla1[[#This Row],[Cantidad de Insumos]]="","",Tabla1[[#This Row],[Precio Unitario]]*Tabla1[[#This Row],[Cantidad de Insumos]])</f>
        <v/>
      </c>
      <c r="P747" s="522" t="str">
        <f>IF(Tabla1[[#This Row],[Descripción]]="","",_xlfn.XLOOKUP(Tabla1[[#This Row],[Descripción]],Tabla10[Descripción],Tabla10[CODIGO PRESUPUESTARIO],0))</f>
        <v/>
      </c>
      <c r="Q747" s="523"/>
      <c r="R747" s="523" t="str">
        <f>IF(Tabla1[[#This Row],[Insumos]]="","",_xlfn.XLOOKUP(Tabla1[[#This Row],[Insumos]],Tabla10[Insumo],Tabla10[InsumoAbrev],"",0))</f>
        <v/>
      </c>
    </row>
    <row r="748" spans="2:18" s="267" customFormat="1">
      <c r="B748" s="188" t="str">
        <f>IF('Formulario PPGR3'!$G748="","",CONCATENATE('Formulario PPGR3'!$C748,".",'Formulario PPGR3'!$D748,".",'Formulario PPGR3'!$E748,".",'Formulario PPGR3'!$F748))</f>
        <v/>
      </c>
      <c r="C748" s="188" t="str">
        <f>IF('Formulario PPGR3'!$G748="","",'Formulario PPGR1'!#REF!)</f>
        <v/>
      </c>
      <c r="D748" s="188" t="str">
        <f>IF('Formulario PPGR3'!$G748="","",'Formulario PPGR1'!#REF!)</f>
        <v/>
      </c>
      <c r="E748" s="188" t="str">
        <f>IF('Formulario PPGR3'!$G748="","",'Formulario PPGR1'!#REF!)</f>
        <v/>
      </c>
      <c r="F748" s="188" t="str">
        <f>IF('Formulario PPGR3'!$G748="","",'Formulario PPGR1'!#REF!)</f>
        <v/>
      </c>
      <c r="G748" s="234"/>
      <c r="H748" s="519" t="str" cm="1">
        <f t="array" ref="H748">IF(Tabla1[[#This Row],[Código_Actividad]]="","",_xlfn.XLOOKUP(Tabla1[[#This Row],[Código_Actividad]],CodigoActividad,Tabla2[Actividades Programables Presupuestables],"",0))</f>
        <v/>
      </c>
      <c r="I748" s="520" t="str">
        <f>IFERROR(VLOOKUP('Formulario PPGR3'!$G748,'Formulario PPGR2'!$C$9:$Q$270,15,FALSE),"")</f>
        <v/>
      </c>
      <c r="J748" s="529"/>
      <c r="K748" s="524"/>
      <c r="L748" s="521" t="str">
        <f>IF(Tabla1[[#This Row],[Descripción]]="","",_xlfn.XLOOKUP(Tabla1[[#This Row],[Descripción]],Tabla10[Descripción],Tabla10[Unidad de Medida],"",0))</f>
        <v/>
      </c>
      <c r="M748" s="312"/>
      <c r="N748" s="537" t="str">
        <f>IF(Tabla1[[#This Row],[Descripción]]="","",_xlfn.XLOOKUP(Tabla1[[#This Row],[Descripción]],Tabla10[Descripción],Tabla10[Precio Unitario],0))</f>
        <v/>
      </c>
      <c r="O748" s="537" t="str">
        <f>IF(Tabla1[[#This Row],[Cantidad de Insumos]]="","",Tabla1[[#This Row],[Precio Unitario]]*Tabla1[[#This Row],[Cantidad de Insumos]])</f>
        <v/>
      </c>
      <c r="P748" s="522" t="str">
        <f>IF(Tabla1[[#This Row],[Descripción]]="","",_xlfn.XLOOKUP(Tabla1[[#This Row],[Descripción]],Tabla10[Descripción],Tabla10[CODIGO PRESUPUESTARIO],0))</f>
        <v/>
      </c>
      <c r="Q748" s="523"/>
      <c r="R748" s="523" t="str">
        <f>IF(Tabla1[[#This Row],[Insumos]]="","",_xlfn.XLOOKUP(Tabla1[[#This Row],[Insumos]],Tabla10[Insumo],Tabla10[InsumoAbrev],"",0))</f>
        <v/>
      </c>
    </row>
    <row r="749" spans="2:18" s="267" customFormat="1">
      <c r="B749" s="188" t="str">
        <f>IF('Formulario PPGR3'!$G749="","",CONCATENATE('Formulario PPGR3'!$C749,".",'Formulario PPGR3'!$D749,".",'Formulario PPGR3'!$E749,".",'Formulario PPGR3'!$F749))</f>
        <v/>
      </c>
      <c r="C749" s="188" t="str">
        <f>IF('Formulario PPGR3'!$G749="","",'Formulario PPGR1'!#REF!)</f>
        <v/>
      </c>
      <c r="D749" s="188" t="str">
        <f>IF('Formulario PPGR3'!$G749="","",'Formulario PPGR1'!#REF!)</f>
        <v/>
      </c>
      <c r="E749" s="188" t="str">
        <f>IF('Formulario PPGR3'!$G749="","",'Formulario PPGR1'!#REF!)</f>
        <v/>
      </c>
      <c r="F749" s="188" t="str">
        <f>IF('Formulario PPGR3'!$G749="","",'Formulario PPGR1'!#REF!)</f>
        <v/>
      </c>
      <c r="G749" s="234"/>
      <c r="H749" s="519" t="str" cm="1">
        <f t="array" ref="H749">IF(Tabla1[[#This Row],[Código_Actividad]]="","",_xlfn.XLOOKUP(Tabla1[[#This Row],[Código_Actividad]],CodigoActividad,Tabla2[Actividades Programables Presupuestables],"",0))</f>
        <v/>
      </c>
      <c r="I749" s="520" t="str">
        <f>IFERROR(VLOOKUP('Formulario PPGR3'!$G749,'Formulario PPGR2'!$C$9:$Q$270,15,FALSE),"")</f>
        <v/>
      </c>
      <c r="J749" s="528"/>
      <c r="K749" s="524"/>
      <c r="L749" s="521" t="str">
        <f>IF(Tabla1[[#This Row],[Descripción]]="","",_xlfn.XLOOKUP(Tabla1[[#This Row],[Descripción]],Tabla10[Descripción],Tabla10[Unidad de Medida],"",0))</f>
        <v/>
      </c>
      <c r="M749" s="312"/>
      <c r="N749" s="537" t="str">
        <f>IF(Tabla1[[#This Row],[Descripción]]="","",_xlfn.XLOOKUP(Tabla1[[#This Row],[Descripción]],Tabla10[Descripción],Tabla10[Precio Unitario],0))</f>
        <v/>
      </c>
      <c r="O749" s="537" t="str">
        <f>IF(Tabla1[[#This Row],[Cantidad de Insumos]]="","",Tabla1[[#This Row],[Precio Unitario]]*Tabla1[[#This Row],[Cantidad de Insumos]])</f>
        <v/>
      </c>
      <c r="P749" s="522" t="str">
        <f>IF(Tabla1[[#This Row],[Descripción]]="","",_xlfn.XLOOKUP(Tabla1[[#This Row],[Descripción]],Tabla10[Descripción],Tabla10[CODIGO PRESUPUESTARIO],0))</f>
        <v/>
      </c>
      <c r="Q749" s="523"/>
      <c r="R749" s="523" t="str">
        <f>IF(Tabla1[[#This Row],[Insumos]]="","",_xlfn.XLOOKUP(Tabla1[[#This Row],[Insumos]],Tabla10[Insumo],Tabla10[InsumoAbrev],"",0))</f>
        <v/>
      </c>
    </row>
    <row r="750" spans="2:18" s="267" customFormat="1">
      <c r="B750" s="188" t="str">
        <f>IF('Formulario PPGR3'!$G750="","",CONCATENATE('Formulario PPGR3'!$C750,".",'Formulario PPGR3'!$D750,".",'Formulario PPGR3'!$E750,".",'Formulario PPGR3'!$F750))</f>
        <v/>
      </c>
      <c r="C750" s="188" t="str">
        <f>IF('Formulario PPGR3'!$G750="","",'Formulario PPGR1'!#REF!)</f>
        <v/>
      </c>
      <c r="D750" s="188" t="str">
        <f>IF('Formulario PPGR3'!$G750="","",'Formulario PPGR1'!#REF!)</f>
        <v/>
      </c>
      <c r="E750" s="188" t="str">
        <f>IF('Formulario PPGR3'!$G750="","",'Formulario PPGR1'!#REF!)</f>
        <v/>
      </c>
      <c r="F750" s="188" t="str">
        <f>IF('Formulario PPGR3'!$G750="","",'Formulario PPGR1'!#REF!)</f>
        <v/>
      </c>
      <c r="G750" s="234"/>
      <c r="H750" s="519" t="str" cm="1">
        <f t="array" ref="H750">IF(Tabla1[[#This Row],[Código_Actividad]]="","",_xlfn.XLOOKUP(Tabla1[[#This Row],[Código_Actividad]],CodigoActividad,Tabla2[Actividades Programables Presupuestables],"",0))</f>
        <v/>
      </c>
      <c r="I750" s="520" t="str">
        <f>IFERROR(VLOOKUP('Formulario PPGR3'!$G750,'Formulario PPGR2'!$C$9:$Q$270,15,FALSE),"")</f>
        <v/>
      </c>
      <c r="J750" s="529"/>
      <c r="K750" s="524"/>
      <c r="L750" s="521" t="str">
        <f>IF(Tabla1[[#This Row],[Descripción]]="","",_xlfn.XLOOKUP(Tabla1[[#This Row],[Descripción]],Tabla10[Descripción],Tabla10[Unidad de Medida],"",0))</f>
        <v/>
      </c>
      <c r="M750" s="312"/>
      <c r="N750" s="537" t="str">
        <f>IF(Tabla1[[#This Row],[Descripción]]="","",_xlfn.XLOOKUP(Tabla1[[#This Row],[Descripción]],Tabla10[Descripción],Tabla10[Precio Unitario],0))</f>
        <v/>
      </c>
      <c r="O750" s="537" t="str">
        <f>IF(Tabla1[[#This Row],[Cantidad de Insumos]]="","",Tabla1[[#This Row],[Precio Unitario]]*Tabla1[[#This Row],[Cantidad de Insumos]])</f>
        <v/>
      </c>
      <c r="P750" s="522" t="str">
        <f>IF(Tabla1[[#This Row],[Descripción]]="","",_xlfn.XLOOKUP(Tabla1[[#This Row],[Descripción]],Tabla10[Descripción],Tabla10[CODIGO PRESUPUESTARIO],0))</f>
        <v/>
      </c>
      <c r="Q750" s="523"/>
      <c r="R750" s="523" t="str">
        <f>IF(Tabla1[[#This Row],[Insumos]]="","",_xlfn.XLOOKUP(Tabla1[[#This Row],[Insumos]],Tabla10[Insumo],Tabla10[InsumoAbrev],"",0))</f>
        <v/>
      </c>
    </row>
    <row r="751" spans="2:18" s="267" customFormat="1">
      <c r="B751" s="188" t="str">
        <f>IF('Formulario PPGR3'!$G751="","",CONCATENATE('Formulario PPGR3'!$C751,".",'Formulario PPGR3'!$D751,".",'Formulario PPGR3'!$E751,".",'Formulario PPGR3'!$F751))</f>
        <v/>
      </c>
      <c r="C751" s="188" t="str">
        <f>IF('Formulario PPGR3'!$G751="","",'Formulario PPGR1'!#REF!)</f>
        <v/>
      </c>
      <c r="D751" s="188" t="str">
        <f>IF('Formulario PPGR3'!$G751="","",'Formulario PPGR1'!#REF!)</f>
        <v/>
      </c>
      <c r="E751" s="188" t="str">
        <f>IF('Formulario PPGR3'!$G751="","",'Formulario PPGR1'!#REF!)</f>
        <v/>
      </c>
      <c r="F751" s="188" t="str">
        <f>IF('Formulario PPGR3'!$G751="","",'Formulario PPGR1'!#REF!)</f>
        <v/>
      </c>
      <c r="G751" s="234"/>
      <c r="H751" s="519" t="str" cm="1">
        <f t="array" ref="H751">IF(Tabla1[[#This Row],[Código_Actividad]]="","",_xlfn.XLOOKUP(Tabla1[[#This Row],[Código_Actividad]],CodigoActividad,Tabla2[Actividades Programables Presupuestables],"",0))</f>
        <v/>
      </c>
      <c r="I751" s="520" t="str">
        <f>IFERROR(VLOOKUP('Formulario PPGR3'!$G751,'Formulario PPGR2'!$C$9:$Q$270,15,FALSE),"")</f>
        <v/>
      </c>
      <c r="J751" s="529"/>
      <c r="K751" s="524"/>
      <c r="L751" s="521" t="str">
        <f>IF(Tabla1[[#This Row],[Descripción]]="","",_xlfn.XLOOKUP(Tabla1[[#This Row],[Descripción]],Tabla10[Descripción],Tabla10[Unidad de Medida],"",0))</f>
        <v/>
      </c>
      <c r="M751" s="312"/>
      <c r="N751" s="537" t="str">
        <f>IF(Tabla1[[#This Row],[Descripción]]="","",_xlfn.XLOOKUP(Tabla1[[#This Row],[Descripción]],Tabla10[Descripción],Tabla10[Precio Unitario],0))</f>
        <v/>
      </c>
      <c r="O751" s="537" t="str">
        <f>IF(Tabla1[[#This Row],[Cantidad de Insumos]]="","",Tabla1[[#This Row],[Precio Unitario]]*Tabla1[[#This Row],[Cantidad de Insumos]])</f>
        <v/>
      </c>
      <c r="P751" s="522" t="str">
        <f>IF(Tabla1[[#This Row],[Descripción]]="","",_xlfn.XLOOKUP(Tabla1[[#This Row],[Descripción]],Tabla10[Descripción],Tabla10[CODIGO PRESUPUESTARIO],0))</f>
        <v/>
      </c>
      <c r="Q751" s="523"/>
      <c r="R751" s="523" t="str">
        <f>IF(Tabla1[[#This Row],[Insumos]]="","",_xlfn.XLOOKUP(Tabla1[[#This Row],[Insumos]],Tabla10[Insumo],Tabla10[InsumoAbrev],"",0))</f>
        <v/>
      </c>
    </row>
    <row r="752" spans="2:18" s="267" customFormat="1">
      <c r="B752" s="188" t="str">
        <f>IF('Formulario PPGR3'!$G752="","",CONCATENATE('Formulario PPGR3'!$C752,".",'Formulario PPGR3'!$D752,".",'Formulario PPGR3'!$E752,".",'Formulario PPGR3'!$F752))</f>
        <v/>
      </c>
      <c r="C752" s="188" t="str">
        <f>IF('Formulario PPGR3'!$G752="","",'Formulario PPGR1'!#REF!)</f>
        <v/>
      </c>
      <c r="D752" s="188" t="str">
        <f>IF('Formulario PPGR3'!$G752="","",'Formulario PPGR1'!#REF!)</f>
        <v/>
      </c>
      <c r="E752" s="188" t="str">
        <f>IF('Formulario PPGR3'!$G752="","",'Formulario PPGR1'!#REF!)</f>
        <v/>
      </c>
      <c r="F752" s="188" t="str">
        <f>IF('Formulario PPGR3'!$G752="","",'Formulario PPGR1'!#REF!)</f>
        <v/>
      </c>
      <c r="G752" s="234"/>
      <c r="H752" s="519" t="str" cm="1">
        <f t="array" ref="H752">IF(Tabla1[[#This Row],[Código_Actividad]]="","",_xlfn.XLOOKUP(Tabla1[[#This Row],[Código_Actividad]],CodigoActividad,Tabla2[Actividades Programables Presupuestables],"",0))</f>
        <v/>
      </c>
      <c r="I752" s="520" t="str">
        <f>IFERROR(VLOOKUP('Formulario PPGR3'!$G752,'Formulario PPGR2'!$C$9:$Q$270,15,FALSE),"")</f>
        <v/>
      </c>
      <c r="J752" s="529"/>
      <c r="K752" s="524"/>
      <c r="L752" s="521" t="str">
        <f>IF(Tabla1[[#This Row],[Descripción]]="","",_xlfn.XLOOKUP(Tabla1[[#This Row],[Descripción]],Tabla10[Descripción],Tabla10[Unidad de Medida],"",0))</f>
        <v/>
      </c>
      <c r="M752" s="312"/>
      <c r="N752" s="537" t="str">
        <f>IF(Tabla1[[#This Row],[Descripción]]="","",_xlfn.XLOOKUP(Tabla1[[#This Row],[Descripción]],Tabla10[Descripción],Tabla10[Precio Unitario],0))</f>
        <v/>
      </c>
      <c r="O752" s="537" t="str">
        <f>IF(Tabla1[[#This Row],[Cantidad de Insumos]]="","",Tabla1[[#This Row],[Precio Unitario]]*Tabla1[[#This Row],[Cantidad de Insumos]])</f>
        <v/>
      </c>
      <c r="P752" s="522" t="str">
        <f>IF(Tabla1[[#This Row],[Descripción]]="","",_xlfn.XLOOKUP(Tabla1[[#This Row],[Descripción]],Tabla10[Descripción],Tabla10[CODIGO PRESUPUESTARIO],0))</f>
        <v/>
      </c>
      <c r="Q752" s="523"/>
      <c r="R752" s="523" t="str">
        <f>IF(Tabla1[[#This Row],[Insumos]]="","",_xlfn.XLOOKUP(Tabla1[[#This Row],[Insumos]],Tabla10[Insumo],Tabla10[InsumoAbrev],"",0))</f>
        <v/>
      </c>
    </row>
    <row r="753" spans="2:18" s="267" customFormat="1">
      <c r="B753" s="188" t="str">
        <f>IF('Formulario PPGR3'!$G753="","",CONCATENATE('Formulario PPGR3'!$C753,".",'Formulario PPGR3'!$D753,".",'Formulario PPGR3'!$E753,".",'Formulario PPGR3'!$F753))</f>
        <v/>
      </c>
      <c r="C753" s="188" t="str">
        <f>IF('Formulario PPGR3'!$G753="","",'Formulario PPGR1'!#REF!)</f>
        <v/>
      </c>
      <c r="D753" s="188" t="str">
        <f>IF('Formulario PPGR3'!$G753="","",'Formulario PPGR1'!#REF!)</f>
        <v/>
      </c>
      <c r="E753" s="188" t="str">
        <f>IF('Formulario PPGR3'!$G753="","",'Formulario PPGR1'!#REF!)</f>
        <v/>
      </c>
      <c r="F753" s="188" t="str">
        <f>IF('Formulario PPGR3'!$G753="","",'Formulario PPGR1'!#REF!)</f>
        <v/>
      </c>
      <c r="G753" s="234"/>
      <c r="H753" s="519" t="str" cm="1">
        <f t="array" ref="H753">IF(Tabla1[[#This Row],[Código_Actividad]]="","",_xlfn.XLOOKUP(Tabla1[[#This Row],[Código_Actividad]],CodigoActividad,Tabla2[Actividades Programables Presupuestables],"",0))</f>
        <v/>
      </c>
      <c r="I753" s="520" t="str">
        <f>IFERROR(VLOOKUP('Formulario PPGR3'!$G753,'Formulario PPGR2'!$C$9:$Q$270,15,FALSE),"")</f>
        <v/>
      </c>
      <c r="J753" s="529"/>
      <c r="K753" s="524"/>
      <c r="L753" s="521" t="str">
        <f>IF(Tabla1[[#This Row],[Descripción]]="","",_xlfn.XLOOKUP(Tabla1[[#This Row],[Descripción]],Tabla10[Descripción],Tabla10[Unidad de Medida],"",0))</f>
        <v/>
      </c>
      <c r="M753" s="312"/>
      <c r="N753" s="537" t="str">
        <f>IF(Tabla1[[#This Row],[Descripción]]="","",_xlfn.XLOOKUP(Tabla1[[#This Row],[Descripción]],Tabla10[Descripción],Tabla10[Precio Unitario],0))</f>
        <v/>
      </c>
      <c r="O753" s="537" t="str">
        <f>IF(Tabla1[[#This Row],[Cantidad de Insumos]]="","",Tabla1[[#This Row],[Precio Unitario]]*Tabla1[[#This Row],[Cantidad de Insumos]])</f>
        <v/>
      </c>
      <c r="P753" s="522" t="str">
        <f>IF(Tabla1[[#This Row],[Descripción]]="","",_xlfn.XLOOKUP(Tabla1[[#This Row],[Descripción]],Tabla10[Descripción],Tabla10[CODIGO PRESUPUESTARIO],0))</f>
        <v/>
      </c>
      <c r="Q753" s="523"/>
      <c r="R753" s="523" t="str">
        <f>IF(Tabla1[[#This Row],[Insumos]]="","",_xlfn.XLOOKUP(Tabla1[[#This Row],[Insumos]],Tabla10[Insumo],Tabla10[InsumoAbrev],"",0))</f>
        <v/>
      </c>
    </row>
    <row r="754" spans="2:18" s="267" customFormat="1">
      <c r="B754" s="188" t="str">
        <f>IF('Formulario PPGR3'!$G754="","",CONCATENATE('Formulario PPGR3'!$C754,".",'Formulario PPGR3'!$D754,".",'Formulario PPGR3'!$E754,".",'Formulario PPGR3'!$F754))</f>
        <v/>
      </c>
      <c r="C754" s="188" t="str">
        <f>IF('Formulario PPGR3'!$G754="","",'Formulario PPGR1'!#REF!)</f>
        <v/>
      </c>
      <c r="D754" s="188" t="str">
        <f>IF('Formulario PPGR3'!$G754="","",'Formulario PPGR1'!#REF!)</f>
        <v/>
      </c>
      <c r="E754" s="188" t="str">
        <f>IF('Formulario PPGR3'!$G754="","",'Formulario PPGR1'!#REF!)</f>
        <v/>
      </c>
      <c r="F754" s="188" t="str">
        <f>IF('Formulario PPGR3'!$G754="","",'Formulario PPGR1'!#REF!)</f>
        <v/>
      </c>
      <c r="G754" s="234"/>
      <c r="H754" s="519" t="str" cm="1">
        <f t="array" ref="H754">IF(Tabla1[[#This Row],[Código_Actividad]]="","",_xlfn.XLOOKUP(Tabla1[[#This Row],[Código_Actividad]],CodigoActividad,Tabla2[Actividades Programables Presupuestables],"",0))</f>
        <v/>
      </c>
      <c r="I754" s="520" t="str">
        <f>IFERROR(VLOOKUP('Formulario PPGR3'!$G754,'Formulario PPGR2'!$C$9:$Q$270,15,FALSE),"")</f>
        <v/>
      </c>
      <c r="J754" s="528"/>
      <c r="K754" s="524"/>
      <c r="L754" s="521" t="str">
        <f>IF(Tabla1[[#This Row],[Descripción]]="","",_xlfn.XLOOKUP(Tabla1[[#This Row],[Descripción]],Tabla10[Descripción],Tabla10[Unidad de Medida],"",0))</f>
        <v/>
      </c>
      <c r="M754" s="312"/>
      <c r="N754" s="537" t="str">
        <f>IF(Tabla1[[#This Row],[Descripción]]="","",_xlfn.XLOOKUP(Tabla1[[#This Row],[Descripción]],Tabla10[Descripción],Tabla10[Precio Unitario],0))</f>
        <v/>
      </c>
      <c r="O754" s="537" t="str">
        <f>IF(Tabla1[[#This Row],[Cantidad de Insumos]]="","",Tabla1[[#This Row],[Precio Unitario]]*Tabla1[[#This Row],[Cantidad de Insumos]])</f>
        <v/>
      </c>
      <c r="P754" s="522" t="str">
        <f>IF(Tabla1[[#This Row],[Descripción]]="","",_xlfn.XLOOKUP(Tabla1[[#This Row],[Descripción]],Tabla10[Descripción],Tabla10[CODIGO PRESUPUESTARIO],0))</f>
        <v/>
      </c>
      <c r="Q754" s="523"/>
      <c r="R754" s="523" t="str">
        <f>IF(Tabla1[[#This Row],[Insumos]]="","",_xlfn.XLOOKUP(Tabla1[[#This Row],[Insumos]],Tabla10[Insumo],Tabla10[InsumoAbrev],"",0))</f>
        <v/>
      </c>
    </row>
    <row r="755" spans="2:18" s="267" customFormat="1">
      <c r="B755" s="188" t="str">
        <f>IF('Formulario PPGR3'!$G755="","",CONCATENATE('Formulario PPGR3'!$C755,".",'Formulario PPGR3'!$D755,".",'Formulario PPGR3'!$E755,".",'Formulario PPGR3'!$F755))</f>
        <v/>
      </c>
      <c r="C755" s="188" t="str">
        <f>IF('Formulario PPGR3'!$G755="","",'Formulario PPGR1'!#REF!)</f>
        <v/>
      </c>
      <c r="D755" s="188" t="str">
        <f>IF('Formulario PPGR3'!$G755="","",'Formulario PPGR1'!#REF!)</f>
        <v/>
      </c>
      <c r="E755" s="188" t="str">
        <f>IF('Formulario PPGR3'!$G755="","",'Formulario PPGR1'!#REF!)</f>
        <v/>
      </c>
      <c r="F755" s="188" t="str">
        <f>IF('Formulario PPGR3'!$G755="","",'Formulario PPGR1'!#REF!)</f>
        <v/>
      </c>
      <c r="G755" s="234"/>
      <c r="H755" s="519" t="str" cm="1">
        <f t="array" ref="H755">IF(Tabla1[[#This Row],[Código_Actividad]]="","",_xlfn.XLOOKUP(Tabla1[[#This Row],[Código_Actividad]],CodigoActividad,Tabla2[Actividades Programables Presupuestables],"",0))</f>
        <v/>
      </c>
      <c r="I755" s="520" t="str">
        <f>IFERROR(VLOOKUP('Formulario PPGR3'!$G755,'Formulario PPGR2'!$C$9:$Q$270,15,FALSE),"")</f>
        <v/>
      </c>
      <c r="J755" s="528"/>
      <c r="K755" s="524"/>
      <c r="L755" s="521" t="str">
        <f>IF(Tabla1[[#This Row],[Descripción]]="","",_xlfn.XLOOKUP(Tabla1[[#This Row],[Descripción]],Tabla10[Descripción],Tabla10[Unidad de Medida],"",0))</f>
        <v/>
      </c>
      <c r="M755" s="312"/>
      <c r="N755" s="537" t="str">
        <f>IF(Tabla1[[#This Row],[Descripción]]="","",_xlfn.XLOOKUP(Tabla1[[#This Row],[Descripción]],Tabla10[Descripción],Tabla10[Precio Unitario],0))</f>
        <v/>
      </c>
      <c r="O755" s="537" t="str">
        <f>IF(Tabla1[[#This Row],[Cantidad de Insumos]]="","",Tabla1[[#This Row],[Precio Unitario]]*Tabla1[[#This Row],[Cantidad de Insumos]])</f>
        <v/>
      </c>
      <c r="P755" s="522" t="str">
        <f>IF(Tabla1[[#This Row],[Descripción]]="","",_xlfn.XLOOKUP(Tabla1[[#This Row],[Descripción]],Tabla10[Descripción],Tabla10[CODIGO PRESUPUESTARIO],0))</f>
        <v/>
      </c>
      <c r="Q755" s="523"/>
      <c r="R755" s="523" t="str">
        <f>IF(Tabla1[[#This Row],[Insumos]]="","",_xlfn.XLOOKUP(Tabla1[[#This Row],[Insumos]],Tabla10[Insumo],Tabla10[InsumoAbrev],"",0))</f>
        <v/>
      </c>
    </row>
    <row r="756" spans="2:18" s="267" customFormat="1">
      <c r="B756" s="188" t="str">
        <f>IF('Formulario PPGR3'!$G756="","",CONCATENATE('Formulario PPGR3'!$C756,".",'Formulario PPGR3'!$D756,".",'Formulario PPGR3'!$E756,".",'Formulario PPGR3'!$F756))</f>
        <v/>
      </c>
      <c r="C756" s="188" t="str">
        <f>IF('Formulario PPGR3'!$G756="","",'Formulario PPGR1'!#REF!)</f>
        <v/>
      </c>
      <c r="D756" s="188" t="str">
        <f>IF('Formulario PPGR3'!$G756="","",'Formulario PPGR1'!#REF!)</f>
        <v/>
      </c>
      <c r="E756" s="188" t="str">
        <f>IF('Formulario PPGR3'!$G756="","",'Formulario PPGR1'!#REF!)</f>
        <v/>
      </c>
      <c r="F756" s="188" t="str">
        <f>IF('Formulario PPGR3'!$G756="","",'Formulario PPGR1'!#REF!)</f>
        <v/>
      </c>
      <c r="G756" s="234"/>
      <c r="H756" s="519" t="str" cm="1">
        <f t="array" ref="H756">IF(Tabla1[[#This Row],[Código_Actividad]]="","",_xlfn.XLOOKUP(Tabla1[[#This Row],[Código_Actividad]],CodigoActividad,Tabla2[Actividades Programables Presupuestables],"",0))</f>
        <v/>
      </c>
      <c r="I756" s="520" t="str">
        <f>IFERROR(VLOOKUP('Formulario PPGR3'!$G756,'Formulario PPGR2'!$C$9:$Q$270,15,FALSE),"")</f>
        <v/>
      </c>
      <c r="J756" s="528"/>
      <c r="K756" s="524"/>
      <c r="L756" s="521" t="str">
        <f>IF(Tabla1[[#This Row],[Descripción]]="","",_xlfn.XLOOKUP(Tabla1[[#This Row],[Descripción]],Tabla10[Descripción],Tabla10[Unidad de Medida],"",0))</f>
        <v/>
      </c>
      <c r="M756" s="312"/>
      <c r="N756" s="537" t="str">
        <f>IF(Tabla1[[#This Row],[Descripción]]="","",_xlfn.XLOOKUP(Tabla1[[#This Row],[Descripción]],Tabla10[Descripción],Tabla10[Precio Unitario],0))</f>
        <v/>
      </c>
      <c r="O756" s="537" t="str">
        <f>IF(Tabla1[[#This Row],[Cantidad de Insumos]]="","",Tabla1[[#This Row],[Precio Unitario]]*Tabla1[[#This Row],[Cantidad de Insumos]])</f>
        <v/>
      </c>
      <c r="P756" s="522" t="str">
        <f>IF(Tabla1[[#This Row],[Descripción]]="","",_xlfn.XLOOKUP(Tabla1[[#This Row],[Descripción]],Tabla10[Descripción],Tabla10[CODIGO PRESUPUESTARIO],0))</f>
        <v/>
      </c>
      <c r="Q756" s="523"/>
      <c r="R756" s="523" t="str">
        <f>IF(Tabla1[[#This Row],[Insumos]]="","",_xlfn.XLOOKUP(Tabla1[[#This Row],[Insumos]],Tabla10[Insumo],Tabla10[InsumoAbrev],"",0))</f>
        <v/>
      </c>
    </row>
    <row r="757" spans="2:18" s="267" customFormat="1">
      <c r="B757" s="188" t="str">
        <f>IF('Formulario PPGR3'!$G757="","",CONCATENATE('Formulario PPGR3'!$C757,".",'Formulario PPGR3'!$D757,".",'Formulario PPGR3'!$E757,".",'Formulario PPGR3'!$F757))</f>
        <v/>
      </c>
      <c r="C757" s="188" t="str">
        <f>IF('Formulario PPGR3'!$G757="","",'Formulario PPGR1'!#REF!)</f>
        <v/>
      </c>
      <c r="D757" s="188" t="str">
        <f>IF('Formulario PPGR3'!$G757="","",'Formulario PPGR1'!#REF!)</f>
        <v/>
      </c>
      <c r="E757" s="188" t="str">
        <f>IF('Formulario PPGR3'!$G757="","",'Formulario PPGR1'!#REF!)</f>
        <v/>
      </c>
      <c r="F757" s="188" t="str">
        <f>IF('Formulario PPGR3'!$G757="","",'Formulario PPGR1'!#REF!)</f>
        <v/>
      </c>
      <c r="G757" s="234"/>
      <c r="H757" s="519" t="str" cm="1">
        <f t="array" ref="H757">IF(Tabla1[[#This Row],[Código_Actividad]]="","",_xlfn.XLOOKUP(Tabla1[[#This Row],[Código_Actividad]],CodigoActividad,Tabla2[Actividades Programables Presupuestables],"",0))</f>
        <v/>
      </c>
      <c r="I757" s="520" t="str">
        <f>IFERROR(VLOOKUP('Formulario PPGR3'!$G757,'Formulario PPGR2'!$C$9:$Q$270,15,FALSE),"")</f>
        <v/>
      </c>
      <c r="J757" s="529"/>
      <c r="K757" s="524"/>
      <c r="L757" s="521" t="str">
        <f>IF(Tabla1[[#This Row],[Descripción]]="","",_xlfn.XLOOKUP(Tabla1[[#This Row],[Descripción]],Tabla10[Descripción],Tabla10[Unidad de Medida],"",0))</f>
        <v/>
      </c>
      <c r="M757" s="312"/>
      <c r="N757" s="537" t="str">
        <f>IF(Tabla1[[#This Row],[Descripción]]="","",_xlfn.XLOOKUP(Tabla1[[#This Row],[Descripción]],Tabla10[Descripción],Tabla10[Precio Unitario],0))</f>
        <v/>
      </c>
      <c r="O757" s="537" t="str">
        <f>IF(Tabla1[[#This Row],[Cantidad de Insumos]]="","",Tabla1[[#This Row],[Precio Unitario]]*Tabla1[[#This Row],[Cantidad de Insumos]])</f>
        <v/>
      </c>
      <c r="P757" s="522" t="str">
        <f>IF(Tabla1[[#This Row],[Descripción]]="","",_xlfn.XLOOKUP(Tabla1[[#This Row],[Descripción]],Tabla10[Descripción],Tabla10[CODIGO PRESUPUESTARIO],0))</f>
        <v/>
      </c>
      <c r="Q757" s="523"/>
      <c r="R757" s="523" t="str">
        <f>IF(Tabla1[[#This Row],[Insumos]]="","",_xlfn.XLOOKUP(Tabla1[[#This Row],[Insumos]],Tabla10[Insumo],Tabla10[InsumoAbrev],"",0))</f>
        <v/>
      </c>
    </row>
    <row r="758" spans="2:18" s="267" customFormat="1">
      <c r="B758" s="188" t="str">
        <f>IF('Formulario PPGR3'!$G758="","",CONCATENATE('Formulario PPGR3'!$C758,".",'Formulario PPGR3'!$D758,".",'Formulario PPGR3'!$E758,".",'Formulario PPGR3'!$F758))</f>
        <v/>
      </c>
      <c r="C758" s="188" t="str">
        <f>IF('Formulario PPGR3'!$G758="","",'Formulario PPGR1'!#REF!)</f>
        <v/>
      </c>
      <c r="D758" s="188" t="str">
        <f>IF('Formulario PPGR3'!$G758="","",'Formulario PPGR1'!#REF!)</f>
        <v/>
      </c>
      <c r="E758" s="188" t="str">
        <f>IF('Formulario PPGR3'!$G758="","",'Formulario PPGR1'!#REF!)</f>
        <v/>
      </c>
      <c r="F758" s="188" t="str">
        <f>IF('Formulario PPGR3'!$G758="","",'Formulario PPGR1'!#REF!)</f>
        <v/>
      </c>
      <c r="G758" s="234"/>
      <c r="H758" s="519" t="str" cm="1">
        <f t="array" ref="H758">IF(Tabla1[[#This Row],[Código_Actividad]]="","",_xlfn.XLOOKUP(Tabla1[[#This Row],[Código_Actividad]],CodigoActividad,Tabla2[Actividades Programables Presupuestables],"",0))</f>
        <v/>
      </c>
      <c r="I758" s="520" t="str">
        <f>IFERROR(VLOOKUP('Formulario PPGR3'!$G758,'Formulario PPGR2'!$C$9:$Q$270,15,FALSE),"")</f>
        <v/>
      </c>
      <c r="J758" s="529"/>
      <c r="K758" s="524"/>
      <c r="L758" s="521" t="str">
        <f>IF(Tabla1[[#This Row],[Descripción]]="","",_xlfn.XLOOKUP(Tabla1[[#This Row],[Descripción]],Tabla10[Descripción],Tabla10[Unidad de Medida],"",0))</f>
        <v/>
      </c>
      <c r="M758" s="312"/>
      <c r="N758" s="537" t="str">
        <f>IF(Tabla1[[#This Row],[Descripción]]="","",_xlfn.XLOOKUP(Tabla1[[#This Row],[Descripción]],Tabla10[Descripción],Tabla10[Precio Unitario],0))</f>
        <v/>
      </c>
      <c r="O758" s="537" t="str">
        <f>IF(Tabla1[[#This Row],[Cantidad de Insumos]]="","",Tabla1[[#This Row],[Precio Unitario]]*Tabla1[[#This Row],[Cantidad de Insumos]])</f>
        <v/>
      </c>
      <c r="P758" s="522" t="str">
        <f>IF(Tabla1[[#This Row],[Descripción]]="","",_xlfn.XLOOKUP(Tabla1[[#This Row],[Descripción]],Tabla10[Descripción],Tabla10[CODIGO PRESUPUESTARIO],0))</f>
        <v/>
      </c>
      <c r="Q758" s="523"/>
      <c r="R758" s="523" t="str">
        <f>IF(Tabla1[[#This Row],[Insumos]]="","",_xlfn.XLOOKUP(Tabla1[[#This Row],[Insumos]],Tabla10[Insumo],Tabla10[InsumoAbrev],"",0))</f>
        <v/>
      </c>
    </row>
    <row r="759" spans="2:18" s="267" customFormat="1">
      <c r="B759" s="188" t="str">
        <f>IF('Formulario PPGR3'!$G759="","",CONCATENATE('Formulario PPGR3'!$C759,".",'Formulario PPGR3'!$D759,".",'Formulario PPGR3'!$E759,".",'Formulario PPGR3'!$F759))</f>
        <v/>
      </c>
      <c r="C759" s="188" t="str">
        <f>IF('Formulario PPGR3'!$G759="","",'Formulario PPGR1'!#REF!)</f>
        <v/>
      </c>
      <c r="D759" s="188" t="str">
        <f>IF('Formulario PPGR3'!$G759="","",'Formulario PPGR1'!#REF!)</f>
        <v/>
      </c>
      <c r="E759" s="188" t="str">
        <f>IF('Formulario PPGR3'!$G759="","",'Formulario PPGR1'!#REF!)</f>
        <v/>
      </c>
      <c r="F759" s="188" t="str">
        <f>IF('Formulario PPGR3'!$G759="","",'Formulario PPGR1'!#REF!)</f>
        <v/>
      </c>
      <c r="G759" s="234"/>
      <c r="H759" s="519" t="str" cm="1">
        <f t="array" ref="H759">IF(Tabla1[[#This Row],[Código_Actividad]]="","",_xlfn.XLOOKUP(Tabla1[[#This Row],[Código_Actividad]],CodigoActividad,Tabla2[Actividades Programables Presupuestables],"",0))</f>
        <v/>
      </c>
      <c r="I759" s="520" t="str">
        <f>IFERROR(VLOOKUP('Formulario PPGR3'!$G759,'Formulario PPGR2'!$C$9:$Q$270,15,FALSE),"")</f>
        <v/>
      </c>
      <c r="J759" s="529"/>
      <c r="K759" s="524"/>
      <c r="L759" s="521" t="str">
        <f>IF(Tabla1[[#This Row],[Descripción]]="","",_xlfn.XLOOKUP(Tabla1[[#This Row],[Descripción]],Tabla10[Descripción],Tabla10[Unidad de Medida],"",0))</f>
        <v/>
      </c>
      <c r="M759" s="312"/>
      <c r="N759" s="537" t="str">
        <f>IF(Tabla1[[#This Row],[Descripción]]="","",_xlfn.XLOOKUP(Tabla1[[#This Row],[Descripción]],Tabla10[Descripción],Tabla10[Precio Unitario],0))</f>
        <v/>
      </c>
      <c r="O759" s="537" t="str">
        <f>IF(Tabla1[[#This Row],[Cantidad de Insumos]]="","",Tabla1[[#This Row],[Precio Unitario]]*Tabla1[[#This Row],[Cantidad de Insumos]])</f>
        <v/>
      </c>
      <c r="P759" s="522" t="str">
        <f>IF(Tabla1[[#This Row],[Descripción]]="","",_xlfn.XLOOKUP(Tabla1[[#This Row],[Descripción]],Tabla10[Descripción],Tabla10[CODIGO PRESUPUESTARIO],0))</f>
        <v/>
      </c>
      <c r="Q759" s="523"/>
      <c r="R759" s="523" t="str">
        <f>IF(Tabla1[[#This Row],[Insumos]]="","",_xlfn.XLOOKUP(Tabla1[[#This Row],[Insumos]],Tabla10[Insumo],Tabla10[InsumoAbrev],"",0))</f>
        <v/>
      </c>
    </row>
    <row r="760" spans="2:18" s="267" customFormat="1">
      <c r="B760" s="188" t="str">
        <f>IF('Formulario PPGR3'!$G760="","",CONCATENATE('Formulario PPGR3'!$C760,".",'Formulario PPGR3'!$D760,".",'Formulario PPGR3'!$E760,".",'Formulario PPGR3'!$F760))</f>
        <v/>
      </c>
      <c r="C760" s="188" t="str">
        <f>IF('Formulario PPGR3'!$G760="","",'Formulario PPGR1'!#REF!)</f>
        <v/>
      </c>
      <c r="D760" s="188" t="str">
        <f>IF('Formulario PPGR3'!$G760="","",'Formulario PPGR1'!#REF!)</f>
        <v/>
      </c>
      <c r="E760" s="188" t="str">
        <f>IF('Formulario PPGR3'!$G760="","",'Formulario PPGR1'!#REF!)</f>
        <v/>
      </c>
      <c r="F760" s="188" t="str">
        <f>IF('Formulario PPGR3'!$G760="","",'Formulario PPGR1'!#REF!)</f>
        <v/>
      </c>
      <c r="G760" s="234"/>
      <c r="H760" s="519" t="str" cm="1">
        <f t="array" ref="H760">IF(Tabla1[[#This Row],[Código_Actividad]]="","",_xlfn.XLOOKUP(Tabla1[[#This Row],[Código_Actividad]],CodigoActividad,Tabla2[Actividades Programables Presupuestables],"",0))</f>
        <v/>
      </c>
      <c r="I760" s="520" t="str">
        <f>IFERROR(VLOOKUP('Formulario PPGR3'!$G760,'Formulario PPGR2'!$C$9:$Q$270,15,FALSE),"")</f>
        <v/>
      </c>
      <c r="J760" s="529"/>
      <c r="K760" s="524"/>
      <c r="L760" s="521" t="str">
        <f>IF(Tabla1[[#This Row],[Descripción]]="","",_xlfn.XLOOKUP(Tabla1[[#This Row],[Descripción]],Tabla10[Descripción],Tabla10[Unidad de Medida],"",0))</f>
        <v/>
      </c>
      <c r="M760" s="312"/>
      <c r="N760" s="537" t="str">
        <f>IF(Tabla1[[#This Row],[Descripción]]="","",_xlfn.XLOOKUP(Tabla1[[#This Row],[Descripción]],Tabla10[Descripción],Tabla10[Precio Unitario],0))</f>
        <v/>
      </c>
      <c r="O760" s="537" t="str">
        <f>IF(Tabla1[[#This Row],[Cantidad de Insumos]]="","",Tabla1[[#This Row],[Precio Unitario]]*Tabla1[[#This Row],[Cantidad de Insumos]])</f>
        <v/>
      </c>
      <c r="P760" s="522" t="str">
        <f>IF(Tabla1[[#This Row],[Descripción]]="","",_xlfn.XLOOKUP(Tabla1[[#This Row],[Descripción]],Tabla10[Descripción],Tabla10[CODIGO PRESUPUESTARIO],0))</f>
        <v/>
      </c>
      <c r="Q760" s="523"/>
      <c r="R760" s="523" t="str">
        <f>IF(Tabla1[[#This Row],[Insumos]]="","",_xlfn.XLOOKUP(Tabla1[[#This Row],[Insumos]],Tabla10[Insumo],Tabla10[InsumoAbrev],"",0))</f>
        <v/>
      </c>
    </row>
    <row r="761" spans="2:18" s="267" customFormat="1">
      <c r="B761" s="188" t="str">
        <f>IF('Formulario PPGR3'!$G761="","",CONCATENATE('Formulario PPGR3'!$C761,".",'Formulario PPGR3'!$D761,".",'Formulario PPGR3'!$E761,".",'Formulario PPGR3'!$F761))</f>
        <v/>
      </c>
      <c r="C761" s="188" t="str">
        <f>IF('Formulario PPGR3'!$G761="","",'Formulario PPGR1'!#REF!)</f>
        <v/>
      </c>
      <c r="D761" s="188" t="str">
        <f>IF('Formulario PPGR3'!$G761="","",'Formulario PPGR1'!#REF!)</f>
        <v/>
      </c>
      <c r="E761" s="188" t="str">
        <f>IF('Formulario PPGR3'!$G761="","",'Formulario PPGR1'!#REF!)</f>
        <v/>
      </c>
      <c r="F761" s="188" t="str">
        <f>IF('Formulario PPGR3'!$G761="","",'Formulario PPGR1'!#REF!)</f>
        <v/>
      </c>
      <c r="G761" s="234"/>
      <c r="H761" s="519" t="str" cm="1">
        <f t="array" ref="H761">IF(Tabla1[[#This Row],[Código_Actividad]]="","",_xlfn.XLOOKUP(Tabla1[[#This Row],[Código_Actividad]],CodigoActividad,Tabla2[Actividades Programables Presupuestables],"",0))</f>
        <v/>
      </c>
      <c r="I761" s="520" t="str">
        <f>IFERROR(VLOOKUP('Formulario PPGR3'!$G761,'Formulario PPGR2'!$C$9:$Q$270,15,FALSE),"")</f>
        <v/>
      </c>
      <c r="J761" s="528"/>
      <c r="K761" s="524"/>
      <c r="L761" s="521" t="str">
        <f>IF(Tabla1[[#This Row],[Descripción]]="","",_xlfn.XLOOKUP(Tabla1[[#This Row],[Descripción]],Tabla10[Descripción],Tabla10[Unidad de Medida],"",0))</f>
        <v/>
      </c>
      <c r="M761" s="312"/>
      <c r="N761" s="537" t="str">
        <f>IF(Tabla1[[#This Row],[Descripción]]="","",_xlfn.XLOOKUP(Tabla1[[#This Row],[Descripción]],Tabla10[Descripción],Tabla10[Precio Unitario],0))</f>
        <v/>
      </c>
      <c r="O761" s="537" t="str">
        <f>IF(Tabla1[[#This Row],[Cantidad de Insumos]]="","",Tabla1[[#This Row],[Precio Unitario]]*Tabla1[[#This Row],[Cantidad de Insumos]])</f>
        <v/>
      </c>
      <c r="P761" s="522" t="str">
        <f>IF(Tabla1[[#This Row],[Descripción]]="","",_xlfn.XLOOKUP(Tabla1[[#This Row],[Descripción]],Tabla10[Descripción],Tabla10[CODIGO PRESUPUESTARIO],0))</f>
        <v/>
      </c>
      <c r="Q761" s="523"/>
      <c r="R761" s="523" t="str">
        <f>IF(Tabla1[[#This Row],[Insumos]]="","",_xlfn.XLOOKUP(Tabla1[[#This Row],[Insumos]],Tabla10[Insumo],Tabla10[InsumoAbrev],"",0))</f>
        <v/>
      </c>
    </row>
    <row r="762" spans="2:18" s="267" customFormat="1">
      <c r="B762" s="188" t="str">
        <f>IF('Formulario PPGR3'!$G762="","",CONCATENATE('Formulario PPGR3'!$C762,".",'Formulario PPGR3'!$D762,".",'Formulario PPGR3'!$E762,".",'Formulario PPGR3'!$F762))</f>
        <v/>
      </c>
      <c r="C762" s="188" t="str">
        <f>IF('Formulario PPGR3'!$G762="","",'Formulario PPGR1'!#REF!)</f>
        <v/>
      </c>
      <c r="D762" s="188" t="str">
        <f>IF('Formulario PPGR3'!$G762="","",'Formulario PPGR1'!#REF!)</f>
        <v/>
      </c>
      <c r="E762" s="188" t="str">
        <f>IF('Formulario PPGR3'!$G762="","",'Formulario PPGR1'!#REF!)</f>
        <v/>
      </c>
      <c r="F762" s="188" t="str">
        <f>IF('Formulario PPGR3'!$G762="","",'Formulario PPGR1'!#REF!)</f>
        <v/>
      </c>
      <c r="G762" s="234"/>
      <c r="H762" s="519" t="str" cm="1">
        <f t="array" ref="H762">IF(Tabla1[[#This Row],[Código_Actividad]]="","",_xlfn.XLOOKUP(Tabla1[[#This Row],[Código_Actividad]],CodigoActividad,Tabla2[Actividades Programables Presupuestables],"",0))</f>
        <v/>
      </c>
      <c r="I762" s="520" t="str">
        <f>IFERROR(VLOOKUP('Formulario PPGR3'!$G762,'Formulario PPGR2'!$C$9:$Q$270,15,FALSE),"")</f>
        <v/>
      </c>
      <c r="J762" s="528"/>
      <c r="K762" s="524"/>
      <c r="L762" s="521" t="str">
        <f>IF(Tabla1[[#This Row],[Descripción]]="","",_xlfn.XLOOKUP(Tabla1[[#This Row],[Descripción]],Tabla10[Descripción],Tabla10[Unidad de Medida],"",0))</f>
        <v/>
      </c>
      <c r="M762" s="312"/>
      <c r="N762" s="537" t="str">
        <f>IF(Tabla1[[#This Row],[Descripción]]="","",_xlfn.XLOOKUP(Tabla1[[#This Row],[Descripción]],Tabla10[Descripción],Tabla10[Precio Unitario],0))</f>
        <v/>
      </c>
      <c r="O762" s="537" t="str">
        <f>IF(Tabla1[[#This Row],[Cantidad de Insumos]]="","",Tabla1[[#This Row],[Precio Unitario]]*Tabla1[[#This Row],[Cantidad de Insumos]])</f>
        <v/>
      </c>
      <c r="P762" s="522" t="str">
        <f>IF(Tabla1[[#This Row],[Descripción]]="","",_xlfn.XLOOKUP(Tabla1[[#This Row],[Descripción]],Tabla10[Descripción],Tabla10[CODIGO PRESUPUESTARIO],0))</f>
        <v/>
      </c>
      <c r="Q762" s="523"/>
      <c r="R762" s="523" t="str">
        <f>IF(Tabla1[[#This Row],[Insumos]]="","",_xlfn.XLOOKUP(Tabla1[[#This Row],[Insumos]],Tabla10[Insumo],Tabla10[InsumoAbrev],"",0))</f>
        <v/>
      </c>
    </row>
    <row r="763" spans="2:18" s="267" customFormat="1">
      <c r="B763" s="188" t="str">
        <f>IF('Formulario PPGR3'!$G763="","",CONCATENATE('Formulario PPGR3'!$C763,".",'Formulario PPGR3'!$D763,".",'Formulario PPGR3'!$E763,".",'Formulario PPGR3'!$F763))</f>
        <v/>
      </c>
      <c r="C763" s="188" t="str">
        <f>IF('Formulario PPGR3'!$G763="","",'Formulario PPGR1'!#REF!)</f>
        <v/>
      </c>
      <c r="D763" s="188" t="str">
        <f>IF('Formulario PPGR3'!$G763="","",'Formulario PPGR1'!#REF!)</f>
        <v/>
      </c>
      <c r="E763" s="188" t="str">
        <f>IF('Formulario PPGR3'!$G763="","",'Formulario PPGR1'!#REF!)</f>
        <v/>
      </c>
      <c r="F763" s="188" t="str">
        <f>IF('Formulario PPGR3'!$G763="","",'Formulario PPGR1'!#REF!)</f>
        <v/>
      </c>
      <c r="G763" s="234"/>
      <c r="H763" s="519" t="str" cm="1">
        <f t="array" ref="H763">IF(Tabla1[[#This Row],[Código_Actividad]]="","",_xlfn.XLOOKUP(Tabla1[[#This Row],[Código_Actividad]],CodigoActividad,Tabla2[Actividades Programables Presupuestables],"",0))</f>
        <v/>
      </c>
      <c r="I763" s="520" t="str">
        <f>IFERROR(VLOOKUP('Formulario PPGR3'!$G763,'Formulario PPGR2'!$C$9:$Q$270,15,FALSE),"")</f>
        <v/>
      </c>
      <c r="J763" s="529"/>
      <c r="K763" s="524"/>
      <c r="L763" s="521" t="str">
        <f>IF(Tabla1[[#This Row],[Descripción]]="","",_xlfn.XLOOKUP(Tabla1[[#This Row],[Descripción]],Tabla10[Descripción],Tabla10[Unidad de Medida],"",0))</f>
        <v/>
      </c>
      <c r="M763" s="312"/>
      <c r="N763" s="537" t="str">
        <f>IF(Tabla1[[#This Row],[Descripción]]="","",_xlfn.XLOOKUP(Tabla1[[#This Row],[Descripción]],Tabla10[Descripción],Tabla10[Precio Unitario],0))</f>
        <v/>
      </c>
      <c r="O763" s="537" t="str">
        <f>IF(Tabla1[[#This Row],[Cantidad de Insumos]]="","",Tabla1[[#This Row],[Precio Unitario]]*Tabla1[[#This Row],[Cantidad de Insumos]])</f>
        <v/>
      </c>
      <c r="P763" s="522" t="str">
        <f>IF(Tabla1[[#This Row],[Descripción]]="","",_xlfn.XLOOKUP(Tabla1[[#This Row],[Descripción]],Tabla10[Descripción],Tabla10[CODIGO PRESUPUESTARIO],0))</f>
        <v/>
      </c>
      <c r="Q763" s="523"/>
      <c r="R763" s="523" t="str">
        <f>IF(Tabla1[[#This Row],[Insumos]]="","",_xlfn.XLOOKUP(Tabla1[[#This Row],[Insumos]],Tabla10[Insumo],Tabla10[InsumoAbrev],"",0))</f>
        <v/>
      </c>
    </row>
    <row r="764" spans="2:18" s="267" customFormat="1">
      <c r="B764" s="188" t="str">
        <f>IF('Formulario PPGR3'!$G764="","",CONCATENATE('Formulario PPGR3'!$C764,".",'Formulario PPGR3'!$D764,".",'Formulario PPGR3'!$E764,".",'Formulario PPGR3'!$F764))</f>
        <v/>
      </c>
      <c r="C764" s="188" t="str">
        <f>IF('Formulario PPGR3'!$G764="","",'Formulario PPGR1'!#REF!)</f>
        <v/>
      </c>
      <c r="D764" s="188" t="str">
        <f>IF('Formulario PPGR3'!$G764="","",'Formulario PPGR1'!#REF!)</f>
        <v/>
      </c>
      <c r="E764" s="188" t="str">
        <f>IF('Formulario PPGR3'!$G764="","",'Formulario PPGR1'!#REF!)</f>
        <v/>
      </c>
      <c r="F764" s="188" t="str">
        <f>IF('Formulario PPGR3'!$G764="","",'Formulario PPGR1'!#REF!)</f>
        <v/>
      </c>
      <c r="G764" s="234"/>
      <c r="H764" s="519" t="str" cm="1">
        <f t="array" ref="H764">IF(Tabla1[[#This Row],[Código_Actividad]]="","",_xlfn.XLOOKUP(Tabla1[[#This Row],[Código_Actividad]],CodigoActividad,Tabla2[Actividades Programables Presupuestables],"",0))</f>
        <v/>
      </c>
      <c r="I764" s="520" t="str">
        <f>IFERROR(VLOOKUP('Formulario PPGR3'!$G764,'Formulario PPGR2'!$C$9:$Q$270,15,FALSE),"")</f>
        <v/>
      </c>
      <c r="J764" s="529"/>
      <c r="K764" s="524"/>
      <c r="L764" s="521" t="str">
        <f>IF(Tabla1[[#This Row],[Descripción]]="","",_xlfn.XLOOKUP(Tabla1[[#This Row],[Descripción]],Tabla10[Descripción],Tabla10[Unidad de Medida],"",0))</f>
        <v/>
      </c>
      <c r="M764" s="312"/>
      <c r="N764" s="537" t="str">
        <f>IF(Tabla1[[#This Row],[Descripción]]="","",_xlfn.XLOOKUP(Tabla1[[#This Row],[Descripción]],Tabla10[Descripción],Tabla10[Precio Unitario],0))</f>
        <v/>
      </c>
      <c r="O764" s="537" t="str">
        <f>IF(Tabla1[[#This Row],[Cantidad de Insumos]]="","",Tabla1[[#This Row],[Precio Unitario]]*Tabla1[[#This Row],[Cantidad de Insumos]])</f>
        <v/>
      </c>
      <c r="P764" s="522" t="str">
        <f>IF(Tabla1[[#This Row],[Descripción]]="","",_xlfn.XLOOKUP(Tabla1[[#This Row],[Descripción]],Tabla10[Descripción],Tabla10[CODIGO PRESUPUESTARIO],0))</f>
        <v/>
      </c>
      <c r="Q764" s="523"/>
      <c r="R764" s="523" t="str">
        <f>IF(Tabla1[[#This Row],[Insumos]]="","",_xlfn.XLOOKUP(Tabla1[[#This Row],[Insumos]],Tabla10[Insumo],Tabla10[InsumoAbrev],"",0))</f>
        <v/>
      </c>
    </row>
    <row r="765" spans="2:18" s="267" customFormat="1">
      <c r="B765" s="188" t="str">
        <f>IF('Formulario PPGR3'!$G765="","",CONCATENATE('Formulario PPGR3'!$C765,".",'Formulario PPGR3'!$D765,".",'Formulario PPGR3'!$E765,".",'Formulario PPGR3'!$F765))</f>
        <v/>
      </c>
      <c r="C765" s="188" t="str">
        <f>IF('Formulario PPGR3'!$G765="","",'Formulario PPGR1'!#REF!)</f>
        <v/>
      </c>
      <c r="D765" s="188" t="str">
        <f>IF('Formulario PPGR3'!$G765="","",'Formulario PPGR1'!#REF!)</f>
        <v/>
      </c>
      <c r="E765" s="188" t="str">
        <f>IF('Formulario PPGR3'!$G765="","",'Formulario PPGR1'!#REF!)</f>
        <v/>
      </c>
      <c r="F765" s="188" t="str">
        <f>IF('Formulario PPGR3'!$G765="","",'Formulario PPGR1'!#REF!)</f>
        <v/>
      </c>
      <c r="G765" s="234"/>
      <c r="H765" s="519" t="str" cm="1">
        <f t="array" ref="H765">IF(Tabla1[[#This Row],[Código_Actividad]]="","",_xlfn.XLOOKUP(Tabla1[[#This Row],[Código_Actividad]],CodigoActividad,Tabla2[Actividades Programables Presupuestables],"",0))</f>
        <v/>
      </c>
      <c r="I765" s="520" t="str">
        <f>IFERROR(VLOOKUP('Formulario PPGR3'!$G765,'Formulario PPGR2'!$C$9:$Q$270,15,FALSE),"")</f>
        <v/>
      </c>
      <c r="J765" s="525"/>
      <c r="K765" s="524"/>
      <c r="L765" s="521" t="str">
        <f>IF(Tabla1[[#This Row],[Descripción]]="","",_xlfn.XLOOKUP(Tabla1[[#This Row],[Descripción]],Tabla10[Descripción],Tabla10[Unidad de Medida],"",0))</f>
        <v/>
      </c>
      <c r="M765" s="312"/>
      <c r="N765" s="537" t="str">
        <f>IF(Tabla1[[#This Row],[Descripción]]="","",_xlfn.XLOOKUP(Tabla1[[#This Row],[Descripción]],Tabla10[Descripción],Tabla10[Precio Unitario],0))</f>
        <v/>
      </c>
      <c r="O765" s="537" t="str">
        <f>IF(Tabla1[[#This Row],[Cantidad de Insumos]]="","",Tabla1[[#This Row],[Precio Unitario]]*Tabla1[[#This Row],[Cantidad de Insumos]])</f>
        <v/>
      </c>
      <c r="P765" s="522" t="str">
        <f>IF(Tabla1[[#This Row],[Descripción]]="","",_xlfn.XLOOKUP(Tabla1[[#This Row],[Descripción]],Tabla10[Descripción],Tabla10[CODIGO PRESUPUESTARIO],0))</f>
        <v/>
      </c>
      <c r="Q765" s="523"/>
      <c r="R765" s="523" t="str">
        <f>IF(Tabla1[[#This Row],[Insumos]]="","",_xlfn.XLOOKUP(Tabla1[[#This Row],[Insumos]],Tabla10[Insumo],Tabla10[InsumoAbrev],"",0))</f>
        <v/>
      </c>
    </row>
    <row r="766" spans="2:18" s="267" customFormat="1">
      <c r="B766" s="188" t="str">
        <f>IF('Formulario PPGR3'!$G766="","",CONCATENATE('Formulario PPGR3'!$C766,".",'Formulario PPGR3'!$D766,".",'Formulario PPGR3'!$E766,".",'Formulario PPGR3'!$F766))</f>
        <v/>
      </c>
      <c r="C766" s="188" t="str">
        <f>IF('Formulario PPGR3'!$G766="","",'Formulario PPGR1'!#REF!)</f>
        <v/>
      </c>
      <c r="D766" s="188" t="str">
        <f>IF('Formulario PPGR3'!$G766="","",'Formulario PPGR1'!#REF!)</f>
        <v/>
      </c>
      <c r="E766" s="188" t="str">
        <f>IF('Formulario PPGR3'!$G766="","",'Formulario PPGR1'!#REF!)</f>
        <v/>
      </c>
      <c r="F766" s="188" t="str">
        <f>IF('Formulario PPGR3'!$G766="","",'Formulario PPGR1'!#REF!)</f>
        <v/>
      </c>
      <c r="G766" s="234"/>
      <c r="H766" s="519" t="str" cm="1">
        <f t="array" ref="H766">IF(Tabla1[[#This Row],[Código_Actividad]]="","",_xlfn.XLOOKUP(Tabla1[[#This Row],[Código_Actividad]],CodigoActividad,Tabla2[Actividades Programables Presupuestables],"",0))</f>
        <v/>
      </c>
      <c r="I766" s="520" t="str">
        <f>IFERROR(VLOOKUP('Formulario PPGR3'!$G766,'Formulario PPGR2'!$C$9:$Q$270,15,FALSE),"")</f>
        <v/>
      </c>
      <c r="J766" s="525"/>
      <c r="K766" s="524"/>
      <c r="L766" s="521" t="str">
        <f>IF(Tabla1[[#This Row],[Descripción]]="","",_xlfn.XLOOKUP(Tabla1[[#This Row],[Descripción]],Tabla10[Descripción],Tabla10[Unidad de Medida],"",0))</f>
        <v/>
      </c>
      <c r="M766" s="312"/>
      <c r="N766" s="537" t="str">
        <f>IF(Tabla1[[#This Row],[Descripción]]="","",_xlfn.XLOOKUP(Tabla1[[#This Row],[Descripción]],Tabla10[Descripción],Tabla10[Precio Unitario],0))</f>
        <v/>
      </c>
      <c r="O766" s="537" t="str">
        <f>IF(Tabla1[[#This Row],[Cantidad de Insumos]]="","",Tabla1[[#This Row],[Precio Unitario]]*Tabla1[[#This Row],[Cantidad de Insumos]])</f>
        <v/>
      </c>
      <c r="P766" s="522" t="str">
        <f>IF(Tabla1[[#This Row],[Descripción]]="","",_xlfn.XLOOKUP(Tabla1[[#This Row],[Descripción]],Tabla10[Descripción],Tabla10[CODIGO PRESUPUESTARIO],0))</f>
        <v/>
      </c>
      <c r="Q766" s="523"/>
      <c r="R766" s="523" t="str">
        <f>IF(Tabla1[[#This Row],[Insumos]]="","",_xlfn.XLOOKUP(Tabla1[[#This Row],[Insumos]],Tabla10[Insumo],Tabla10[InsumoAbrev],"",0))</f>
        <v/>
      </c>
    </row>
    <row r="767" spans="2:18" s="267" customFormat="1">
      <c r="B767" s="188" t="str">
        <f>IF('Formulario PPGR3'!$G767="","",CONCATENATE('Formulario PPGR3'!$C767,".",'Formulario PPGR3'!$D767,".",'Formulario PPGR3'!$E767,".",'Formulario PPGR3'!$F767))</f>
        <v/>
      </c>
      <c r="C767" s="188" t="str">
        <f>IF('Formulario PPGR3'!$G767="","",'Formulario PPGR1'!#REF!)</f>
        <v/>
      </c>
      <c r="D767" s="188" t="str">
        <f>IF('Formulario PPGR3'!$G767="","",'Formulario PPGR1'!#REF!)</f>
        <v/>
      </c>
      <c r="E767" s="188" t="str">
        <f>IF('Formulario PPGR3'!$G767="","",'Formulario PPGR1'!#REF!)</f>
        <v/>
      </c>
      <c r="F767" s="188" t="str">
        <f>IF('Formulario PPGR3'!$G767="","",'Formulario PPGR1'!#REF!)</f>
        <v/>
      </c>
      <c r="G767" s="234"/>
      <c r="H767" s="519" t="str" cm="1">
        <f t="array" ref="H767">IF(Tabla1[[#This Row],[Código_Actividad]]="","",_xlfn.XLOOKUP(Tabla1[[#This Row],[Código_Actividad]],CodigoActividad,Tabla2[Actividades Programables Presupuestables],"",0))</f>
        <v/>
      </c>
      <c r="I767" s="520" t="str">
        <f>IFERROR(VLOOKUP('Formulario PPGR3'!$G767,'Formulario PPGR2'!$C$9:$Q$270,15,FALSE),"")</f>
        <v/>
      </c>
      <c r="J767" s="525"/>
      <c r="K767" s="524"/>
      <c r="L767" s="521" t="str">
        <f>IF(Tabla1[[#This Row],[Descripción]]="","",_xlfn.XLOOKUP(Tabla1[[#This Row],[Descripción]],Tabla10[Descripción],Tabla10[Unidad de Medida],"",0))</f>
        <v/>
      </c>
      <c r="M767" s="312"/>
      <c r="N767" s="537" t="str">
        <f>IF(Tabla1[[#This Row],[Descripción]]="","",_xlfn.XLOOKUP(Tabla1[[#This Row],[Descripción]],Tabla10[Descripción],Tabla10[Precio Unitario],0))</f>
        <v/>
      </c>
      <c r="O767" s="537" t="str">
        <f>IF(Tabla1[[#This Row],[Cantidad de Insumos]]="","",Tabla1[[#This Row],[Precio Unitario]]*Tabla1[[#This Row],[Cantidad de Insumos]])</f>
        <v/>
      </c>
      <c r="P767" s="522" t="str">
        <f>IF(Tabla1[[#This Row],[Descripción]]="","",_xlfn.XLOOKUP(Tabla1[[#This Row],[Descripción]],Tabla10[Descripción],Tabla10[CODIGO PRESUPUESTARIO],0))</f>
        <v/>
      </c>
      <c r="Q767" s="523"/>
      <c r="R767" s="523" t="str">
        <f>IF(Tabla1[[#This Row],[Insumos]]="","",_xlfn.XLOOKUP(Tabla1[[#This Row],[Insumos]],Tabla10[Insumo],Tabla10[InsumoAbrev],"",0))</f>
        <v/>
      </c>
    </row>
    <row r="768" spans="2:18" s="267" customFormat="1">
      <c r="B768" s="188" t="str">
        <f>IF('Formulario PPGR3'!$G768="","",CONCATENATE('Formulario PPGR3'!$C768,".",'Formulario PPGR3'!$D768,".",'Formulario PPGR3'!$E768,".",'Formulario PPGR3'!$F768))</f>
        <v/>
      </c>
      <c r="C768" s="188" t="str">
        <f>IF('Formulario PPGR3'!$G768="","",'Formulario PPGR1'!#REF!)</f>
        <v/>
      </c>
      <c r="D768" s="188" t="str">
        <f>IF('Formulario PPGR3'!$G768="","",'Formulario PPGR1'!#REF!)</f>
        <v/>
      </c>
      <c r="E768" s="188" t="str">
        <f>IF('Formulario PPGR3'!$G768="","",'Formulario PPGR1'!#REF!)</f>
        <v/>
      </c>
      <c r="F768" s="188" t="str">
        <f>IF('Formulario PPGR3'!$G768="","",'Formulario PPGR1'!#REF!)</f>
        <v/>
      </c>
      <c r="G768" s="234"/>
      <c r="H768" s="519" t="str" cm="1">
        <f t="array" ref="H768">IF(Tabla1[[#This Row],[Código_Actividad]]="","",_xlfn.XLOOKUP(Tabla1[[#This Row],[Código_Actividad]],CodigoActividad,Tabla2[Actividades Programables Presupuestables],"",0))</f>
        <v/>
      </c>
      <c r="I768" s="520" t="str">
        <f>IFERROR(VLOOKUP('Formulario PPGR3'!$G768,'Formulario PPGR2'!$C$9:$Q$270,15,FALSE),"")</f>
        <v/>
      </c>
      <c r="J768" s="525"/>
      <c r="K768" s="524"/>
      <c r="L768" s="521" t="str">
        <f>IF(Tabla1[[#This Row],[Descripción]]="","",_xlfn.XLOOKUP(Tabla1[[#This Row],[Descripción]],Tabla10[Descripción],Tabla10[Unidad de Medida],"",0))</f>
        <v/>
      </c>
      <c r="M768" s="312"/>
      <c r="N768" s="537" t="str">
        <f>IF(Tabla1[[#This Row],[Descripción]]="","",_xlfn.XLOOKUP(Tabla1[[#This Row],[Descripción]],Tabla10[Descripción],Tabla10[Precio Unitario],0))</f>
        <v/>
      </c>
      <c r="O768" s="537" t="str">
        <f>IF(Tabla1[[#This Row],[Cantidad de Insumos]]="","",Tabla1[[#This Row],[Precio Unitario]]*Tabla1[[#This Row],[Cantidad de Insumos]])</f>
        <v/>
      </c>
      <c r="P768" s="522" t="str">
        <f>IF(Tabla1[[#This Row],[Descripción]]="","",_xlfn.XLOOKUP(Tabla1[[#This Row],[Descripción]],Tabla10[Descripción],Tabla10[CODIGO PRESUPUESTARIO],0))</f>
        <v/>
      </c>
      <c r="Q768" s="523"/>
      <c r="R768" s="523" t="str">
        <f>IF(Tabla1[[#This Row],[Insumos]]="","",_xlfn.XLOOKUP(Tabla1[[#This Row],[Insumos]],Tabla10[Insumo],Tabla10[InsumoAbrev],"",0))</f>
        <v/>
      </c>
    </row>
    <row r="769" spans="2:18" s="267" customFormat="1">
      <c r="B769" s="188" t="str">
        <f>IF('Formulario PPGR3'!$G769="","",CONCATENATE('Formulario PPGR3'!$C769,".",'Formulario PPGR3'!$D769,".",'Formulario PPGR3'!$E769,".",'Formulario PPGR3'!$F769))</f>
        <v/>
      </c>
      <c r="C769" s="188" t="str">
        <f>IF('Formulario PPGR3'!$G769="","",'Formulario PPGR1'!#REF!)</f>
        <v/>
      </c>
      <c r="D769" s="188" t="str">
        <f>IF('Formulario PPGR3'!$G769="","",'Formulario PPGR1'!#REF!)</f>
        <v/>
      </c>
      <c r="E769" s="188" t="str">
        <f>IF('Formulario PPGR3'!$G769="","",'Formulario PPGR1'!#REF!)</f>
        <v/>
      </c>
      <c r="F769" s="188" t="str">
        <f>IF('Formulario PPGR3'!$G769="","",'Formulario PPGR1'!#REF!)</f>
        <v/>
      </c>
      <c r="G769" s="234"/>
      <c r="H769" s="519" t="str" cm="1">
        <f t="array" ref="H769">IF(Tabla1[[#This Row],[Código_Actividad]]="","",_xlfn.XLOOKUP(Tabla1[[#This Row],[Código_Actividad]],CodigoActividad,Tabla2[Actividades Programables Presupuestables],"",0))</f>
        <v/>
      </c>
      <c r="I769" s="520" t="str">
        <f>IFERROR(VLOOKUP('Formulario PPGR3'!$G769,'Formulario PPGR2'!$C$9:$Q$270,15,FALSE),"")</f>
        <v/>
      </c>
      <c r="J769" s="525"/>
      <c r="K769" s="524"/>
      <c r="L769" s="521" t="str">
        <f>IF(Tabla1[[#This Row],[Descripción]]="","",_xlfn.XLOOKUP(Tabla1[[#This Row],[Descripción]],Tabla10[Descripción],Tabla10[Unidad de Medida],"",0))</f>
        <v/>
      </c>
      <c r="M769" s="312"/>
      <c r="N769" s="537" t="str">
        <f>IF(Tabla1[[#This Row],[Descripción]]="","",_xlfn.XLOOKUP(Tabla1[[#This Row],[Descripción]],Tabla10[Descripción],Tabla10[Precio Unitario],0))</f>
        <v/>
      </c>
      <c r="O769" s="537" t="str">
        <f>IF(Tabla1[[#This Row],[Cantidad de Insumos]]="","",Tabla1[[#This Row],[Precio Unitario]]*Tabla1[[#This Row],[Cantidad de Insumos]])</f>
        <v/>
      </c>
      <c r="P769" s="522" t="str">
        <f>IF(Tabla1[[#This Row],[Descripción]]="","",_xlfn.XLOOKUP(Tabla1[[#This Row],[Descripción]],Tabla10[Descripción],Tabla10[CODIGO PRESUPUESTARIO],0))</f>
        <v/>
      </c>
      <c r="Q769" s="523"/>
      <c r="R769" s="523" t="str">
        <f>IF(Tabla1[[#This Row],[Insumos]]="","",_xlfn.XLOOKUP(Tabla1[[#This Row],[Insumos]],Tabla10[Insumo],Tabla10[InsumoAbrev],"",0))</f>
        <v/>
      </c>
    </row>
    <row r="770" spans="2:18" s="267" customFormat="1">
      <c r="B770" s="188" t="str">
        <f>IF('Formulario PPGR3'!$G770="","",CONCATENATE('Formulario PPGR3'!$C770,".",'Formulario PPGR3'!$D770,".",'Formulario PPGR3'!$E770,".",'Formulario PPGR3'!$F770))</f>
        <v/>
      </c>
      <c r="C770" s="188" t="str">
        <f>IF('Formulario PPGR3'!$G770="","",'Formulario PPGR1'!#REF!)</f>
        <v/>
      </c>
      <c r="D770" s="188" t="str">
        <f>IF('Formulario PPGR3'!$G770="","",'Formulario PPGR1'!#REF!)</f>
        <v/>
      </c>
      <c r="E770" s="188" t="str">
        <f>IF('Formulario PPGR3'!$G770="","",'Formulario PPGR1'!#REF!)</f>
        <v/>
      </c>
      <c r="F770" s="188" t="str">
        <f>IF('Formulario PPGR3'!$G770="","",'Formulario PPGR1'!#REF!)</f>
        <v/>
      </c>
      <c r="G770" s="234"/>
      <c r="H770" s="519" t="str" cm="1">
        <f t="array" ref="H770">IF(Tabla1[[#This Row],[Código_Actividad]]="","",_xlfn.XLOOKUP(Tabla1[[#This Row],[Código_Actividad]],CodigoActividad,Tabla2[Actividades Programables Presupuestables],"",0))</f>
        <v/>
      </c>
      <c r="I770" s="520" t="str">
        <f>IFERROR(VLOOKUP('Formulario PPGR3'!$G770,'Formulario PPGR2'!$C$9:$Q$270,15,FALSE),"")</f>
        <v/>
      </c>
      <c r="J770" s="525"/>
      <c r="K770" s="524"/>
      <c r="L770" s="521" t="str">
        <f>IF(Tabla1[[#This Row],[Descripción]]="","",_xlfn.XLOOKUP(Tabla1[[#This Row],[Descripción]],Tabla10[Descripción],Tabla10[Unidad de Medida],"",0))</f>
        <v/>
      </c>
      <c r="M770" s="312"/>
      <c r="N770" s="537" t="str">
        <f>IF(Tabla1[[#This Row],[Descripción]]="","",_xlfn.XLOOKUP(Tabla1[[#This Row],[Descripción]],Tabla10[Descripción],Tabla10[Precio Unitario],0))</f>
        <v/>
      </c>
      <c r="O770" s="537" t="str">
        <f>IF(Tabla1[[#This Row],[Cantidad de Insumos]]="","",Tabla1[[#This Row],[Precio Unitario]]*Tabla1[[#This Row],[Cantidad de Insumos]])</f>
        <v/>
      </c>
      <c r="P770" s="522" t="str">
        <f>IF(Tabla1[[#This Row],[Descripción]]="","",_xlfn.XLOOKUP(Tabla1[[#This Row],[Descripción]],Tabla10[Descripción],Tabla10[CODIGO PRESUPUESTARIO],0))</f>
        <v/>
      </c>
      <c r="Q770" s="523"/>
      <c r="R770" s="523" t="str">
        <f>IF(Tabla1[[#This Row],[Insumos]]="","",_xlfn.XLOOKUP(Tabla1[[#This Row],[Insumos]],Tabla10[Insumo],Tabla10[InsumoAbrev],"",0))</f>
        <v/>
      </c>
    </row>
    <row r="771" spans="2:18" s="267" customFormat="1">
      <c r="B771" s="188" t="str">
        <f>IF('Formulario PPGR3'!$G771="","",CONCATENATE('Formulario PPGR3'!$C771,".",'Formulario PPGR3'!$D771,".",'Formulario PPGR3'!$E771,".",'Formulario PPGR3'!$F771))</f>
        <v/>
      </c>
      <c r="C771" s="188" t="str">
        <f>IF('Formulario PPGR3'!$G771="","",'Formulario PPGR1'!#REF!)</f>
        <v/>
      </c>
      <c r="D771" s="188" t="str">
        <f>IF('Formulario PPGR3'!$G771="","",'Formulario PPGR1'!#REF!)</f>
        <v/>
      </c>
      <c r="E771" s="188" t="str">
        <f>IF('Formulario PPGR3'!$G771="","",'Formulario PPGR1'!#REF!)</f>
        <v/>
      </c>
      <c r="F771" s="188" t="str">
        <f>IF('Formulario PPGR3'!$G771="","",'Formulario PPGR1'!#REF!)</f>
        <v/>
      </c>
      <c r="G771" s="234"/>
      <c r="H771" s="519" t="str" cm="1">
        <f t="array" ref="H771">IF(Tabla1[[#This Row],[Código_Actividad]]="","",_xlfn.XLOOKUP(Tabla1[[#This Row],[Código_Actividad]],CodigoActividad,Tabla2[Actividades Programables Presupuestables],"",0))</f>
        <v/>
      </c>
      <c r="I771" s="520" t="str">
        <f>IFERROR(VLOOKUP('Formulario PPGR3'!$G771,'Formulario PPGR2'!$C$9:$Q$270,15,FALSE),"")</f>
        <v/>
      </c>
      <c r="J771" s="525"/>
      <c r="K771" s="524"/>
      <c r="L771" s="521" t="str">
        <f>IF(Tabla1[[#This Row],[Descripción]]="","",_xlfn.XLOOKUP(Tabla1[[#This Row],[Descripción]],Tabla10[Descripción],Tabla10[Unidad de Medida],"",0))</f>
        <v/>
      </c>
      <c r="M771" s="312"/>
      <c r="N771" s="537" t="str">
        <f>IF(Tabla1[[#This Row],[Descripción]]="","",_xlfn.XLOOKUP(Tabla1[[#This Row],[Descripción]],Tabla10[Descripción],Tabla10[Precio Unitario],0))</f>
        <v/>
      </c>
      <c r="O771" s="537" t="str">
        <f>IF(Tabla1[[#This Row],[Cantidad de Insumos]]="","",Tabla1[[#This Row],[Precio Unitario]]*Tabla1[[#This Row],[Cantidad de Insumos]])</f>
        <v/>
      </c>
      <c r="P771" s="522" t="str">
        <f>IF(Tabla1[[#This Row],[Descripción]]="","",_xlfn.XLOOKUP(Tabla1[[#This Row],[Descripción]],Tabla10[Descripción],Tabla10[CODIGO PRESUPUESTARIO],0))</f>
        <v/>
      </c>
      <c r="Q771" s="523"/>
      <c r="R771" s="523" t="str">
        <f>IF(Tabla1[[#This Row],[Insumos]]="","",_xlfn.XLOOKUP(Tabla1[[#This Row],[Insumos]],Tabla10[Insumo],Tabla10[InsumoAbrev],"",0))</f>
        <v/>
      </c>
    </row>
    <row r="772" spans="2:18" s="267" customFormat="1">
      <c r="B772" s="188" t="str">
        <f>IF('Formulario PPGR3'!$G772="","",CONCATENATE('Formulario PPGR3'!$C772,".",'Formulario PPGR3'!$D772,".",'Formulario PPGR3'!$E772,".",'Formulario PPGR3'!$F772))</f>
        <v/>
      </c>
      <c r="C772" s="188" t="str">
        <f>IF('Formulario PPGR3'!$G772="","",'Formulario PPGR1'!#REF!)</f>
        <v/>
      </c>
      <c r="D772" s="188" t="str">
        <f>IF('Formulario PPGR3'!$G772="","",'Formulario PPGR1'!#REF!)</f>
        <v/>
      </c>
      <c r="E772" s="188" t="str">
        <f>IF('Formulario PPGR3'!$G772="","",'Formulario PPGR1'!#REF!)</f>
        <v/>
      </c>
      <c r="F772" s="188" t="str">
        <f>IF('Formulario PPGR3'!$G772="","",'Formulario PPGR1'!#REF!)</f>
        <v/>
      </c>
      <c r="G772" s="234"/>
      <c r="H772" s="519" t="str" cm="1">
        <f t="array" ref="H772">IF(Tabla1[[#This Row],[Código_Actividad]]="","",_xlfn.XLOOKUP(Tabla1[[#This Row],[Código_Actividad]],CodigoActividad,Tabla2[Actividades Programables Presupuestables],"",0))</f>
        <v/>
      </c>
      <c r="I772" s="520" t="str">
        <f>IFERROR(VLOOKUP('Formulario PPGR3'!$G772,'Formulario PPGR2'!$C$9:$Q$270,15,FALSE),"")</f>
        <v/>
      </c>
      <c r="J772" s="525"/>
      <c r="K772" s="524"/>
      <c r="L772" s="521" t="str">
        <f>IF(Tabla1[[#This Row],[Descripción]]="","",_xlfn.XLOOKUP(Tabla1[[#This Row],[Descripción]],Tabla10[Descripción],Tabla10[Unidad de Medida],"",0))</f>
        <v/>
      </c>
      <c r="M772" s="312"/>
      <c r="N772" s="537" t="str">
        <f>IF(Tabla1[[#This Row],[Descripción]]="","",_xlfn.XLOOKUP(Tabla1[[#This Row],[Descripción]],Tabla10[Descripción],Tabla10[Precio Unitario],0))</f>
        <v/>
      </c>
      <c r="O772" s="537" t="str">
        <f>IF(Tabla1[[#This Row],[Cantidad de Insumos]]="","",Tabla1[[#This Row],[Precio Unitario]]*Tabla1[[#This Row],[Cantidad de Insumos]])</f>
        <v/>
      </c>
      <c r="P772" s="522" t="str">
        <f>IF(Tabla1[[#This Row],[Descripción]]="","",_xlfn.XLOOKUP(Tabla1[[#This Row],[Descripción]],Tabla10[Descripción],Tabla10[CODIGO PRESUPUESTARIO],0))</f>
        <v/>
      </c>
      <c r="Q772" s="523"/>
      <c r="R772" s="523" t="str">
        <f>IF(Tabla1[[#This Row],[Insumos]]="","",_xlfn.XLOOKUP(Tabla1[[#This Row],[Insumos]],Tabla10[Insumo],Tabla10[InsumoAbrev],"",0))</f>
        <v/>
      </c>
    </row>
    <row r="773" spans="2:18" s="267" customFormat="1">
      <c r="B773" s="188" t="str">
        <f>IF('Formulario PPGR3'!$G773="","",CONCATENATE('Formulario PPGR3'!$C773,".",'Formulario PPGR3'!$D773,".",'Formulario PPGR3'!$E773,".",'Formulario PPGR3'!$F773))</f>
        <v/>
      </c>
      <c r="C773" s="188" t="str">
        <f>IF('Formulario PPGR3'!$G773="","",'Formulario PPGR1'!#REF!)</f>
        <v/>
      </c>
      <c r="D773" s="188" t="str">
        <f>IF('Formulario PPGR3'!$G773="","",'Formulario PPGR1'!#REF!)</f>
        <v/>
      </c>
      <c r="E773" s="188" t="str">
        <f>IF('Formulario PPGR3'!$G773="","",'Formulario PPGR1'!#REF!)</f>
        <v/>
      </c>
      <c r="F773" s="188" t="str">
        <f>IF('Formulario PPGR3'!$G773="","",'Formulario PPGR1'!#REF!)</f>
        <v/>
      </c>
      <c r="G773" s="234"/>
      <c r="H773" s="519" t="str" cm="1">
        <f t="array" ref="H773">IF(Tabla1[[#This Row],[Código_Actividad]]="","",_xlfn.XLOOKUP(Tabla1[[#This Row],[Código_Actividad]],CodigoActividad,Tabla2[Actividades Programables Presupuestables],"",0))</f>
        <v/>
      </c>
      <c r="I773" s="520" t="str">
        <f>IFERROR(VLOOKUP('Formulario PPGR3'!$G773,'Formulario PPGR2'!$C$9:$Q$270,15,FALSE),"")</f>
        <v/>
      </c>
      <c r="J773" s="525"/>
      <c r="K773" s="524"/>
      <c r="L773" s="521" t="str">
        <f>IF(Tabla1[[#This Row],[Descripción]]="","",_xlfn.XLOOKUP(Tabla1[[#This Row],[Descripción]],Tabla10[Descripción],Tabla10[Unidad de Medida],"",0))</f>
        <v/>
      </c>
      <c r="M773" s="312"/>
      <c r="N773" s="537" t="str">
        <f>IF(Tabla1[[#This Row],[Descripción]]="","",_xlfn.XLOOKUP(Tabla1[[#This Row],[Descripción]],Tabla10[Descripción],Tabla10[Precio Unitario],0))</f>
        <v/>
      </c>
      <c r="O773" s="537" t="str">
        <f>IF(Tabla1[[#This Row],[Cantidad de Insumos]]="","",Tabla1[[#This Row],[Precio Unitario]]*Tabla1[[#This Row],[Cantidad de Insumos]])</f>
        <v/>
      </c>
      <c r="P773" s="522" t="str">
        <f>IF(Tabla1[[#This Row],[Descripción]]="","",_xlfn.XLOOKUP(Tabla1[[#This Row],[Descripción]],Tabla10[Descripción],Tabla10[CODIGO PRESUPUESTARIO],0))</f>
        <v/>
      </c>
      <c r="Q773" s="523"/>
      <c r="R773" s="523" t="str">
        <f>IF(Tabla1[[#This Row],[Insumos]]="","",_xlfn.XLOOKUP(Tabla1[[#This Row],[Insumos]],Tabla10[Insumo],Tabla10[InsumoAbrev],"",0))</f>
        <v/>
      </c>
    </row>
    <row r="774" spans="2:18" s="267" customFormat="1">
      <c r="B774" s="188" t="str">
        <f>IF('Formulario PPGR3'!$G774="","",CONCATENATE('Formulario PPGR3'!$C774,".",'Formulario PPGR3'!$D774,".",'Formulario PPGR3'!$E774,".",'Formulario PPGR3'!$F774))</f>
        <v/>
      </c>
      <c r="C774" s="188" t="str">
        <f>IF('Formulario PPGR3'!$G774="","",'Formulario PPGR1'!#REF!)</f>
        <v/>
      </c>
      <c r="D774" s="188" t="str">
        <f>IF('Formulario PPGR3'!$G774="","",'Formulario PPGR1'!#REF!)</f>
        <v/>
      </c>
      <c r="E774" s="188" t="str">
        <f>IF('Formulario PPGR3'!$G774="","",'Formulario PPGR1'!#REF!)</f>
        <v/>
      </c>
      <c r="F774" s="188" t="str">
        <f>IF('Formulario PPGR3'!$G774="","",'Formulario PPGR1'!#REF!)</f>
        <v/>
      </c>
      <c r="G774" s="234"/>
      <c r="H774" s="519" t="str" cm="1">
        <f t="array" ref="H774">IF(Tabla1[[#This Row],[Código_Actividad]]="","",_xlfn.XLOOKUP(Tabla1[[#This Row],[Código_Actividad]],CodigoActividad,Tabla2[Actividades Programables Presupuestables],"",0))</f>
        <v/>
      </c>
      <c r="I774" s="520" t="str">
        <f>IFERROR(VLOOKUP('Formulario PPGR3'!$G774,'Formulario PPGR2'!$C$9:$Q$270,15,FALSE),"")</f>
        <v/>
      </c>
      <c r="J774" s="525"/>
      <c r="K774" s="524"/>
      <c r="L774" s="521" t="str">
        <f>IF(Tabla1[[#This Row],[Descripción]]="","",_xlfn.XLOOKUP(Tabla1[[#This Row],[Descripción]],Tabla10[Descripción],Tabla10[Unidad de Medida],"",0))</f>
        <v/>
      </c>
      <c r="M774" s="312"/>
      <c r="N774" s="537" t="str">
        <f>IF(Tabla1[[#This Row],[Descripción]]="","",_xlfn.XLOOKUP(Tabla1[[#This Row],[Descripción]],Tabla10[Descripción],Tabla10[Precio Unitario],0))</f>
        <v/>
      </c>
      <c r="O774" s="537" t="str">
        <f>IF(Tabla1[[#This Row],[Cantidad de Insumos]]="","",Tabla1[[#This Row],[Precio Unitario]]*Tabla1[[#This Row],[Cantidad de Insumos]])</f>
        <v/>
      </c>
      <c r="P774" s="522" t="str">
        <f>IF(Tabla1[[#This Row],[Descripción]]="","",_xlfn.XLOOKUP(Tabla1[[#This Row],[Descripción]],Tabla10[Descripción],Tabla10[CODIGO PRESUPUESTARIO],0))</f>
        <v/>
      </c>
      <c r="Q774" s="523"/>
      <c r="R774" s="523" t="str">
        <f>IF(Tabla1[[#This Row],[Insumos]]="","",_xlfn.XLOOKUP(Tabla1[[#This Row],[Insumos]],Tabla10[Insumo],Tabla10[InsumoAbrev],"",0))</f>
        <v/>
      </c>
    </row>
    <row r="775" spans="2:18" s="267" customFormat="1">
      <c r="B775" s="188" t="str">
        <f>IF('Formulario PPGR3'!$G775="","",CONCATENATE('Formulario PPGR3'!$C775,".",'Formulario PPGR3'!$D775,".",'Formulario PPGR3'!$E775,".",'Formulario PPGR3'!$F775))</f>
        <v/>
      </c>
      <c r="C775" s="188" t="str">
        <f>IF('Formulario PPGR3'!$G775="","",'Formulario PPGR1'!#REF!)</f>
        <v/>
      </c>
      <c r="D775" s="188" t="str">
        <f>IF('Formulario PPGR3'!$G775="","",'Formulario PPGR1'!#REF!)</f>
        <v/>
      </c>
      <c r="E775" s="188" t="str">
        <f>IF('Formulario PPGR3'!$G775="","",'Formulario PPGR1'!#REF!)</f>
        <v/>
      </c>
      <c r="F775" s="188" t="str">
        <f>IF('Formulario PPGR3'!$G775="","",'Formulario PPGR1'!#REF!)</f>
        <v/>
      </c>
      <c r="G775" s="234"/>
      <c r="H775" s="519" t="str" cm="1">
        <f t="array" ref="H775">IF(Tabla1[[#This Row],[Código_Actividad]]="","",_xlfn.XLOOKUP(Tabla1[[#This Row],[Código_Actividad]],CodigoActividad,Tabla2[Actividades Programables Presupuestables],"",0))</f>
        <v/>
      </c>
      <c r="I775" s="520" t="str">
        <f>IFERROR(VLOOKUP('Formulario PPGR3'!$G775,'Formulario PPGR2'!$C$9:$Q$270,15,FALSE),"")</f>
        <v/>
      </c>
      <c r="J775" s="525"/>
      <c r="K775" s="524"/>
      <c r="L775" s="521" t="str">
        <f>IF(Tabla1[[#This Row],[Descripción]]="","",_xlfn.XLOOKUP(Tabla1[[#This Row],[Descripción]],Tabla10[Descripción],Tabla10[Unidad de Medida],"",0))</f>
        <v/>
      </c>
      <c r="M775" s="312"/>
      <c r="N775" s="537" t="str">
        <f>IF(Tabla1[[#This Row],[Descripción]]="","",_xlfn.XLOOKUP(Tabla1[[#This Row],[Descripción]],Tabla10[Descripción],Tabla10[Precio Unitario],0))</f>
        <v/>
      </c>
      <c r="O775" s="537" t="str">
        <f>IF(Tabla1[[#This Row],[Cantidad de Insumos]]="","",Tabla1[[#This Row],[Precio Unitario]]*Tabla1[[#This Row],[Cantidad de Insumos]])</f>
        <v/>
      </c>
      <c r="P775" s="522" t="str">
        <f>IF(Tabla1[[#This Row],[Descripción]]="","",_xlfn.XLOOKUP(Tabla1[[#This Row],[Descripción]],Tabla10[Descripción],Tabla10[CODIGO PRESUPUESTARIO],0))</f>
        <v/>
      </c>
      <c r="Q775" s="523"/>
      <c r="R775" s="523" t="str">
        <f>IF(Tabla1[[#This Row],[Insumos]]="","",_xlfn.XLOOKUP(Tabla1[[#This Row],[Insumos]],Tabla10[Insumo],Tabla10[InsumoAbrev],"",0))</f>
        <v/>
      </c>
    </row>
    <row r="776" spans="2:18" s="267" customFormat="1">
      <c r="B776" s="188" t="str">
        <f>IF('Formulario PPGR3'!$G776="","",CONCATENATE('Formulario PPGR3'!$C776,".",'Formulario PPGR3'!$D776,".",'Formulario PPGR3'!$E776,".",'Formulario PPGR3'!$F776))</f>
        <v/>
      </c>
      <c r="C776" s="188" t="str">
        <f>IF('Formulario PPGR3'!$G776="","",'Formulario PPGR1'!#REF!)</f>
        <v/>
      </c>
      <c r="D776" s="188" t="str">
        <f>IF('Formulario PPGR3'!$G776="","",'Formulario PPGR1'!#REF!)</f>
        <v/>
      </c>
      <c r="E776" s="188" t="str">
        <f>IF('Formulario PPGR3'!$G776="","",'Formulario PPGR1'!#REF!)</f>
        <v/>
      </c>
      <c r="F776" s="188" t="str">
        <f>IF('Formulario PPGR3'!$G776="","",'Formulario PPGR1'!#REF!)</f>
        <v/>
      </c>
      <c r="G776" s="234"/>
      <c r="H776" s="519" t="str" cm="1">
        <f t="array" ref="H776">IF(Tabla1[[#This Row],[Código_Actividad]]="","",_xlfn.XLOOKUP(Tabla1[[#This Row],[Código_Actividad]],CodigoActividad,Tabla2[Actividades Programables Presupuestables],"",0))</f>
        <v/>
      </c>
      <c r="I776" s="520" t="str">
        <f>IFERROR(VLOOKUP('Formulario PPGR3'!$G776,'Formulario PPGR2'!$C$9:$Q$270,15,FALSE),"")</f>
        <v/>
      </c>
      <c r="J776" s="525"/>
      <c r="K776" s="524"/>
      <c r="L776" s="521" t="str">
        <f>IF(Tabla1[[#This Row],[Descripción]]="","",_xlfn.XLOOKUP(Tabla1[[#This Row],[Descripción]],Tabla10[Descripción],Tabla10[Unidad de Medida],"",0))</f>
        <v/>
      </c>
      <c r="M776" s="312"/>
      <c r="N776" s="537" t="str">
        <f>IF(Tabla1[[#This Row],[Descripción]]="","",_xlfn.XLOOKUP(Tabla1[[#This Row],[Descripción]],Tabla10[Descripción],Tabla10[Precio Unitario],0))</f>
        <v/>
      </c>
      <c r="O776" s="537" t="str">
        <f>IF(Tabla1[[#This Row],[Cantidad de Insumos]]="","",Tabla1[[#This Row],[Precio Unitario]]*Tabla1[[#This Row],[Cantidad de Insumos]])</f>
        <v/>
      </c>
      <c r="P776" s="522" t="str">
        <f>IF(Tabla1[[#This Row],[Descripción]]="","",_xlfn.XLOOKUP(Tabla1[[#This Row],[Descripción]],Tabla10[Descripción],Tabla10[CODIGO PRESUPUESTARIO],0))</f>
        <v/>
      </c>
      <c r="Q776" s="523"/>
      <c r="R776" s="523" t="str">
        <f>IF(Tabla1[[#This Row],[Insumos]]="","",_xlfn.XLOOKUP(Tabla1[[#This Row],[Insumos]],Tabla10[Insumo],Tabla10[InsumoAbrev],"",0))</f>
        <v/>
      </c>
    </row>
    <row r="777" spans="2:18" s="267" customFormat="1">
      <c r="B777" s="188" t="str">
        <f>IF('Formulario PPGR3'!$G777="","",CONCATENATE('Formulario PPGR3'!$C777,".",'Formulario PPGR3'!$D777,".",'Formulario PPGR3'!$E777,".",'Formulario PPGR3'!$F777))</f>
        <v/>
      </c>
      <c r="C777" s="188" t="str">
        <f>IF('Formulario PPGR3'!$G777="","",'Formulario PPGR1'!#REF!)</f>
        <v/>
      </c>
      <c r="D777" s="188" t="str">
        <f>IF('Formulario PPGR3'!$G777="","",'Formulario PPGR1'!#REF!)</f>
        <v/>
      </c>
      <c r="E777" s="188" t="str">
        <f>IF('Formulario PPGR3'!$G777="","",'Formulario PPGR1'!#REF!)</f>
        <v/>
      </c>
      <c r="F777" s="188" t="str">
        <f>IF('Formulario PPGR3'!$G777="","",'Formulario PPGR1'!#REF!)</f>
        <v/>
      </c>
      <c r="G777" s="234"/>
      <c r="H777" s="519" t="str" cm="1">
        <f t="array" ref="H777">IF(Tabla1[[#This Row],[Código_Actividad]]="","",_xlfn.XLOOKUP(Tabla1[[#This Row],[Código_Actividad]],CodigoActividad,Tabla2[Actividades Programables Presupuestables],"",0))</f>
        <v/>
      </c>
      <c r="I777" s="520" t="str">
        <f>IFERROR(VLOOKUP('Formulario PPGR3'!$G777,'Formulario PPGR2'!$C$9:$Q$270,15,FALSE),"")</f>
        <v/>
      </c>
      <c r="J777" s="525"/>
      <c r="K777" s="524"/>
      <c r="L777" s="521" t="str">
        <f>IF(Tabla1[[#This Row],[Descripción]]="","",_xlfn.XLOOKUP(Tabla1[[#This Row],[Descripción]],Tabla10[Descripción],Tabla10[Unidad de Medida],"",0))</f>
        <v/>
      </c>
      <c r="M777" s="312"/>
      <c r="N777" s="537" t="str">
        <f>IF(Tabla1[[#This Row],[Descripción]]="","",_xlfn.XLOOKUP(Tabla1[[#This Row],[Descripción]],Tabla10[Descripción],Tabla10[Precio Unitario],0))</f>
        <v/>
      </c>
      <c r="O777" s="537" t="str">
        <f>IF(Tabla1[[#This Row],[Cantidad de Insumos]]="","",Tabla1[[#This Row],[Precio Unitario]]*Tabla1[[#This Row],[Cantidad de Insumos]])</f>
        <v/>
      </c>
      <c r="P777" s="522" t="str">
        <f>IF(Tabla1[[#This Row],[Descripción]]="","",_xlfn.XLOOKUP(Tabla1[[#This Row],[Descripción]],Tabla10[Descripción],Tabla10[CODIGO PRESUPUESTARIO],0))</f>
        <v/>
      </c>
      <c r="Q777" s="523"/>
      <c r="R777" s="523" t="str">
        <f>IF(Tabla1[[#This Row],[Insumos]]="","",_xlfn.XLOOKUP(Tabla1[[#This Row],[Insumos]],Tabla10[Insumo],Tabla10[InsumoAbrev],"",0))</f>
        <v/>
      </c>
    </row>
    <row r="778" spans="2:18" s="267" customFormat="1">
      <c r="B778" s="188" t="str">
        <f>IF('Formulario PPGR3'!$G778="","",CONCATENATE('Formulario PPGR3'!$C778,".",'Formulario PPGR3'!$D778,".",'Formulario PPGR3'!$E778,".",'Formulario PPGR3'!$F778))</f>
        <v/>
      </c>
      <c r="C778" s="188" t="str">
        <f>IF('Formulario PPGR3'!$G778="","",'Formulario PPGR1'!#REF!)</f>
        <v/>
      </c>
      <c r="D778" s="188" t="str">
        <f>IF('Formulario PPGR3'!$G778="","",'Formulario PPGR1'!#REF!)</f>
        <v/>
      </c>
      <c r="E778" s="188" t="str">
        <f>IF('Formulario PPGR3'!$G778="","",'Formulario PPGR1'!#REF!)</f>
        <v/>
      </c>
      <c r="F778" s="188" t="str">
        <f>IF('Formulario PPGR3'!$G778="","",'Formulario PPGR1'!#REF!)</f>
        <v/>
      </c>
      <c r="G778" s="234"/>
      <c r="H778" s="519" t="str" cm="1">
        <f t="array" ref="H778">IF(Tabla1[[#This Row],[Código_Actividad]]="","",_xlfn.XLOOKUP(Tabla1[[#This Row],[Código_Actividad]],CodigoActividad,Tabla2[Actividades Programables Presupuestables],"",0))</f>
        <v/>
      </c>
      <c r="I778" s="520" t="str">
        <f>IFERROR(VLOOKUP('Formulario PPGR3'!$G778,'Formulario PPGR2'!$C$9:$Q$270,15,FALSE),"")</f>
        <v/>
      </c>
      <c r="J778" s="525"/>
      <c r="K778" s="524"/>
      <c r="L778" s="521" t="str">
        <f>IF(Tabla1[[#This Row],[Descripción]]="","",_xlfn.XLOOKUP(Tabla1[[#This Row],[Descripción]],Tabla10[Descripción],Tabla10[Unidad de Medida],"",0))</f>
        <v/>
      </c>
      <c r="M778" s="312"/>
      <c r="N778" s="537" t="str">
        <f>IF(Tabla1[[#This Row],[Descripción]]="","",_xlfn.XLOOKUP(Tabla1[[#This Row],[Descripción]],Tabla10[Descripción],Tabla10[Precio Unitario],0))</f>
        <v/>
      </c>
      <c r="O778" s="537" t="str">
        <f>IF(Tabla1[[#This Row],[Cantidad de Insumos]]="","",Tabla1[[#This Row],[Precio Unitario]]*Tabla1[[#This Row],[Cantidad de Insumos]])</f>
        <v/>
      </c>
      <c r="P778" s="522" t="str">
        <f>IF(Tabla1[[#This Row],[Descripción]]="","",_xlfn.XLOOKUP(Tabla1[[#This Row],[Descripción]],Tabla10[Descripción],Tabla10[CODIGO PRESUPUESTARIO],0))</f>
        <v/>
      </c>
      <c r="Q778" s="523"/>
      <c r="R778" s="523" t="str">
        <f>IF(Tabla1[[#This Row],[Insumos]]="","",_xlfn.XLOOKUP(Tabla1[[#This Row],[Insumos]],Tabla10[Insumo],Tabla10[InsumoAbrev],"",0))</f>
        <v/>
      </c>
    </row>
    <row r="779" spans="2:18" s="267" customFormat="1">
      <c r="B779" s="188" t="str">
        <f>IF('Formulario PPGR3'!$G779="","",CONCATENATE('Formulario PPGR3'!$C779,".",'Formulario PPGR3'!$D779,".",'Formulario PPGR3'!$E779,".",'Formulario PPGR3'!$F779))</f>
        <v/>
      </c>
      <c r="C779" s="188" t="str">
        <f>IF('Formulario PPGR3'!$G779="","",'Formulario PPGR1'!#REF!)</f>
        <v/>
      </c>
      <c r="D779" s="188" t="str">
        <f>IF('Formulario PPGR3'!$G779="","",'Formulario PPGR1'!#REF!)</f>
        <v/>
      </c>
      <c r="E779" s="188" t="str">
        <f>IF('Formulario PPGR3'!$G779="","",'Formulario PPGR1'!#REF!)</f>
        <v/>
      </c>
      <c r="F779" s="188" t="str">
        <f>IF('Formulario PPGR3'!$G779="","",'Formulario PPGR1'!#REF!)</f>
        <v/>
      </c>
      <c r="G779" s="234"/>
      <c r="H779" s="519" t="str" cm="1">
        <f t="array" ref="H779">IF(Tabla1[[#This Row],[Código_Actividad]]="","",_xlfn.XLOOKUP(Tabla1[[#This Row],[Código_Actividad]],CodigoActividad,Tabla2[Actividades Programables Presupuestables],"",0))</f>
        <v/>
      </c>
      <c r="I779" s="520" t="str">
        <f>IFERROR(VLOOKUP('Formulario PPGR3'!$G779,'Formulario PPGR2'!$C$9:$Q$270,15,FALSE),"")</f>
        <v/>
      </c>
      <c r="J779" s="525"/>
      <c r="K779" s="524"/>
      <c r="L779" s="521" t="str">
        <f>IF(Tabla1[[#This Row],[Descripción]]="","",_xlfn.XLOOKUP(Tabla1[[#This Row],[Descripción]],Tabla10[Descripción],Tabla10[Unidad de Medida],"",0))</f>
        <v/>
      </c>
      <c r="M779" s="312"/>
      <c r="N779" s="537" t="str">
        <f>IF(Tabla1[[#This Row],[Descripción]]="","",_xlfn.XLOOKUP(Tabla1[[#This Row],[Descripción]],Tabla10[Descripción],Tabla10[Precio Unitario],0))</f>
        <v/>
      </c>
      <c r="O779" s="537" t="str">
        <f>IF(Tabla1[[#This Row],[Cantidad de Insumos]]="","",Tabla1[[#This Row],[Precio Unitario]]*Tabla1[[#This Row],[Cantidad de Insumos]])</f>
        <v/>
      </c>
      <c r="P779" s="522" t="str">
        <f>IF(Tabla1[[#This Row],[Descripción]]="","",_xlfn.XLOOKUP(Tabla1[[#This Row],[Descripción]],Tabla10[Descripción],Tabla10[CODIGO PRESUPUESTARIO],0))</f>
        <v/>
      </c>
      <c r="Q779" s="523"/>
      <c r="R779" s="523" t="str">
        <f>IF(Tabla1[[#This Row],[Insumos]]="","",_xlfn.XLOOKUP(Tabla1[[#This Row],[Insumos]],Tabla10[Insumo],Tabla10[InsumoAbrev],"",0))</f>
        <v/>
      </c>
    </row>
    <row r="780" spans="2:18" s="267" customFormat="1">
      <c r="B780" s="188" t="str">
        <f>IF('Formulario PPGR3'!$G780="","",CONCATENATE('Formulario PPGR3'!$C780,".",'Formulario PPGR3'!$D780,".",'Formulario PPGR3'!$E780,".",'Formulario PPGR3'!$F780))</f>
        <v/>
      </c>
      <c r="C780" s="188" t="str">
        <f>IF('Formulario PPGR3'!$G780="","",'Formulario PPGR1'!#REF!)</f>
        <v/>
      </c>
      <c r="D780" s="188" t="str">
        <f>IF('Formulario PPGR3'!$G780="","",'Formulario PPGR1'!#REF!)</f>
        <v/>
      </c>
      <c r="E780" s="188" t="str">
        <f>IF('Formulario PPGR3'!$G780="","",'Formulario PPGR1'!#REF!)</f>
        <v/>
      </c>
      <c r="F780" s="188" t="str">
        <f>IF('Formulario PPGR3'!$G780="","",'Formulario PPGR1'!#REF!)</f>
        <v/>
      </c>
      <c r="G780" s="234"/>
      <c r="H780" s="519" t="str" cm="1">
        <f t="array" ref="H780">IF(Tabla1[[#This Row],[Código_Actividad]]="","",_xlfn.XLOOKUP(Tabla1[[#This Row],[Código_Actividad]],CodigoActividad,Tabla2[Actividades Programables Presupuestables],"",0))</f>
        <v/>
      </c>
      <c r="I780" s="520" t="str">
        <f>IFERROR(VLOOKUP('Formulario PPGR3'!$G780,'Formulario PPGR2'!$C$9:$Q$270,15,FALSE),"")</f>
        <v/>
      </c>
      <c r="J780" s="525"/>
      <c r="K780" s="524"/>
      <c r="L780" s="521" t="str">
        <f>IF(Tabla1[[#This Row],[Descripción]]="","",_xlfn.XLOOKUP(Tabla1[[#This Row],[Descripción]],Tabla10[Descripción],Tabla10[Unidad de Medida],"",0))</f>
        <v/>
      </c>
      <c r="M780" s="312"/>
      <c r="N780" s="537" t="str">
        <f>IF(Tabla1[[#This Row],[Descripción]]="","",_xlfn.XLOOKUP(Tabla1[[#This Row],[Descripción]],Tabla10[Descripción],Tabla10[Precio Unitario],0))</f>
        <v/>
      </c>
      <c r="O780" s="537" t="str">
        <f>IF(Tabla1[[#This Row],[Cantidad de Insumos]]="","",Tabla1[[#This Row],[Precio Unitario]]*Tabla1[[#This Row],[Cantidad de Insumos]])</f>
        <v/>
      </c>
      <c r="P780" s="522" t="str">
        <f>IF(Tabla1[[#This Row],[Descripción]]="","",_xlfn.XLOOKUP(Tabla1[[#This Row],[Descripción]],Tabla10[Descripción],Tabla10[CODIGO PRESUPUESTARIO],0))</f>
        <v/>
      </c>
      <c r="Q780" s="523"/>
      <c r="R780" s="523" t="str">
        <f>IF(Tabla1[[#This Row],[Insumos]]="","",_xlfn.XLOOKUP(Tabla1[[#This Row],[Insumos]],Tabla10[Insumo],Tabla10[InsumoAbrev],"",0))</f>
        <v/>
      </c>
    </row>
    <row r="781" spans="2:18" s="267" customFormat="1">
      <c r="B781" s="188" t="str">
        <f>IF('Formulario PPGR3'!$G781="","",CONCATENATE('Formulario PPGR3'!$C781,".",'Formulario PPGR3'!$D781,".",'Formulario PPGR3'!$E781,".",'Formulario PPGR3'!$F781))</f>
        <v/>
      </c>
      <c r="C781" s="188" t="str">
        <f>IF('Formulario PPGR3'!$G781="","",'Formulario PPGR1'!#REF!)</f>
        <v/>
      </c>
      <c r="D781" s="188" t="str">
        <f>IF('Formulario PPGR3'!$G781="","",'Formulario PPGR1'!#REF!)</f>
        <v/>
      </c>
      <c r="E781" s="188" t="str">
        <f>IF('Formulario PPGR3'!$G781="","",'Formulario PPGR1'!#REF!)</f>
        <v/>
      </c>
      <c r="F781" s="188" t="str">
        <f>IF('Formulario PPGR3'!$G781="","",'Formulario PPGR1'!#REF!)</f>
        <v/>
      </c>
      <c r="G781" s="234"/>
      <c r="H781" s="519" t="str" cm="1">
        <f t="array" ref="H781">IF(Tabla1[[#This Row],[Código_Actividad]]="","",_xlfn.XLOOKUP(Tabla1[[#This Row],[Código_Actividad]],CodigoActividad,Tabla2[Actividades Programables Presupuestables],"",0))</f>
        <v/>
      </c>
      <c r="I781" s="520" t="str">
        <f>IFERROR(VLOOKUP('Formulario PPGR3'!$G781,'Formulario PPGR2'!$C$9:$Q$270,15,FALSE),"")</f>
        <v/>
      </c>
      <c r="J781" s="525"/>
      <c r="K781" s="524"/>
      <c r="L781" s="521" t="str">
        <f>IF(Tabla1[[#This Row],[Descripción]]="","",_xlfn.XLOOKUP(Tabla1[[#This Row],[Descripción]],Tabla10[Descripción],Tabla10[Unidad de Medida],"",0))</f>
        <v/>
      </c>
      <c r="M781" s="312"/>
      <c r="N781" s="537" t="str">
        <f>IF(Tabla1[[#This Row],[Descripción]]="","",_xlfn.XLOOKUP(Tabla1[[#This Row],[Descripción]],Tabla10[Descripción],Tabla10[Precio Unitario],0))</f>
        <v/>
      </c>
      <c r="O781" s="537" t="str">
        <f>IF(Tabla1[[#This Row],[Cantidad de Insumos]]="","",Tabla1[[#This Row],[Precio Unitario]]*Tabla1[[#This Row],[Cantidad de Insumos]])</f>
        <v/>
      </c>
      <c r="P781" s="522" t="str">
        <f>IF(Tabla1[[#This Row],[Descripción]]="","",_xlfn.XLOOKUP(Tabla1[[#This Row],[Descripción]],Tabla10[Descripción],Tabla10[CODIGO PRESUPUESTARIO],0))</f>
        <v/>
      </c>
      <c r="Q781" s="523"/>
      <c r="R781" s="523" t="str">
        <f>IF(Tabla1[[#This Row],[Insumos]]="","",_xlfn.XLOOKUP(Tabla1[[#This Row],[Insumos]],Tabla10[Insumo],Tabla10[InsumoAbrev],"",0))</f>
        <v/>
      </c>
    </row>
    <row r="782" spans="2:18" s="267" customFormat="1">
      <c r="B782" s="188" t="str">
        <f>IF('Formulario PPGR3'!$G782="","",CONCATENATE('Formulario PPGR3'!$C782,".",'Formulario PPGR3'!$D782,".",'Formulario PPGR3'!$E782,".",'Formulario PPGR3'!$F782))</f>
        <v/>
      </c>
      <c r="C782" s="188" t="str">
        <f>IF('Formulario PPGR3'!$G782="","",'Formulario PPGR1'!#REF!)</f>
        <v/>
      </c>
      <c r="D782" s="188" t="str">
        <f>IF('Formulario PPGR3'!$G782="","",'Formulario PPGR1'!#REF!)</f>
        <v/>
      </c>
      <c r="E782" s="188" t="str">
        <f>IF('Formulario PPGR3'!$G782="","",'Formulario PPGR1'!#REF!)</f>
        <v/>
      </c>
      <c r="F782" s="188" t="str">
        <f>IF('Formulario PPGR3'!$G782="","",'Formulario PPGR1'!#REF!)</f>
        <v/>
      </c>
      <c r="G782" s="234"/>
      <c r="H782" s="519" t="str" cm="1">
        <f t="array" ref="H782">IF(Tabla1[[#This Row],[Código_Actividad]]="","",_xlfn.XLOOKUP(Tabla1[[#This Row],[Código_Actividad]],CodigoActividad,Tabla2[Actividades Programables Presupuestables],"",0))</f>
        <v/>
      </c>
      <c r="I782" s="520" t="str">
        <f>IFERROR(VLOOKUP('Formulario PPGR3'!$G782,'Formulario PPGR2'!$C$9:$Q$270,15,FALSE),"")</f>
        <v/>
      </c>
      <c r="J782" s="525"/>
      <c r="K782" s="524"/>
      <c r="L782" s="521" t="str">
        <f>IF(Tabla1[[#This Row],[Descripción]]="","",_xlfn.XLOOKUP(Tabla1[[#This Row],[Descripción]],Tabla10[Descripción],Tabla10[Unidad de Medida],"",0))</f>
        <v/>
      </c>
      <c r="M782" s="312"/>
      <c r="N782" s="537" t="str">
        <f>IF(Tabla1[[#This Row],[Descripción]]="","",_xlfn.XLOOKUP(Tabla1[[#This Row],[Descripción]],Tabla10[Descripción],Tabla10[Precio Unitario],0))</f>
        <v/>
      </c>
      <c r="O782" s="537" t="str">
        <f>IF(Tabla1[[#This Row],[Cantidad de Insumos]]="","",Tabla1[[#This Row],[Precio Unitario]]*Tabla1[[#This Row],[Cantidad de Insumos]])</f>
        <v/>
      </c>
      <c r="P782" s="522" t="str">
        <f>IF(Tabla1[[#This Row],[Descripción]]="","",_xlfn.XLOOKUP(Tabla1[[#This Row],[Descripción]],Tabla10[Descripción],Tabla10[CODIGO PRESUPUESTARIO],0))</f>
        <v/>
      </c>
      <c r="Q782" s="523"/>
      <c r="R782" s="523" t="str">
        <f>IF(Tabla1[[#This Row],[Insumos]]="","",_xlfn.XLOOKUP(Tabla1[[#This Row],[Insumos]],Tabla10[Insumo],Tabla10[InsumoAbrev],"",0))</f>
        <v/>
      </c>
    </row>
    <row r="783" spans="2:18" s="267" customFormat="1">
      <c r="B783" s="188" t="str">
        <f>IF('Formulario PPGR3'!$G783="","",CONCATENATE('Formulario PPGR3'!$C783,".",'Formulario PPGR3'!$D783,".",'Formulario PPGR3'!$E783,".",'Formulario PPGR3'!$F783))</f>
        <v/>
      </c>
      <c r="C783" s="188" t="str">
        <f>IF('Formulario PPGR3'!$G783="","",'Formulario PPGR1'!#REF!)</f>
        <v/>
      </c>
      <c r="D783" s="188" t="str">
        <f>IF('Formulario PPGR3'!$G783="","",'Formulario PPGR1'!#REF!)</f>
        <v/>
      </c>
      <c r="E783" s="188" t="str">
        <f>IF('Formulario PPGR3'!$G783="","",'Formulario PPGR1'!#REF!)</f>
        <v/>
      </c>
      <c r="F783" s="188" t="str">
        <f>IF('Formulario PPGR3'!$G783="","",'Formulario PPGR1'!#REF!)</f>
        <v/>
      </c>
      <c r="G783" s="234"/>
      <c r="H783" s="519" t="str" cm="1">
        <f t="array" ref="H783">IF(Tabla1[[#This Row],[Código_Actividad]]="","",_xlfn.XLOOKUP(Tabla1[[#This Row],[Código_Actividad]],CodigoActividad,Tabla2[Actividades Programables Presupuestables],"",0))</f>
        <v/>
      </c>
      <c r="I783" s="520" t="str">
        <f>IFERROR(VLOOKUP('Formulario PPGR3'!$G783,'Formulario PPGR2'!$C$9:$Q$270,15,FALSE),"")</f>
        <v/>
      </c>
      <c r="J783" s="525"/>
      <c r="K783" s="524"/>
      <c r="L783" s="521" t="str">
        <f>IF(Tabla1[[#This Row],[Descripción]]="","",_xlfn.XLOOKUP(Tabla1[[#This Row],[Descripción]],Tabla10[Descripción],Tabla10[Unidad de Medida],"",0))</f>
        <v/>
      </c>
      <c r="M783" s="312"/>
      <c r="N783" s="537" t="str">
        <f>IF(Tabla1[[#This Row],[Descripción]]="","",_xlfn.XLOOKUP(Tabla1[[#This Row],[Descripción]],Tabla10[Descripción],Tabla10[Precio Unitario],0))</f>
        <v/>
      </c>
      <c r="O783" s="537" t="str">
        <f>IF(Tabla1[[#This Row],[Cantidad de Insumos]]="","",Tabla1[[#This Row],[Precio Unitario]]*Tabla1[[#This Row],[Cantidad de Insumos]])</f>
        <v/>
      </c>
      <c r="P783" s="522" t="str">
        <f>IF(Tabla1[[#This Row],[Descripción]]="","",_xlfn.XLOOKUP(Tabla1[[#This Row],[Descripción]],Tabla10[Descripción],Tabla10[CODIGO PRESUPUESTARIO],0))</f>
        <v/>
      </c>
      <c r="Q783" s="523"/>
      <c r="R783" s="523" t="str">
        <f>IF(Tabla1[[#This Row],[Insumos]]="","",_xlfn.XLOOKUP(Tabla1[[#This Row],[Insumos]],Tabla10[Insumo],Tabla10[InsumoAbrev],"",0))</f>
        <v/>
      </c>
    </row>
    <row r="784" spans="2:18" s="267" customFormat="1">
      <c r="B784" s="188" t="str">
        <f>IF('Formulario PPGR3'!$G784="","",CONCATENATE('Formulario PPGR3'!$C784,".",'Formulario PPGR3'!$D784,".",'Formulario PPGR3'!$E784,".",'Formulario PPGR3'!$F784))</f>
        <v/>
      </c>
      <c r="C784" s="188" t="str">
        <f>IF('Formulario PPGR3'!$G784="","",'Formulario PPGR1'!#REF!)</f>
        <v/>
      </c>
      <c r="D784" s="188" t="str">
        <f>IF('Formulario PPGR3'!$G784="","",'Formulario PPGR1'!#REF!)</f>
        <v/>
      </c>
      <c r="E784" s="188" t="str">
        <f>IF('Formulario PPGR3'!$G784="","",'Formulario PPGR1'!#REF!)</f>
        <v/>
      </c>
      <c r="F784" s="188" t="str">
        <f>IF('Formulario PPGR3'!$G784="","",'Formulario PPGR1'!#REF!)</f>
        <v/>
      </c>
      <c r="G784" s="234"/>
      <c r="H784" s="519" t="str" cm="1">
        <f t="array" ref="H784">IF(Tabla1[[#This Row],[Código_Actividad]]="","",_xlfn.XLOOKUP(Tabla1[[#This Row],[Código_Actividad]],CodigoActividad,Tabla2[Actividades Programables Presupuestables],"",0))</f>
        <v/>
      </c>
      <c r="I784" s="520" t="str">
        <f>IFERROR(VLOOKUP('Formulario PPGR3'!$G784,'Formulario PPGR2'!$C$9:$Q$270,15,FALSE),"")</f>
        <v/>
      </c>
      <c r="J784" s="525"/>
      <c r="K784" s="524"/>
      <c r="L784" s="521" t="str">
        <f>IF(Tabla1[[#This Row],[Descripción]]="","",_xlfn.XLOOKUP(Tabla1[[#This Row],[Descripción]],Tabla10[Descripción],Tabla10[Unidad de Medida],"",0))</f>
        <v/>
      </c>
      <c r="M784" s="312"/>
      <c r="N784" s="537" t="str">
        <f>IF(Tabla1[[#This Row],[Descripción]]="","",_xlfn.XLOOKUP(Tabla1[[#This Row],[Descripción]],Tabla10[Descripción],Tabla10[Precio Unitario],0))</f>
        <v/>
      </c>
      <c r="O784" s="537" t="str">
        <f>IF(Tabla1[[#This Row],[Cantidad de Insumos]]="","",Tabla1[[#This Row],[Precio Unitario]]*Tabla1[[#This Row],[Cantidad de Insumos]])</f>
        <v/>
      </c>
      <c r="P784" s="522" t="str">
        <f>IF(Tabla1[[#This Row],[Descripción]]="","",_xlfn.XLOOKUP(Tabla1[[#This Row],[Descripción]],Tabla10[Descripción],Tabla10[CODIGO PRESUPUESTARIO],0))</f>
        <v/>
      </c>
      <c r="Q784" s="523"/>
      <c r="R784" s="523" t="str">
        <f>IF(Tabla1[[#This Row],[Insumos]]="","",_xlfn.XLOOKUP(Tabla1[[#This Row],[Insumos]],Tabla10[Insumo],Tabla10[InsumoAbrev],"",0))</f>
        <v/>
      </c>
    </row>
    <row r="785" spans="2:18" s="267" customFormat="1">
      <c r="B785" s="188" t="str">
        <f>IF('Formulario PPGR3'!$G785="","",CONCATENATE('Formulario PPGR3'!$C785,".",'Formulario PPGR3'!$D785,".",'Formulario PPGR3'!$E785,".",'Formulario PPGR3'!$F785))</f>
        <v/>
      </c>
      <c r="C785" s="188" t="str">
        <f>IF('Formulario PPGR3'!$G785="","",'Formulario PPGR1'!#REF!)</f>
        <v/>
      </c>
      <c r="D785" s="188" t="str">
        <f>IF('Formulario PPGR3'!$G785="","",'Formulario PPGR1'!#REF!)</f>
        <v/>
      </c>
      <c r="E785" s="188" t="str">
        <f>IF('Formulario PPGR3'!$G785="","",'Formulario PPGR1'!#REF!)</f>
        <v/>
      </c>
      <c r="F785" s="188" t="str">
        <f>IF('Formulario PPGR3'!$G785="","",'Formulario PPGR1'!#REF!)</f>
        <v/>
      </c>
      <c r="G785" s="234"/>
      <c r="H785" s="519" t="str" cm="1">
        <f t="array" ref="H785">IF(Tabla1[[#This Row],[Código_Actividad]]="","",_xlfn.XLOOKUP(Tabla1[[#This Row],[Código_Actividad]],CodigoActividad,Tabla2[Actividades Programables Presupuestables],"",0))</f>
        <v/>
      </c>
      <c r="I785" s="520" t="str">
        <f>IFERROR(VLOOKUP('Formulario PPGR3'!$G785,'Formulario PPGR2'!$C$9:$Q$270,15,FALSE),"")</f>
        <v/>
      </c>
      <c r="J785" s="525"/>
      <c r="K785" s="524"/>
      <c r="L785" s="521" t="str">
        <f>IF(Tabla1[[#This Row],[Descripción]]="","",_xlfn.XLOOKUP(Tabla1[[#This Row],[Descripción]],Tabla10[Descripción],Tabla10[Unidad de Medida],"",0))</f>
        <v/>
      </c>
      <c r="M785" s="312"/>
      <c r="N785" s="537" t="str">
        <f>IF(Tabla1[[#This Row],[Descripción]]="","",_xlfn.XLOOKUP(Tabla1[[#This Row],[Descripción]],Tabla10[Descripción],Tabla10[Precio Unitario],0))</f>
        <v/>
      </c>
      <c r="O785" s="537" t="str">
        <f>IF(Tabla1[[#This Row],[Cantidad de Insumos]]="","",Tabla1[[#This Row],[Precio Unitario]]*Tabla1[[#This Row],[Cantidad de Insumos]])</f>
        <v/>
      </c>
      <c r="P785" s="522" t="str">
        <f>IF(Tabla1[[#This Row],[Descripción]]="","",_xlfn.XLOOKUP(Tabla1[[#This Row],[Descripción]],Tabla10[Descripción],Tabla10[CODIGO PRESUPUESTARIO],0))</f>
        <v/>
      </c>
      <c r="Q785" s="523"/>
      <c r="R785" s="523" t="str">
        <f>IF(Tabla1[[#This Row],[Insumos]]="","",_xlfn.XLOOKUP(Tabla1[[#This Row],[Insumos]],Tabla10[Insumo],Tabla10[InsumoAbrev],"",0))</f>
        <v/>
      </c>
    </row>
    <row r="786" spans="2:18" s="267" customFormat="1">
      <c r="B786" s="188" t="str">
        <f>IF('Formulario PPGR3'!$G786="","",CONCATENATE('Formulario PPGR3'!$C786,".",'Formulario PPGR3'!$D786,".",'Formulario PPGR3'!$E786,".",'Formulario PPGR3'!$F786))</f>
        <v/>
      </c>
      <c r="C786" s="188" t="str">
        <f>IF('Formulario PPGR3'!$G786="","",'Formulario PPGR1'!#REF!)</f>
        <v/>
      </c>
      <c r="D786" s="188" t="str">
        <f>IF('Formulario PPGR3'!$G786="","",'Formulario PPGR1'!#REF!)</f>
        <v/>
      </c>
      <c r="E786" s="188" t="str">
        <f>IF('Formulario PPGR3'!$G786="","",'Formulario PPGR1'!#REF!)</f>
        <v/>
      </c>
      <c r="F786" s="188" t="str">
        <f>IF('Formulario PPGR3'!$G786="","",'Formulario PPGR1'!#REF!)</f>
        <v/>
      </c>
      <c r="G786" s="234"/>
      <c r="H786" s="519" t="str" cm="1">
        <f t="array" ref="H786">IF(Tabla1[[#This Row],[Código_Actividad]]="","",_xlfn.XLOOKUP(Tabla1[[#This Row],[Código_Actividad]],CodigoActividad,Tabla2[Actividades Programables Presupuestables],"",0))</f>
        <v/>
      </c>
      <c r="I786" s="520" t="str">
        <f>IFERROR(VLOOKUP('Formulario PPGR3'!$G786,'Formulario PPGR2'!$C$9:$Q$270,15,FALSE),"")</f>
        <v/>
      </c>
      <c r="J786" s="525"/>
      <c r="K786" s="524"/>
      <c r="L786" s="521" t="str">
        <f>IF(Tabla1[[#This Row],[Descripción]]="","",_xlfn.XLOOKUP(Tabla1[[#This Row],[Descripción]],Tabla10[Descripción],Tabla10[Unidad de Medida],"",0))</f>
        <v/>
      </c>
      <c r="M786" s="312"/>
      <c r="N786" s="537" t="str">
        <f>IF(Tabla1[[#This Row],[Descripción]]="","",_xlfn.XLOOKUP(Tabla1[[#This Row],[Descripción]],Tabla10[Descripción],Tabla10[Precio Unitario],0))</f>
        <v/>
      </c>
      <c r="O786" s="537" t="str">
        <f>IF(Tabla1[[#This Row],[Cantidad de Insumos]]="","",Tabla1[[#This Row],[Precio Unitario]]*Tabla1[[#This Row],[Cantidad de Insumos]])</f>
        <v/>
      </c>
      <c r="P786" s="522" t="str">
        <f>IF(Tabla1[[#This Row],[Descripción]]="","",_xlfn.XLOOKUP(Tabla1[[#This Row],[Descripción]],Tabla10[Descripción],Tabla10[CODIGO PRESUPUESTARIO],0))</f>
        <v/>
      </c>
      <c r="Q786" s="523"/>
      <c r="R786" s="523" t="str">
        <f>IF(Tabla1[[#This Row],[Insumos]]="","",_xlfn.XLOOKUP(Tabla1[[#This Row],[Insumos]],Tabla10[Insumo],Tabla10[InsumoAbrev],"",0))</f>
        <v/>
      </c>
    </row>
    <row r="787" spans="2:18" s="267" customFormat="1">
      <c r="B787" s="188" t="str">
        <f>IF('Formulario PPGR3'!$G787="","",CONCATENATE('Formulario PPGR3'!$C787,".",'Formulario PPGR3'!$D787,".",'Formulario PPGR3'!$E787,".",'Formulario PPGR3'!$F787))</f>
        <v/>
      </c>
      <c r="C787" s="188" t="str">
        <f>IF('Formulario PPGR3'!$G787="","",'Formulario PPGR1'!#REF!)</f>
        <v/>
      </c>
      <c r="D787" s="188" t="str">
        <f>IF('Formulario PPGR3'!$G787="","",'Formulario PPGR1'!#REF!)</f>
        <v/>
      </c>
      <c r="E787" s="188" t="str">
        <f>IF('Formulario PPGR3'!$G787="","",'Formulario PPGR1'!#REF!)</f>
        <v/>
      </c>
      <c r="F787" s="188" t="str">
        <f>IF('Formulario PPGR3'!$G787="","",'Formulario PPGR1'!#REF!)</f>
        <v/>
      </c>
      <c r="G787" s="234"/>
      <c r="H787" s="519" t="str" cm="1">
        <f t="array" ref="H787">IF(Tabla1[[#This Row],[Código_Actividad]]="","",_xlfn.XLOOKUP(Tabla1[[#This Row],[Código_Actividad]],CodigoActividad,Tabla2[Actividades Programables Presupuestables],"",0))</f>
        <v/>
      </c>
      <c r="I787" s="520" t="str">
        <f>IFERROR(VLOOKUP('Formulario PPGR3'!$G787,'Formulario PPGR2'!$C$9:$Q$270,15,FALSE),"")</f>
        <v/>
      </c>
      <c r="J787" s="525"/>
      <c r="K787" s="524"/>
      <c r="L787" s="521" t="str">
        <f>IF(Tabla1[[#This Row],[Descripción]]="","",_xlfn.XLOOKUP(Tabla1[[#This Row],[Descripción]],Tabla10[Descripción],Tabla10[Unidad de Medida],"",0))</f>
        <v/>
      </c>
      <c r="M787" s="312"/>
      <c r="N787" s="537" t="str">
        <f>IF(Tabla1[[#This Row],[Descripción]]="","",_xlfn.XLOOKUP(Tabla1[[#This Row],[Descripción]],Tabla10[Descripción],Tabla10[Precio Unitario],0))</f>
        <v/>
      </c>
      <c r="O787" s="537" t="str">
        <f>IF(Tabla1[[#This Row],[Cantidad de Insumos]]="","",Tabla1[[#This Row],[Precio Unitario]]*Tabla1[[#This Row],[Cantidad de Insumos]])</f>
        <v/>
      </c>
      <c r="P787" s="522" t="str">
        <f>IF(Tabla1[[#This Row],[Descripción]]="","",_xlfn.XLOOKUP(Tabla1[[#This Row],[Descripción]],Tabla10[Descripción],Tabla10[CODIGO PRESUPUESTARIO],0))</f>
        <v/>
      </c>
      <c r="Q787" s="523"/>
      <c r="R787" s="523" t="str">
        <f>IF(Tabla1[[#This Row],[Insumos]]="","",_xlfn.XLOOKUP(Tabla1[[#This Row],[Insumos]],Tabla10[Insumo],Tabla10[InsumoAbrev],"",0))</f>
        <v/>
      </c>
    </row>
    <row r="788" spans="2:18" s="267" customFormat="1">
      <c r="B788" s="188" t="str">
        <f>IF('Formulario PPGR3'!$G788="","",CONCATENATE('Formulario PPGR3'!$C788,".",'Formulario PPGR3'!$D788,".",'Formulario PPGR3'!$E788,".",'Formulario PPGR3'!$F788))</f>
        <v/>
      </c>
      <c r="C788" s="188" t="str">
        <f>IF('Formulario PPGR3'!$G788="","",'Formulario PPGR1'!#REF!)</f>
        <v/>
      </c>
      <c r="D788" s="188" t="str">
        <f>IF('Formulario PPGR3'!$G788="","",'Formulario PPGR1'!#REF!)</f>
        <v/>
      </c>
      <c r="E788" s="188" t="str">
        <f>IF('Formulario PPGR3'!$G788="","",'Formulario PPGR1'!#REF!)</f>
        <v/>
      </c>
      <c r="F788" s="188" t="str">
        <f>IF('Formulario PPGR3'!$G788="","",'Formulario PPGR1'!#REF!)</f>
        <v/>
      </c>
      <c r="G788" s="234"/>
      <c r="H788" s="519" t="str" cm="1">
        <f t="array" ref="H788">IF(Tabla1[[#This Row],[Código_Actividad]]="","",_xlfn.XLOOKUP(Tabla1[[#This Row],[Código_Actividad]],CodigoActividad,Tabla2[Actividades Programables Presupuestables],"",0))</f>
        <v/>
      </c>
      <c r="I788" s="520" t="str">
        <f>IFERROR(VLOOKUP('Formulario PPGR3'!$G788,'Formulario PPGR2'!$C$9:$Q$270,15,FALSE),"")</f>
        <v/>
      </c>
      <c r="J788" s="525"/>
      <c r="K788" s="524"/>
      <c r="L788" s="521" t="str">
        <f>IF(Tabla1[[#This Row],[Descripción]]="","",_xlfn.XLOOKUP(Tabla1[[#This Row],[Descripción]],Tabla10[Descripción],Tabla10[Unidad de Medida],"",0))</f>
        <v/>
      </c>
      <c r="M788" s="312"/>
      <c r="N788" s="537" t="str">
        <f>IF(Tabla1[[#This Row],[Descripción]]="","",_xlfn.XLOOKUP(Tabla1[[#This Row],[Descripción]],Tabla10[Descripción],Tabla10[Precio Unitario],0))</f>
        <v/>
      </c>
      <c r="O788" s="537" t="str">
        <f>IF(Tabla1[[#This Row],[Cantidad de Insumos]]="","",Tabla1[[#This Row],[Precio Unitario]]*Tabla1[[#This Row],[Cantidad de Insumos]])</f>
        <v/>
      </c>
      <c r="P788" s="522" t="str">
        <f>IF(Tabla1[[#This Row],[Descripción]]="","",_xlfn.XLOOKUP(Tabla1[[#This Row],[Descripción]],Tabla10[Descripción],Tabla10[CODIGO PRESUPUESTARIO],0))</f>
        <v/>
      </c>
      <c r="Q788" s="523"/>
      <c r="R788" s="523" t="str">
        <f>IF(Tabla1[[#This Row],[Insumos]]="","",_xlfn.XLOOKUP(Tabla1[[#This Row],[Insumos]],Tabla10[Insumo],Tabla10[InsumoAbrev],"",0))</f>
        <v/>
      </c>
    </row>
    <row r="789" spans="2:18" s="267" customFormat="1">
      <c r="B789" s="188" t="str">
        <f>IF('Formulario PPGR3'!$G789="","",CONCATENATE('Formulario PPGR3'!$C789,".",'Formulario PPGR3'!$D789,".",'Formulario PPGR3'!$E789,".",'Formulario PPGR3'!$F789))</f>
        <v/>
      </c>
      <c r="C789" s="188" t="str">
        <f>IF('Formulario PPGR3'!$G789="","",'Formulario PPGR1'!#REF!)</f>
        <v/>
      </c>
      <c r="D789" s="188" t="str">
        <f>IF('Formulario PPGR3'!$G789="","",'Formulario PPGR1'!#REF!)</f>
        <v/>
      </c>
      <c r="E789" s="188" t="str">
        <f>IF('Formulario PPGR3'!$G789="","",'Formulario PPGR1'!#REF!)</f>
        <v/>
      </c>
      <c r="F789" s="188" t="str">
        <f>IF('Formulario PPGR3'!$G789="","",'Formulario PPGR1'!#REF!)</f>
        <v/>
      </c>
      <c r="G789" s="234"/>
      <c r="H789" s="519" t="str" cm="1">
        <f t="array" ref="H789">IF(Tabla1[[#This Row],[Código_Actividad]]="","",_xlfn.XLOOKUP(Tabla1[[#This Row],[Código_Actividad]],CodigoActividad,Tabla2[Actividades Programables Presupuestables],"",0))</f>
        <v/>
      </c>
      <c r="I789" s="520" t="str">
        <f>IFERROR(VLOOKUP('Formulario PPGR3'!$G789,'Formulario PPGR2'!$C$9:$Q$270,15,FALSE),"")</f>
        <v/>
      </c>
      <c r="J789" s="525"/>
      <c r="K789" s="524"/>
      <c r="L789" s="521" t="str">
        <f>IF(Tabla1[[#This Row],[Descripción]]="","",_xlfn.XLOOKUP(Tabla1[[#This Row],[Descripción]],Tabla10[Descripción],Tabla10[Unidad de Medida],"",0))</f>
        <v/>
      </c>
      <c r="M789" s="312"/>
      <c r="N789" s="537" t="str">
        <f>IF(Tabla1[[#This Row],[Descripción]]="","",_xlfn.XLOOKUP(Tabla1[[#This Row],[Descripción]],Tabla10[Descripción],Tabla10[Precio Unitario],0))</f>
        <v/>
      </c>
      <c r="O789" s="537" t="str">
        <f>IF(Tabla1[[#This Row],[Cantidad de Insumos]]="","",Tabla1[[#This Row],[Precio Unitario]]*Tabla1[[#This Row],[Cantidad de Insumos]])</f>
        <v/>
      </c>
      <c r="P789" s="522" t="str">
        <f>IF(Tabla1[[#This Row],[Descripción]]="","",_xlfn.XLOOKUP(Tabla1[[#This Row],[Descripción]],Tabla10[Descripción],Tabla10[CODIGO PRESUPUESTARIO],0))</f>
        <v/>
      </c>
      <c r="Q789" s="523"/>
      <c r="R789" s="523" t="str">
        <f>IF(Tabla1[[#This Row],[Insumos]]="","",_xlfn.XLOOKUP(Tabla1[[#This Row],[Insumos]],Tabla10[Insumo],Tabla10[InsumoAbrev],"",0))</f>
        <v/>
      </c>
    </row>
    <row r="790" spans="2:18" s="267" customFormat="1">
      <c r="B790" s="188" t="str">
        <f>IF('Formulario PPGR3'!$G790="","",CONCATENATE('Formulario PPGR3'!$C790,".",'Formulario PPGR3'!$D790,".",'Formulario PPGR3'!$E790,".",'Formulario PPGR3'!$F790))</f>
        <v/>
      </c>
      <c r="C790" s="188" t="str">
        <f>IF('Formulario PPGR3'!$G790="","",'Formulario PPGR1'!#REF!)</f>
        <v/>
      </c>
      <c r="D790" s="188" t="str">
        <f>IF('Formulario PPGR3'!$G790="","",'Formulario PPGR1'!#REF!)</f>
        <v/>
      </c>
      <c r="E790" s="188" t="str">
        <f>IF('Formulario PPGR3'!$G790="","",'Formulario PPGR1'!#REF!)</f>
        <v/>
      </c>
      <c r="F790" s="188" t="str">
        <f>IF('Formulario PPGR3'!$G790="","",'Formulario PPGR1'!#REF!)</f>
        <v/>
      </c>
      <c r="G790" s="234"/>
      <c r="H790" s="519" t="str" cm="1">
        <f t="array" ref="H790">IF(Tabla1[[#This Row],[Código_Actividad]]="","",_xlfn.XLOOKUP(Tabla1[[#This Row],[Código_Actividad]],CodigoActividad,Tabla2[Actividades Programables Presupuestables],"",0))</f>
        <v/>
      </c>
      <c r="I790" s="520" t="str">
        <f>IFERROR(VLOOKUP('Formulario PPGR3'!$G790,'Formulario PPGR2'!$C$9:$Q$270,15,FALSE),"")</f>
        <v/>
      </c>
      <c r="J790" s="525"/>
      <c r="K790" s="524"/>
      <c r="L790" s="521" t="str">
        <f>IF(Tabla1[[#This Row],[Descripción]]="","",_xlfn.XLOOKUP(Tabla1[[#This Row],[Descripción]],Tabla10[Descripción],Tabla10[Unidad de Medida],"",0))</f>
        <v/>
      </c>
      <c r="M790" s="312"/>
      <c r="N790" s="537" t="str">
        <f>IF(Tabla1[[#This Row],[Descripción]]="","",_xlfn.XLOOKUP(Tabla1[[#This Row],[Descripción]],Tabla10[Descripción],Tabla10[Precio Unitario],0))</f>
        <v/>
      </c>
      <c r="O790" s="537" t="str">
        <f>IF(Tabla1[[#This Row],[Cantidad de Insumos]]="","",Tabla1[[#This Row],[Precio Unitario]]*Tabla1[[#This Row],[Cantidad de Insumos]])</f>
        <v/>
      </c>
      <c r="P790" s="522" t="str">
        <f>IF(Tabla1[[#This Row],[Descripción]]="","",_xlfn.XLOOKUP(Tabla1[[#This Row],[Descripción]],Tabla10[Descripción],Tabla10[CODIGO PRESUPUESTARIO],0))</f>
        <v/>
      </c>
      <c r="Q790" s="523"/>
      <c r="R790" s="523" t="str">
        <f>IF(Tabla1[[#This Row],[Insumos]]="","",_xlfn.XLOOKUP(Tabla1[[#This Row],[Insumos]],Tabla10[Insumo],Tabla10[InsumoAbrev],"",0))</f>
        <v/>
      </c>
    </row>
    <row r="791" spans="2:18" s="267" customFormat="1">
      <c r="B791" s="188" t="str">
        <f>IF('Formulario PPGR3'!$G791="","",CONCATENATE('Formulario PPGR3'!$C791,".",'Formulario PPGR3'!$D791,".",'Formulario PPGR3'!$E791,".",'Formulario PPGR3'!$F791))</f>
        <v/>
      </c>
      <c r="C791" s="188" t="str">
        <f>IF('Formulario PPGR3'!$G791="","",'Formulario PPGR1'!#REF!)</f>
        <v/>
      </c>
      <c r="D791" s="188" t="str">
        <f>IF('Formulario PPGR3'!$G791="","",'Formulario PPGR1'!#REF!)</f>
        <v/>
      </c>
      <c r="E791" s="188" t="str">
        <f>IF('Formulario PPGR3'!$G791="","",'Formulario PPGR1'!#REF!)</f>
        <v/>
      </c>
      <c r="F791" s="188" t="str">
        <f>IF('Formulario PPGR3'!$G791="","",'Formulario PPGR1'!#REF!)</f>
        <v/>
      </c>
      <c r="G791" s="234"/>
      <c r="H791" s="519" t="str" cm="1">
        <f t="array" ref="H791">IF(Tabla1[[#This Row],[Código_Actividad]]="","",_xlfn.XLOOKUP(Tabla1[[#This Row],[Código_Actividad]],CodigoActividad,Tabla2[Actividades Programables Presupuestables],"",0))</f>
        <v/>
      </c>
      <c r="I791" s="520" t="str">
        <f>IFERROR(VLOOKUP('Formulario PPGR3'!$G791,'Formulario PPGR2'!$C$9:$Q$270,15,FALSE),"")</f>
        <v/>
      </c>
      <c r="J791" s="525"/>
      <c r="K791" s="524"/>
      <c r="L791" s="521" t="str">
        <f>IF(Tabla1[[#This Row],[Descripción]]="","",_xlfn.XLOOKUP(Tabla1[[#This Row],[Descripción]],Tabla10[Descripción],Tabla10[Unidad de Medida],"",0))</f>
        <v/>
      </c>
      <c r="M791" s="312"/>
      <c r="N791" s="537" t="str">
        <f>IF(Tabla1[[#This Row],[Descripción]]="","",_xlfn.XLOOKUP(Tabla1[[#This Row],[Descripción]],Tabla10[Descripción],Tabla10[Precio Unitario],0))</f>
        <v/>
      </c>
      <c r="O791" s="537" t="str">
        <f>IF(Tabla1[[#This Row],[Cantidad de Insumos]]="","",Tabla1[[#This Row],[Precio Unitario]]*Tabla1[[#This Row],[Cantidad de Insumos]])</f>
        <v/>
      </c>
      <c r="P791" s="522" t="str">
        <f>IF(Tabla1[[#This Row],[Descripción]]="","",_xlfn.XLOOKUP(Tabla1[[#This Row],[Descripción]],Tabla10[Descripción],Tabla10[CODIGO PRESUPUESTARIO],0))</f>
        <v/>
      </c>
      <c r="Q791" s="523"/>
      <c r="R791" s="523" t="str">
        <f>IF(Tabla1[[#This Row],[Insumos]]="","",_xlfn.XLOOKUP(Tabla1[[#This Row],[Insumos]],Tabla10[Insumo],Tabla10[InsumoAbrev],"",0))</f>
        <v/>
      </c>
    </row>
    <row r="792" spans="2:18" s="267" customFormat="1">
      <c r="B792" s="188" t="str">
        <f>IF('Formulario PPGR3'!$G792="","",CONCATENATE('Formulario PPGR3'!$C792,".",'Formulario PPGR3'!$D792,".",'Formulario PPGR3'!$E792,".",'Formulario PPGR3'!$F792))</f>
        <v/>
      </c>
      <c r="C792" s="188" t="str">
        <f>IF('Formulario PPGR3'!$G792="","",'Formulario PPGR1'!#REF!)</f>
        <v/>
      </c>
      <c r="D792" s="188" t="str">
        <f>IF('Formulario PPGR3'!$G792="","",'Formulario PPGR1'!#REF!)</f>
        <v/>
      </c>
      <c r="E792" s="188" t="str">
        <f>IF('Formulario PPGR3'!$G792="","",'Formulario PPGR1'!#REF!)</f>
        <v/>
      </c>
      <c r="F792" s="188" t="str">
        <f>IF('Formulario PPGR3'!$G792="","",'Formulario PPGR1'!#REF!)</f>
        <v/>
      </c>
      <c r="G792" s="234"/>
      <c r="H792" s="519" t="str" cm="1">
        <f t="array" ref="H792">IF(Tabla1[[#This Row],[Código_Actividad]]="","",_xlfn.XLOOKUP(Tabla1[[#This Row],[Código_Actividad]],CodigoActividad,Tabla2[Actividades Programables Presupuestables],"",0))</f>
        <v/>
      </c>
      <c r="I792" s="520" t="str">
        <f>IFERROR(VLOOKUP('Formulario PPGR3'!$G792,'Formulario PPGR2'!$C$9:$Q$270,15,FALSE),"")</f>
        <v/>
      </c>
      <c r="J792" s="525"/>
      <c r="K792" s="524"/>
      <c r="L792" s="521" t="str">
        <f>IF(Tabla1[[#This Row],[Descripción]]="","",_xlfn.XLOOKUP(Tabla1[[#This Row],[Descripción]],Tabla10[Descripción],Tabla10[Unidad de Medida],"",0))</f>
        <v/>
      </c>
      <c r="M792" s="312"/>
      <c r="N792" s="537" t="str">
        <f>IF(Tabla1[[#This Row],[Descripción]]="","",_xlfn.XLOOKUP(Tabla1[[#This Row],[Descripción]],Tabla10[Descripción],Tabla10[Precio Unitario],0))</f>
        <v/>
      </c>
      <c r="O792" s="537" t="str">
        <f>IF(Tabla1[[#This Row],[Cantidad de Insumos]]="","",Tabla1[[#This Row],[Precio Unitario]]*Tabla1[[#This Row],[Cantidad de Insumos]])</f>
        <v/>
      </c>
      <c r="P792" s="522" t="str">
        <f>IF(Tabla1[[#This Row],[Descripción]]="","",_xlfn.XLOOKUP(Tabla1[[#This Row],[Descripción]],Tabla10[Descripción],Tabla10[CODIGO PRESUPUESTARIO],0))</f>
        <v/>
      </c>
      <c r="Q792" s="523"/>
      <c r="R792" s="523" t="str">
        <f>IF(Tabla1[[#This Row],[Insumos]]="","",_xlfn.XLOOKUP(Tabla1[[#This Row],[Insumos]],Tabla10[Insumo],Tabla10[InsumoAbrev],"",0))</f>
        <v/>
      </c>
    </row>
    <row r="793" spans="2:18" s="267" customFormat="1">
      <c r="B793" s="188" t="str">
        <f>IF('Formulario PPGR3'!$G793="","",CONCATENATE('Formulario PPGR3'!$C793,".",'Formulario PPGR3'!$D793,".",'Formulario PPGR3'!$E793,".",'Formulario PPGR3'!$F793))</f>
        <v/>
      </c>
      <c r="C793" s="188" t="str">
        <f>IF('Formulario PPGR3'!$G793="","",'Formulario PPGR1'!#REF!)</f>
        <v/>
      </c>
      <c r="D793" s="188" t="str">
        <f>IF('Formulario PPGR3'!$G793="","",'Formulario PPGR1'!#REF!)</f>
        <v/>
      </c>
      <c r="E793" s="188" t="str">
        <f>IF('Formulario PPGR3'!$G793="","",'Formulario PPGR1'!#REF!)</f>
        <v/>
      </c>
      <c r="F793" s="188" t="str">
        <f>IF('Formulario PPGR3'!$G793="","",'Formulario PPGR1'!#REF!)</f>
        <v/>
      </c>
      <c r="G793" s="234"/>
      <c r="H793" s="519" t="str" cm="1">
        <f t="array" ref="H793">IF(Tabla1[[#This Row],[Código_Actividad]]="","",_xlfn.XLOOKUP(Tabla1[[#This Row],[Código_Actividad]],CodigoActividad,Tabla2[Actividades Programables Presupuestables],"",0))</f>
        <v/>
      </c>
      <c r="I793" s="520" t="str">
        <f>IFERROR(VLOOKUP('Formulario PPGR3'!$G793,'Formulario PPGR2'!$C$9:$Q$270,15,FALSE),"")</f>
        <v/>
      </c>
      <c r="J793" s="525"/>
      <c r="K793" s="524"/>
      <c r="L793" s="521" t="str">
        <f>IF(Tabla1[[#This Row],[Descripción]]="","",_xlfn.XLOOKUP(Tabla1[[#This Row],[Descripción]],Tabla10[Descripción],Tabla10[Unidad de Medida],"",0))</f>
        <v/>
      </c>
      <c r="M793" s="312"/>
      <c r="N793" s="537" t="str">
        <f>IF(Tabla1[[#This Row],[Descripción]]="","",_xlfn.XLOOKUP(Tabla1[[#This Row],[Descripción]],Tabla10[Descripción],Tabla10[Precio Unitario],0))</f>
        <v/>
      </c>
      <c r="O793" s="537" t="str">
        <f>IF(Tabla1[[#This Row],[Cantidad de Insumos]]="","",Tabla1[[#This Row],[Precio Unitario]]*Tabla1[[#This Row],[Cantidad de Insumos]])</f>
        <v/>
      </c>
      <c r="P793" s="522" t="str">
        <f>IF(Tabla1[[#This Row],[Descripción]]="","",_xlfn.XLOOKUP(Tabla1[[#This Row],[Descripción]],Tabla10[Descripción],Tabla10[CODIGO PRESUPUESTARIO],0))</f>
        <v/>
      </c>
      <c r="Q793" s="523"/>
      <c r="R793" s="523" t="str">
        <f>IF(Tabla1[[#This Row],[Insumos]]="","",_xlfn.XLOOKUP(Tabla1[[#This Row],[Insumos]],Tabla10[Insumo],Tabla10[InsumoAbrev],"",0))</f>
        <v/>
      </c>
    </row>
    <row r="794" spans="2:18" s="267" customFormat="1">
      <c r="B794" s="188" t="str">
        <f>IF('Formulario PPGR3'!$G794="","",CONCATENATE('Formulario PPGR3'!$C794,".",'Formulario PPGR3'!$D794,".",'Formulario PPGR3'!$E794,".",'Formulario PPGR3'!$F794))</f>
        <v/>
      </c>
      <c r="C794" s="188" t="str">
        <f>IF('Formulario PPGR3'!$G794="","",'Formulario PPGR1'!#REF!)</f>
        <v/>
      </c>
      <c r="D794" s="188" t="str">
        <f>IF('Formulario PPGR3'!$G794="","",'Formulario PPGR1'!#REF!)</f>
        <v/>
      </c>
      <c r="E794" s="188" t="str">
        <f>IF('Formulario PPGR3'!$G794="","",'Formulario PPGR1'!#REF!)</f>
        <v/>
      </c>
      <c r="F794" s="188" t="str">
        <f>IF('Formulario PPGR3'!$G794="","",'Formulario PPGR1'!#REF!)</f>
        <v/>
      </c>
      <c r="G794" s="234"/>
      <c r="H794" s="519" t="str" cm="1">
        <f t="array" ref="H794">IF(Tabla1[[#This Row],[Código_Actividad]]="","",_xlfn.XLOOKUP(Tabla1[[#This Row],[Código_Actividad]],CodigoActividad,Tabla2[Actividades Programables Presupuestables],"",0))</f>
        <v/>
      </c>
      <c r="I794" s="520" t="str">
        <f>IFERROR(VLOOKUP('Formulario PPGR3'!$G794,'Formulario PPGR2'!$C$9:$Q$270,15,FALSE),"")</f>
        <v/>
      </c>
      <c r="J794" s="525"/>
      <c r="K794" s="524"/>
      <c r="L794" s="521" t="str">
        <f>IF(Tabla1[[#This Row],[Descripción]]="","",_xlfn.XLOOKUP(Tabla1[[#This Row],[Descripción]],Tabla10[Descripción],Tabla10[Unidad de Medida],"",0))</f>
        <v/>
      </c>
      <c r="M794" s="312"/>
      <c r="N794" s="537" t="str">
        <f>IF(Tabla1[[#This Row],[Descripción]]="","",_xlfn.XLOOKUP(Tabla1[[#This Row],[Descripción]],Tabla10[Descripción],Tabla10[Precio Unitario],0))</f>
        <v/>
      </c>
      <c r="O794" s="537" t="str">
        <f>IF(Tabla1[[#This Row],[Cantidad de Insumos]]="","",Tabla1[[#This Row],[Precio Unitario]]*Tabla1[[#This Row],[Cantidad de Insumos]])</f>
        <v/>
      </c>
      <c r="P794" s="522" t="str">
        <f>IF(Tabla1[[#This Row],[Descripción]]="","",_xlfn.XLOOKUP(Tabla1[[#This Row],[Descripción]],Tabla10[Descripción],Tabla10[CODIGO PRESUPUESTARIO],0))</f>
        <v/>
      </c>
      <c r="Q794" s="523"/>
      <c r="R794" s="523" t="str">
        <f>IF(Tabla1[[#This Row],[Insumos]]="","",_xlfn.XLOOKUP(Tabla1[[#This Row],[Insumos]],Tabla10[Insumo],Tabla10[InsumoAbrev],"",0))</f>
        <v/>
      </c>
    </row>
    <row r="795" spans="2:18" s="267" customFormat="1">
      <c r="B795" s="188" t="str">
        <f>IF('Formulario PPGR3'!$G795="","",CONCATENATE('Formulario PPGR3'!$C795,".",'Formulario PPGR3'!$D795,".",'Formulario PPGR3'!$E795,".",'Formulario PPGR3'!$F795))</f>
        <v/>
      </c>
      <c r="C795" s="188" t="str">
        <f>IF('Formulario PPGR3'!$G795="","",'Formulario PPGR1'!#REF!)</f>
        <v/>
      </c>
      <c r="D795" s="188" t="str">
        <f>IF('Formulario PPGR3'!$G795="","",'Formulario PPGR1'!#REF!)</f>
        <v/>
      </c>
      <c r="E795" s="188" t="str">
        <f>IF('Formulario PPGR3'!$G795="","",'Formulario PPGR1'!#REF!)</f>
        <v/>
      </c>
      <c r="F795" s="188" t="str">
        <f>IF('Formulario PPGR3'!$G795="","",'Formulario PPGR1'!#REF!)</f>
        <v/>
      </c>
      <c r="G795" s="234"/>
      <c r="H795" s="519" t="str" cm="1">
        <f t="array" ref="H795">IF(Tabla1[[#This Row],[Código_Actividad]]="","",_xlfn.XLOOKUP(Tabla1[[#This Row],[Código_Actividad]],CodigoActividad,Tabla2[Actividades Programables Presupuestables],"",0))</f>
        <v/>
      </c>
      <c r="I795" s="520" t="str">
        <f>IFERROR(VLOOKUP('Formulario PPGR3'!$G795,'Formulario PPGR2'!$C$9:$Q$270,15,FALSE),"")</f>
        <v/>
      </c>
      <c r="J795" s="525"/>
      <c r="K795" s="524"/>
      <c r="L795" s="521" t="str">
        <f>IF(Tabla1[[#This Row],[Descripción]]="","",_xlfn.XLOOKUP(Tabla1[[#This Row],[Descripción]],Tabla10[Descripción],Tabla10[Unidad de Medida],"",0))</f>
        <v/>
      </c>
      <c r="M795" s="312"/>
      <c r="N795" s="537" t="str">
        <f>IF(Tabla1[[#This Row],[Descripción]]="","",_xlfn.XLOOKUP(Tabla1[[#This Row],[Descripción]],Tabla10[Descripción],Tabla10[Precio Unitario],0))</f>
        <v/>
      </c>
      <c r="O795" s="537" t="str">
        <f>IF(Tabla1[[#This Row],[Cantidad de Insumos]]="","",Tabla1[[#This Row],[Precio Unitario]]*Tabla1[[#This Row],[Cantidad de Insumos]])</f>
        <v/>
      </c>
      <c r="P795" s="522" t="str">
        <f>IF(Tabla1[[#This Row],[Descripción]]="","",_xlfn.XLOOKUP(Tabla1[[#This Row],[Descripción]],Tabla10[Descripción],Tabla10[CODIGO PRESUPUESTARIO],0))</f>
        <v/>
      </c>
      <c r="Q795" s="523"/>
      <c r="R795" s="523" t="str">
        <f>IF(Tabla1[[#This Row],[Insumos]]="","",_xlfn.XLOOKUP(Tabla1[[#This Row],[Insumos]],Tabla10[Insumo],Tabla10[InsumoAbrev],"",0))</f>
        <v/>
      </c>
    </row>
    <row r="796" spans="2:18" s="267" customFormat="1">
      <c r="B796" s="188" t="str">
        <f>IF('Formulario PPGR3'!$G796="","",CONCATENATE('Formulario PPGR3'!$C796,".",'Formulario PPGR3'!$D796,".",'Formulario PPGR3'!$E796,".",'Formulario PPGR3'!$F796))</f>
        <v/>
      </c>
      <c r="C796" s="188" t="str">
        <f>IF('Formulario PPGR3'!$G796="","",'Formulario PPGR1'!#REF!)</f>
        <v/>
      </c>
      <c r="D796" s="188" t="str">
        <f>IF('Formulario PPGR3'!$G796="","",'Formulario PPGR1'!#REF!)</f>
        <v/>
      </c>
      <c r="E796" s="188" t="str">
        <f>IF('Formulario PPGR3'!$G796="","",'Formulario PPGR1'!#REF!)</f>
        <v/>
      </c>
      <c r="F796" s="188" t="str">
        <f>IF('Formulario PPGR3'!$G796="","",'Formulario PPGR1'!#REF!)</f>
        <v/>
      </c>
      <c r="G796" s="234"/>
      <c r="H796" s="519" t="str" cm="1">
        <f t="array" ref="H796">IF(Tabla1[[#This Row],[Código_Actividad]]="","",_xlfn.XLOOKUP(Tabla1[[#This Row],[Código_Actividad]],CodigoActividad,Tabla2[Actividades Programables Presupuestables],"",0))</f>
        <v/>
      </c>
      <c r="I796" s="520" t="str">
        <f>IFERROR(VLOOKUP('Formulario PPGR3'!$G796,'Formulario PPGR2'!$C$9:$Q$270,15,FALSE),"")</f>
        <v/>
      </c>
      <c r="J796" s="525"/>
      <c r="K796" s="524"/>
      <c r="L796" s="521" t="str">
        <f>IF(Tabla1[[#This Row],[Descripción]]="","",_xlfn.XLOOKUP(Tabla1[[#This Row],[Descripción]],Tabla10[Descripción],Tabla10[Unidad de Medida],"",0))</f>
        <v/>
      </c>
      <c r="M796" s="312"/>
      <c r="N796" s="537" t="str">
        <f>IF(Tabla1[[#This Row],[Descripción]]="","",_xlfn.XLOOKUP(Tabla1[[#This Row],[Descripción]],Tabla10[Descripción],Tabla10[Precio Unitario],0))</f>
        <v/>
      </c>
      <c r="O796" s="537" t="str">
        <f>IF(Tabla1[[#This Row],[Cantidad de Insumos]]="","",Tabla1[[#This Row],[Precio Unitario]]*Tabla1[[#This Row],[Cantidad de Insumos]])</f>
        <v/>
      </c>
      <c r="P796" s="522" t="str">
        <f>IF(Tabla1[[#This Row],[Descripción]]="","",_xlfn.XLOOKUP(Tabla1[[#This Row],[Descripción]],Tabla10[Descripción],Tabla10[CODIGO PRESUPUESTARIO],0))</f>
        <v/>
      </c>
      <c r="Q796" s="523"/>
      <c r="R796" s="523" t="str">
        <f>IF(Tabla1[[#This Row],[Insumos]]="","",_xlfn.XLOOKUP(Tabla1[[#This Row],[Insumos]],Tabla10[Insumo],Tabla10[InsumoAbrev],"",0))</f>
        <v/>
      </c>
    </row>
    <row r="797" spans="2:18" s="267" customFormat="1">
      <c r="B797" s="188" t="str">
        <f>IF('Formulario PPGR3'!$G797="","",CONCATENATE('Formulario PPGR3'!$C797,".",'Formulario PPGR3'!$D797,".",'Formulario PPGR3'!$E797,".",'Formulario PPGR3'!$F797))</f>
        <v/>
      </c>
      <c r="C797" s="188" t="str">
        <f>IF('Formulario PPGR3'!$G797="","",'Formulario PPGR1'!#REF!)</f>
        <v/>
      </c>
      <c r="D797" s="188" t="str">
        <f>IF('Formulario PPGR3'!$G797="","",'Formulario PPGR1'!#REF!)</f>
        <v/>
      </c>
      <c r="E797" s="188" t="str">
        <f>IF('Formulario PPGR3'!$G797="","",'Formulario PPGR1'!#REF!)</f>
        <v/>
      </c>
      <c r="F797" s="188" t="str">
        <f>IF('Formulario PPGR3'!$G797="","",'Formulario PPGR1'!#REF!)</f>
        <v/>
      </c>
      <c r="G797" s="234"/>
      <c r="H797" s="519" t="str" cm="1">
        <f t="array" ref="H797">IF(Tabla1[[#This Row],[Código_Actividad]]="","",_xlfn.XLOOKUP(Tabla1[[#This Row],[Código_Actividad]],CodigoActividad,Tabla2[Actividades Programables Presupuestables],"",0))</f>
        <v/>
      </c>
      <c r="I797" s="520" t="str">
        <f>IFERROR(VLOOKUP('Formulario PPGR3'!$G797,'Formulario PPGR2'!$C$9:$Q$270,15,FALSE),"")</f>
        <v/>
      </c>
      <c r="J797" s="525"/>
      <c r="K797" s="524"/>
      <c r="L797" s="521" t="str">
        <f>IF(Tabla1[[#This Row],[Descripción]]="","",_xlfn.XLOOKUP(Tabla1[[#This Row],[Descripción]],Tabla10[Descripción],Tabla10[Unidad de Medida],"",0))</f>
        <v/>
      </c>
      <c r="M797" s="312"/>
      <c r="N797" s="537" t="str">
        <f>IF(Tabla1[[#This Row],[Descripción]]="","",_xlfn.XLOOKUP(Tabla1[[#This Row],[Descripción]],Tabla10[Descripción],Tabla10[Precio Unitario],0))</f>
        <v/>
      </c>
      <c r="O797" s="537" t="str">
        <f>IF(Tabla1[[#This Row],[Cantidad de Insumos]]="","",Tabla1[[#This Row],[Precio Unitario]]*Tabla1[[#This Row],[Cantidad de Insumos]])</f>
        <v/>
      </c>
      <c r="P797" s="522" t="str">
        <f>IF(Tabla1[[#This Row],[Descripción]]="","",_xlfn.XLOOKUP(Tabla1[[#This Row],[Descripción]],Tabla10[Descripción],Tabla10[CODIGO PRESUPUESTARIO],0))</f>
        <v/>
      </c>
      <c r="Q797" s="523"/>
      <c r="R797" s="523" t="str">
        <f>IF(Tabla1[[#This Row],[Insumos]]="","",_xlfn.XLOOKUP(Tabla1[[#This Row],[Insumos]],Tabla10[Insumo],Tabla10[InsumoAbrev],"",0))</f>
        <v/>
      </c>
    </row>
    <row r="798" spans="2:18" s="267" customFormat="1">
      <c r="B798" s="188" t="str">
        <f>IF('Formulario PPGR3'!$G798="","",CONCATENATE('Formulario PPGR3'!$C798,".",'Formulario PPGR3'!$D798,".",'Formulario PPGR3'!$E798,".",'Formulario PPGR3'!$F798))</f>
        <v/>
      </c>
      <c r="C798" s="188" t="str">
        <f>IF('Formulario PPGR3'!$G798="","",'Formulario PPGR1'!#REF!)</f>
        <v/>
      </c>
      <c r="D798" s="188" t="str">
        <f>IF('Formulario PPGR3'!$G798="","",'Formulario PPGR1'!#REF!)</f>
        <v/>
      </c>
      <c r="E798" s="188" t="str">
        <f>IF('Formulario PPGR3'!$G798="","",'Formulario PPGR1'!#REF!)</f>
        <v/>
      </c>
      <c r="F798" s="188" t="str">
        <f>IF('Formulario PPGR3'!$G798="","",'Formulario PPGR1'!#REF!)</f>
        <v/>
      </c>
      <c r="G798" s="234"/>
      <c r="H798" s="519" t="str" cm="1">
        <f t="array" ref="H798">IF(Tabla1[[#This Row],[Código_Actividad]]="","",_xlfn.XLOOKUP(Tabla1[[#This Row],[Código_Actividad]],CodigoActividad,Tabla2[Actividades Programables Presupuestables],"",0))</f>
        <v/>
      </c>
      <c r="I798" s="520" t="str">
        <f>IFERROR(VLOOKUP('Formulario PPGR3'!$G798,'Formulario PPGR2'!$C$9:$Q$270,15,FALSE),"")</f>
        <v/>
      </c>
      <c r="J798" s="525"/>
      <c r="K798" s="524"/>
      <c r="L798" s="521" t="str">
        <f>IF(Tabla1[[#This Row],[Descripción]]="","",_xlfn.XLOOKUP(Tabla1[[#This Row],[Descripción]],Tabla10[Descripción],Tabla10[Unidad de Medida],"",0))</f>
        <v/>
      </c>
      <c r="M798" s="312"/>
      <c r="N798" s="537" t="str">
        <f>IF(Tabla1[[#This Row],[Descripción]]="","",_xlfn.XLOOKUP(Tabla1[[#This Row],[Descripción]],Tabla10[Descripción],Tabla10[Precio Unitario],0))</f>
        <v/>
      </c>
      <c r="O798" s="537" t="str">
        <f>IF(Tabla1[[#This Row],[Cantidad de Insumos]]="","",Tabla1[[#This Row],[Precio Unitario]]*Tabla1[[#This Row],[Cantidad de Insumos]])</f>
        <v/>
      </c>
      <c r="P798" s="522" t="str">
        <f>IF(Tabla1[[#This Row],[Descripción]]="","",_xlfn.XLOOKUP(Tabla1[[#This Row],[Descripción]],Tabla10[Descripción],Tabla10[CODIGO PRESUPUESTARIO],0))</f>
        <v/>
      </c>
      <c r="Q798" s="523"/>
      <c r="R798" s="523" t="str">
        <f>IF(Tabla1[[#This Row],[Insumos]]="","",_xlfn.XLOOKUP(Tabla1[[#This Row],[Insumos]],Tabla10[Insumo],Tabla10[InsumoAbrev],"",0))</f>
        <v/>
      </c>
    </row>
    <row r="799" spans="2:18" s="267" customFormat="1">
      <c r="B799" s="188" t="str">
        <f>IF('Formulario PPGR3'!$G799="","",CONCATENATE('Formulario PPGR3'!$C799,".",'Formulario PPGR3'!$D799,".",'Formulario PPGR3'!$E799,".",'Formulario PPGR3'!$F799))</f>
        <v/>
      </c>
      <c r="C799" s="188" t="str">
        <f>IF('Formulario PPGR3'!$G799="","",'Formulario PPGR1'!#REF!)</f>
        <v/>
      </c>
      <c r="D799" s="188" t="str">
        <f>IF('Formulario PPGR3'!$G799="","",'Formulario PPGR1'!#REF!)</f>
        <v/>
      </c>
      <c r="E799" s="188" t="str">
        <f>IF('Formulario PPGR3'!$G799="","",'Formulario PPGR1'!#REF!)</f>
        <v/>
      </c>
      <c r="F799" s="188" t="str">
        <f>IF('Formulario PPGR3'!$G799="","",'Formulario PPGR1'!#REF!)</f>
        <v/>
      </c>
      <c r="G799" s="234"/>
      <c r="H799" s="519" t="str" cm="1">
        <f t="array" ref="H799">IF(Tabla1[[#This Row],[Código_Actividad]]="","",_xlfn.XLOOKUP(Tabla1[[#This Row],[Código_Actividad]],CodigoActividad,Tabla2[Actividades Programables Presupuestables],"",0))</f>
        <v/>
      </c>
      <c r="I799" s="520" t="str">
        <f>IFERROR(VLOOKUP('Formulario PPGR3'!$G799,'Formulario PPGR2'!$C$9:$Q$270,15,FALSE),"")</f>
        <v/>
      </c>
      <c r="J799" s="525"/>
      <c r="K799" s="524"/>
      <c r="L799" s="521" t="str">
        <f>IF(Tabla1[[#This Row],[Descripción]]="","",_xlfn.XLOOKUP(Tabla1[[#This Row],[Descripción]],Tabla10[Descripción],Tabla10[Unidad de Medida],"",0))</f>
        <v/>
      </c>
      <c r="M799" s="312"/>
      <c r="N799" s="537" t="str">
        <f>IF(Tabla1[[#This Row],[Descripción]]="","",_xlfn.XLOOKUP(Tabla1[[#This Row],[Descripción]],Tabla10[Descripción],Tabla10[Precio Unitario],0))</f>
        <v/>
      </c>
      <c r="O799" s="537" t="str">
        <f>IF(Tabla1[[#This Row],[Cantidad de Insumos]]="","",Tabla1[[#This Row],[Precio Unitario]]*Tabla1[[#This Row],[Cantidad de Insumos]])</f>
        <v/>
      </c>
      <c r="P799" s="522" t="str">
        <f>IF(Tabla1[[#This Row],[Descripción]]="","",_xlfn.XLOOKUP(Tabla1[[#This Row],[Descripción]],Tabla10[Descripción],Tabla10[CODIGO PRESUPUESTARIO],0))</f>
        <v/>
      </c>
      <c r="Q799" s="523"/>
      <c r="R799" s="523" t="str">
        <f>IF(Tabla1[[#This Row],[Insumos]]="","",_xlfn.XLOOKUP(Tabla1[[#This Row],[Insumos]],Tabla10[Insumo],Tabla10[InsumoAbrev],"",0))</f>
        <v/>
      </c>
    </row>
    <row r="800" spans="2:18" s="267" customFormat="1">
      <c r="B800" s="188" t="str">
        <f>IF('Formulario PPGR3'!$G800="","",CONCATENATE('Formulario PPGR3'!$C800,".",'Formulario PPGR3'!$D800,".",'Formulario PPGR3'!$E800,".",'Formulario PPGR3'!$F800))</f>
        <v/>
      </c>
      <c r="C800" s="188" t="str">
        <f>IF('Formulario PPGR3'!$G800="","",'Formulario PPGR1'!#REF!)</f>
        <v/>
      </c>
      <c r="D800" s="188" t="str">
        <f>IF('Formulario PPGR3'!$G800="","",'Formulario PPGR1'!#REF!)</f>
        <v/>
      </c>
      <c r="E800" s="188" t="str">
        <f>IF('Formulario PPGR3'!$G800="","",'Formulario PPGR1'!#REF!)</f>
        <v/>
      </c>
      <c r="F800" s="188" t="str">
        <f>IF('Formulario PPGR3'!$G800="","",'Formulario PPGR1'!#REF!)</f>
        <v/>
      </c>
      <c r="G800" s="234"/>
      <c r="H800" s="519" t="str" cm="1">
        <f t="array" ref="H800">IF(Tabla1[[#This Row],[Código_Actividad]]="","",_xlfn.XLOOKUP(Tabla1[[#This Row],[Código_Actividad]],CodigoActividad,Tabla2[Actividades Programables Presupuestables],"",0))</f>
        <v/>
      </c>
      <c r="I800" s="520" t="str">
        <f>IFERROR(VLOOKUP('Formulario PPGR3'!$G800,'Formulario PPGR2'!$C$9:$Q$270,15,FALSE),"")</f>
        <v/>
      </c>
      <c r="J800" s="525"/>
      <c r="K800" s="524"/>
      <c r="L800" s="521" t="str">
        <f>IF(Tabla1[[#This Row],[Descripción]]="","",_xlfn.XLOOKUP(Tabla1[[#This Row],[Descripción]],Tabla10[Descripción],Tabla10[Unidad de Medida],"",0))</f>
        <v/>
      </c>
      <c r="M800" s="312"/>
      <c r="N800" s="537" t="str">
        <f>IF(Tabla1[[#This Row],[Descripción]]="","",_xlfn.XLOOKUP(Tabla1[[#This Row],[Descripción]],Tabla10[Descripción],Tabla10[Precio Unitario],0))</f>
        <v/>
      </c>
      <c r="O800" s="537" t="str">
        <f>IF(Tabla1[[#This Row],[Cantidad de Insumos]]="","",Tabla1[[#This Row],[Precio Unitario]]*Tabla1[[#This Row],[Cantidad de Insumos]])</f>
        <v/>
      </c>
      <c r="P800" s="522" t="str">
        <f>IF(Tabla1[[#This Row],[Descripción]]="","",_xlfn.XLOOKUP(Tabla1[[#This Row],[Descripción]],Tabla10[Descripción],Tabla10[CODIGO PRESUPUESTARIO],0))</f>
        <v/>
      </c>
      <c r="Q800" s="523"/>
      <c r="R800" s="523" t="str">
        <f>IF(Tabla1[[#This Row],[Insumos]]="","",_xlfn.XLOOKUP(Tabla1[[#This Row],[Insumos]],Tabla10[Insumo],Tabla10[InsumoAbrev],"",0))</f>
        <v/>
      </c>
    </row>
    <row r="801" spans="2:18" s="267" customFormat="1">
      <c r="B801" s="188" t="str">
        <f>IF('Formulario PPGR3'!$G801="","",CONCATENATE('Formulario PPGR3'!$C801,".",'Formulario PPGR3'!$D801,".",'Formulario PPGR3'!$E801,".",'Formulario PPGR3'!$F801))</f>
        <v/>
      </c>
      <c r="C801" s="188" t="str">
        <f>IF('Formulario PPGR3'!$G801="","",'Formulario PPGR1'!#REF!)</f>
        <v/>
      </c>
      <c r="D801" s="188" t="str">
        <f>IF('Formulario PPGR3'!$G801="","",'Formulario PPGR1'!#REF!)</f>
        <v/>
      </c>
      <c r="E801" s="188" t="str">
        <f>IF('Formulario PPGR3'!$G801="","",'Formulario PPGR1'!#REF!)</f>
        <v/>
      </c>
      <c r="F801" s="188" t="str">
        <f>IF('Formulario PPGR3'!$G801="","",'Formulario PPGR1'!#REF!)</f>
        <v/>
      </c>
      <c r="G801" s="234"/>
      <c r="H801" s="519" t="str" cm="1">
        <f t="array" ref="H801">IF(Tabla1[[#This Row],[Código_Actividad]]="","",_xlfn.XLOOKUP(Tabla1[[#This Row],[Código_Actividad]],CodigoActividad,Tabla2[Actividades Programables Presupuestables],"",0))</f>
        <v/>
      </c>
      <c r="I801" s="520" t="str">
        <f>IFERROR(VLOOKUP('Formulario PPGR3'!$G801,'Formulario PPGR2'!$C$9:$Q$270,15,FALSE),"")</f>
        <v/>
      </c>
      <c r="J801" s="525"/>
      <c r="K801" s="524"/>
      <c r="L801" s="521" t="str">
        <f>IF(Tabla1[[#This Row],[Descripción]]="","",_xlfn.XLOOKUP(Tabla1[[#This Row],[Descripción]],Tabla10[Descripción],Tabla10[Unidad de Medida],"",0))</f>
        <v/>
      </c>
      <c r="M801" s="312"/>
      <c r="N801" s="537" t="str">
        <f>IF(Tabla1[[#This Row],[Descripción]]="","",_xlfn.XLOOKUP(Tabla1[[#This Row],[Descripción]],Tabla10[Descripción],Tabla10[Precio Unitario],0))</f>
        <v/>
      </c>
      <c r="O801" s="537" t="str">
        <f>IF(Tabla1[[#This Row],[Cantidad de Insumos]]="","",Tabla1[[#This Row],[Precio Unitario]]*Tabla1[[#This Row],[Cantidad de Insumos]])</f>
        <v/>
      </c>
      <c r="P801" s="522" t="str">
        <f>IF(Tabla1[[#This Row],[Descripción]]="","",_xlfn.XLOOKUP(Tabla1[[#This Row],[Descripción]],Tabla10[Descripción],Tabla10[CODIGO PRESUPUESTARIO],0))</f>
        <v/>
      </c>
      <c r="Q801" s="523"/>
      <c r="R801" s="523" t="str">
        <f>IF(Tabla1[[#This Row],[Insumos]]="","",_xlfn.XLOOKUP(Tabla1[[#This Row],[Insumos]],Tabla10[Insumo],Tabla10[InsumoAbrev],"",0))</f>
        <v/>
      </c>
    </row>
    <row r="802" spans="2:18" s="267" customFormat="1">
      <c r="B802" s="188" t="str">
        <f>IF('Formulario PPGR3'!$G802="","",CONCATENATE('Formulario PPGR3'!$C802,".",'Formulario PPGR3'!$D802,".",'Formulario PPGR3'!$E802,".",'Formulario PPGR3'!$F802))</f>
        <v/>
      </c>
      <c r="C802" s="188" t="str">
        <f>IF('Formulario PPGR3'!$G802="","",'Formulario PPGR1'!#REF!)</f>
        <v/>
      </c>
      <c r="D802" s="188" t="str">
        <f>IF('Formulario PPGR3'!$G802="","",'Formulario PPGR1'!#REF!)</f>
        <v/>
      </c>
      <c r="E802" s="188" t="str">
        <f>IF('Formulario PPGR3'!$G802="","",'Formulario PPGR1'!#REF!)</f>
        <v/>
      </c>
      <c r="F802" s="188" t="str">
        <f>IF('Formulario PPGR3'!$G802="","",'Formulario PPGR1'!#REF!)</f>
        <v/>
      </c>
      <c r="G802" s="234"/>
      <c r="H802" s="519" t="str" cm="1">
        <f t="array" ref="H802">IF(Tabla1[[#This Row],[Código_Actividad]]="","",_xlfn.XLOOKUP(Tabla1[[#This Row],[Código_Actividad]],CodigoActividad,Tabla2[Actividades Programables Presupuestables],"",0))</f>
        <v/>
      </c>
      <c r="I802" s="520" t="str">
        <f>IFERROR(VLOOKUP('Formulario PPGR3'!$G802,'Formulario PPGR2'!$C$9:$Q$270,15,FALSE),"")</f>
        <v/>
      </c>
      <c r="J802" s="525"/>
      <c r="K802" s="524"/>
      <c r="L802" s="521" t="str">
        <f>IF(Tabla1[[#This Row],[Descripción]]="","",_xlfn.XLOOKUP(Tabla1[[#This Row],[Descripción]],Tabla10[Descripción],Tabla10[Unidad de Medida],"",0))</f>
        <v/>
      </c>
      <c r="M802" s="312"/>
      <c r="N802" s="537" t="str">
        <f>IF(Tabla1[[#This Row],[Descripción]]="","",_xlfn.XLOOKUP(Tabla1[[#This Row],[Descripción]],Tabla10[Descripción],Tabla10[Precio Unitario],0))</f>
        <v/>
      </c>
      <c r="O802" s="537" t="str">
        <f>IF(Tabla1[[#This Row],[Cantidad de Insumos]]="","",Tabla1[[#This Row],[Precio Unitario]]*Tabla1[[#This Row],[Cantidad de Insumos]])</f>
        <v/>
      </c>
      <c r="P802" s="522" t="str">
        <f>IF(Tabla1[[#This Row],[Descripción]]="","",_xlfn.XLOOKUP(Tabla1[[#This Row],[Descripción]],Tabla10[Descripción],Tabla10[CODIGO PRESUPUESTARIO],0))</f>
        <v/>
      </c>
      <c r="Q802" s="523"/>
      <c r="R802" s="523" t="str">
        <f>IF(Tabla1[[#This Row],[Insumos]]="","",_xlfn.XLOOKUP(Tabla1[[#This Row],[Insumos]],Tabla10[Insumo],Tabla10[InsumoAbrev],"",0))</f>
        <v/>
      </c>
    </row>
    <row r="803" spans="2:18" s="267" customFormat="1">
      <c r="B803" s="188" t="str">
        <f>IF('Formulario PPGR3'!$G803="","",CONCATENATE('Formulario PPGR3'!$C803,".",'Formulario PPGR3'!$D803,".",'Formulario PPGR3'!$E803,".",'Formulario PPGR3'!$F803))</f>
        <v/>
      </c>
      <c r="C803" s="188" t="str">
        <f>IF('Formulario PPGR3'!$G803="","",'Formulario PPGR1'!#REF!)</f>
        <v/>
      </c>
      <c r="D803" s="188" t="str">
        <f>IF('Formulario PPGR3'!$G803="","",'Formulario PPGR1'!#REF!)</f>
        <v/>
      </c>
      <c r="E803" s="188" t="str">
        <f>IF('Formulario PPGR3'!$G803="","",'Formulario PPGR1'!#REF!)</f>
        <v/>
      </c>
      <c r="F803" s="188" t="str">
        <f>IF('Formulario PPGR3'!$G803="","",'Formulario PPGR1'!#REF!)</f>
        <v/>
      </c>
      <c r="G803" s="234"/>
      <c r="H803" s="519" t="str" cm="1">
        <f t="array" ref="H803">IF(Tabla1[[#This Row],[Código_Actividad]]="","",_xlfn.XLOOKUP(Tabla1[[#This Row],[Código_Actividad]],CodigoActividad,Tabla2[Actividades Programables Presupuestables],"",0))</f>
        <v/>
      </c>
      <c r="I803" s="520" t="str">
        <f>IFERROR(VLOOKUP('Formulario PPGR3'!$G803,'Formulario PPGR2'!$C$9:$Q$270,15,FALSE),"")</f>
        <v/>
      </c>
      <c r="J803" s="525"/>
      <c r="K803" s="524"/>
      <c r="L803" s="521" t="str">
        <f>IF(Tabla1[[#This Row],[Descripción]]="","",_xlfn.XLOOKUP(Tabla1[[#This Row],[Descripción]],Tabla10[Descripción],Tabla10[Unidad de Medida],"",0))</f>
        <v/>
      </c>
      <c r="M803" s="312"/>
      <c r="N803" s="537" t="str">
        <f>IF(Tabla1[[#This Row],[Descripción]]="","",_xlfn.XLOOKUP(Tabla1[[#This Row],[Descripción]],Tabla10[Descripción],Tabla10[Precio Unitario],0))</f>
        <v/>
      </c>
      <c r="O803" s="537" t="str">
        <f>IF(Tabla1[[#This Row],[Cantidad de Insumos]]="","",Tabla1[[#This Row],[Precio Unitario]]*Tabla1[[#This Row],[Cantidad de Insumos]])</f>
        <v/>
      </c>
      <c r="P803" s="522" t="str">
        <f>IF(Tabla1[[#This Row],[Descripción]]="","",_xlfn.XLOOKUP(Tabla1[[#This Row],[Descripción]],Tabla10[Descripción],Tabla10[CODIGO PRESUPUESTARIO],0))</f>
        <v/>
      </c>
      <c r="Q803" s="523"/>
      <c r="R803" s="523" t="str">
        <f>IF(Tabla1[[#This Row],[Insumos]]="","",_xlfn.XLOOKUP(Tabla1[[#This Row],[Insumos]],Tabla10[Insumo],Tabla10[InsumoAbrev],"",0))</f>
        <v/>
      </c>
    </row>
    <row r="804" spans="2:18" s="267" customFormat="1">
      <c r="B804" s="188" t="str">
        <f>IF('Formulario PPGR3'!$G804="","",CONCATENATE('Formulario PPGR3'!$C804,".",'Formulario PPGR3'!$D804,".",'Formulario PPGR3'!$E804,".",'Formulario PPGR3'!$F804))</f>
        <v/>
      </c>
      <c r="C804" s="188" t="str">
        <f>IF('Formulario PPGR3'!$G804="","",'Formulario PPGR1'!#REF!)</f>
        <v/>
      </c>
      <c r="D804" s="188" t="str">
        <f>IF('Formulario PPGR3'!$G804="","",'Formulario PPGR1'!#REF!)</f>
        <v/>
      </c>
      <c r="E804" s="188" t="str">
        <f>IF('Formulario PPGR3'!$G804="","",'Formulario PPGR1'!#REF!)</f>
        <v/>
      </c>
      <c r="F804" s="188" t="str">
        <f>IF('Formulario PPGR3'!$G804="","",'Formulario PPGR1'!#REF!)</f>
        <v/>
      </c>
      <c r="G804" s="234"/>
      <c r="H804" s="519" t="str" cm="1">
        <f t="array" ref="H804">IF(Tabla1[[#This Row],[Código_Actividad]]="","",_xlfn.XLOOKUP(Tabla1[[#This Row],[Código_Actividad]],CodigoActividad,Tabla2[Actividades Programables Presupuestables],"",0))</f>
        <v/>
      </c>
      <c r="I804" s="520" t="str">
        <f>IFERROR(VLOOKUP('Formulario PPGR3'!$G804,'Formulario PPGR2'!$C$9:$Q$270,15,FALSE),"")</f>
        <v/>
      </c>
      <c r="J804" s="525"/>
      <c r="K804" s="524"/>
      <c r="L804" s="521" t="str">
        <f>IF(Tabla1[[#This Row],[Descripción]]="","",_xlfn.XLOOKUP(Tabla1[[#This Row],[Descripción]],Tabla10[Descripción],Tabla10[Unidad de Medida],"",0))</f>
        <v/>
      </c>
      <c r="M804" s="312"/>
      <c r="N804" s="537" t="str">
        <f>IF(Tabla1[[#This Row],[Descripción]]="","",_xlfn.XLOOKUP(Tabla1[[#This Row],[Descripción]],Tabla10[Descripción],Tabla10[Precio Unitario],0))</f>
        <v/>
      </c>
      <c r="O804" s="537" t="str">
        <f>IF(Tabla1[[#This Row],[Cantidad de Insumos]]="","",Tabla1[[#This Row],[Precio Unitario]]*Tabla1[[#This Row],[Cantidad de Insumos]])</f>
        <v/>
      </c>
      <c r="P804" s="522" t="str">
        <f>IF(Tabla1[[#This Row],[Descripción]]="","",_xlfn.XLOOKUP(Tabla1[[#This Row],[Descripción]],Tabla10[Descripción],Tabla10[CODIGO PRESUPUESTARIO],0))</f>
        <v/>
      </c>
      <c r="Q804" s="523"/>
      <c r="R804" s="523" t="str">
        <f>IF(Tabla1[[#This Row],[Insumos]]="","",_xlfn.XLOOKUP(Tabla1[[#This Row],[Insumos]],Tabla10[Insumo],Tabla10[InsumoAbrev],"",0))</f>
        <v/>
      </c>
    </row>
    <row r="805" spans="2:18" s="267" customFormat="1">
      <c r="B805" s="188" t="str">
        <f>IF('Formulario PPGR3'!$G805="","",CONCATENATE('Formulario PPGR3'!$C805,".",'Formulario PPGR3'!$D805,".",'Formulario PPGR3'!$E805,".",'Formulario PPGR3'!$F805))</f>
        <v/>
      </c>
      <c r="C805" s="188" t="str">
        <f>IF('Formulario PPGR3'!$G805="","",'Formulario PPGR1'!#REF!)</f>
        <v/>
      </c>
      <c r="D805" s="188" t="str">
        <f>IF('Formulario PPGR3'!$G805="","",'Formulario PPGR1'!#REF!)</f>
        <v/>
      </c>
      <c r="E805" s="188" t="str">
        <f>IF('Formulario PPGR3'!$G805="","",'Formulario PPGR1'!#REF!)</f>
        <v/>
      </c>
      <c r="F805" s="188" t="str">
        <f>IF('Formulario PPGR3'!$G805="","",'Formulario PPGR1'!#REF!)</f>
        <v/>
      </c>
      <c r="G805" s="234"/>
      <c r="H805" s="519" t="str" cm="1">
        <f t="array" ref="H805">IF(Tabla1[[#This Row],[Código_Actividad]]="","",_xlfn.XLOOKUP(Tabla1[[#This Row],[Código_Actividad]],CodigoActividad,Tabla2[Actividades Programables Presupuestables],"",0))</f>
        <v/>
      </c>
      <c r="I805" s="520" t="str">
        <f>IFERROR(VLOOKUP('Formulario PPGR3'!$G805,'Formulario PPGR2'!$C$9:$Q$270,15,FALSE),"")</f>
        <v/>
      </c>
      <c r="J805" s="525"/>
      <c r="K805" s="524"/>
      <c r="L805" s="521" t="str">
        <f>IF(Tabla1[[#This Row],[Descripción]]="","",_xlfn.XLOOKUP(Tabla1[[#This Row],[Descripción]],Tabla10[Descripción],Tabla10[Unidad de Medida],"",0))</f>
        <v/>
      </c>
      <c r="M805" s="312"/>
      <c r="N805" s="537" t="str">
        <f>IF(Tabla1[[#This Row],[Descripción]]="","",_xlfn.XLOOKUP(Tabla1[[#This Row],[Descripción]],Tabla10[Descripción],Tabla10[Precio Unitario],0))</f>
        <v/>
      </c>
      <c r="O805" s="537" t="str">
        <f>IF(Tabla1[[#This Row],[Cantidad de Insumos]]="","",Tabla1[[#This Row],[Precio Unitario]]*Tabla1[[#This Row],[Cantidad de Insumos]])</f>
        <v/>
      </c>
      <c r="P805" s="522" t="str">
        <f>IF(Tabla1[[#This Row],[Descripción]]="","",_xlfn.XLOOKUP(Tabla1[[#This Row],[Descripción]],Tabla10[Descripción],Tabla10[CODIGO PRESUPUESTARIO],0))</f>
        <v/>
      </c>
      <c r="Q805" s="523"/>
      <c r="R805" s="523" t="str">
        <f>IF(Tabla1[[#This Row],[Insumos]]="","",_xlfn.XLOOKUP(Tabla1[[#This Row],[Insumos]],Tabla10[Insumo],Tabla10[InsumoAbrev],"",0))</f>
        <v/>
      </c>
    </row>
    <row r="806" spans="2:18" s="267" customFormat="1">
      <c r="B806" s="188" t="str">
        <f>IF('Formulario PPGR3'!$G806="","",CONCATENATE('Formulario PPGR3'!$C806,".",'Formulario PPGR3'!$D806,".",'Formulario PPGR3'!$E806,".",'Formulario PPGR3'!$F806))</f>
        <v/>
      </c>
      <c r="C806" s="188" t="str">
        <f>IF('Formulario PPGR3'!$G806="","",'Formulario PPGR1'!#REF!)</f>
        <v/>
      </c>
      <c r="D806" s="188" t="str">
        <f>IF('Formulario PPGR3'!$G806="","",'Formulario PPGR1'!#REF!)</f>
        <v/>
      </c>
      <c r="E806" s="188" t="str">
        <f>IF('Formulario PPGR3'!$G806="","",'Formulario PPGR1'!#REF!)</f>
        <v/>
      </c>
      <c r="F806" s="188" t="str">
        <f>IF('Formulario PPGR3'!$G806="","",'Formulario PPGR1'!#REF!)</f>
        <v/>
      </c>
      <c r="G806" s="234"/>
      <c r="H806" s="519" t="str" cm="1">
        <f t="array" ref="H806">IF(Tabla1[[#This Row],[Código_Actividad]]="","",_xlfn.XLOOKUP(Tabla1[[#This Row],[Código_Actividad]],CodigoActividad,Tabla2[Actividades Programables Presupuestables],"",0))</f>
        <v/>
      </c>
      <c r="I806" s="520" t="str">
        <f>IFERROR(VLOOKUP('Formulario PPGR3'!$G806,'Formulario PPGR2'!$C$9:$Q$270,15,FALSE),"")</f>
        <v/>
      </c>
      <c r="J806" s="525"/>
      <c r="K806" s="524"/>
      <c r="L806" s="521" t="str">
        <f>IF(Tabla1[[#This Row],[Descripción]]="","",_xlfn.XLOOKUP(Tabla1[[#This Row],[Descripción]],Tabla10[Descripción],Tabla10[Unidad de Medida],"",0))</f>
        <v/>
      </c>
      <c r="M806" s="312"/>
      <c r="N806" s="537" t="str">
        <f>IF(Tabla1[[#This Row],[Descripción]]="","",_xlfn.XLOOKUP(Tabla1[[#This Row],[Descripción]],Tabla10[Descripción],Tabla10[Precio Unitario],0))</f>
        <v/>
      </c>
      <c r="O806" s="537" t="str">
        <f>IF(Tabla1[[#This Row],[Cantidad de Insumos]]="","",Tabla1[[#This Row],[Precio Unitario]]*Tabla1[[#This Row],[Cantidad de Insumos]])</f>
        <v/>
      </c>
      <c r="P806" s="522" t="str">
        <f>IF(Tabla1[[#This Row],[Descripción]]="","",_xlfn.XLOOKUP(Tabla1[[#This Row],[Descripción]],Tabla10[Descripción],Tabla10[CODIGO PRESUPUESTARIO],0))</f>
        <v/>
      </c>
      <c r="Q806" s="523"/>
      <c r="R806" s="523" t="str">
        <f>IF(Tabla1[[#This Row],[Insumos]]="","",_xlfn.XLOOKUP(Tabla1[[#This Row],[Insumos]],Tabla10[Insumo],Tabla10[InsumoAbrev],"",0))</f>
        <v/>
      </c>
    </row>
    <row r="807" spans="2:18" s="267" customFormat="1">
      <c r="B807" s="188" t="str">
        <f>IF('Formulario PPGR3'!$G807="","",CONCATENATE('Formulario PPGR3'!$C807,".",'Formulario PPGR3'!$D807,".",'Formulario PPGR3'!$E807,".",'Formulario PPGR3'!$F807))</f>
        <v/>
      </c>
      <c r="C807" s="188" t="str">
        <f>IF('Formulario PPGR3'!$G807="","",'Formulario PPGR1'!#REF!)</f>
        <v/>
      </c>
      <c r="D807" s="188" t="str">
        <f>IF('Formulario PPGR3'!$G807="","",'Formulario PPGR1'!#REF!)</f>
        <v/>
      </c>
      <c r="E807" s="188" t="str">
        <f>IF('Formulario PPGR3'!$G807="","",'Formulario PPGR1'!#REF!)</f>
        <v/>
      </c>
      <c r="F807" s="188" t="str">
        <f>IF('Formulario PPGR3'!$G807="","",'Formulario PPGR1'!#REF!)</f>
        <v/>
      </c>
      <c r="G807" s="234"/>
      <c r="H807" s="519" t="str" cm="1">
        <f t="array" ref="H807">IF(Tabla1[[#This Row],[Código_Actividad]]="","",_xlfn.XLOOKUP(Tabla1[[#This Row],[Código_Actividad]],CodigoActividad,Tabla2[Actividades Programables Presupuestables],"",0))</f>
        <v/>
      </c>
      <c r="I807" s="520" t="str">
        <f>IFERROR(VLOOKUP('Formulario PPGR3'!$G807,'Formulario PPGR2'!$C$9:$Q$270,15,FALSE),"")</f>
        <v/>
      </c>
      <c r="J807" s="525"/>
      <c r="K807" s="524"/>
      <c r="L807" s="521" t="str">
        <f>IF(Tabla1[[#This Row],[Descripción]]="","",_xlfn.XLOOKUP(Tabla1[[#This Row],[Descripción]],Tabla10[Descripción],Tabla10[Unidad de Medida],"",0))</f>
        <v/>
      </c>
      <c r="M807" s="312"/>
      <c r="N807" s="537" t="str">
        <f>IF(Tabla1[[#This Row],[Descripción]]="","",_xlfn.XLOOKUP(Tabla1[[#This Row],[Descripción]],Tabla10[Descripción],Tabla10[Precio Unitario],0))</f>
        <v/>
      </c>
      <c r="O807" s="537" t="str">
        <f>IF(Tabla1[[#This Row],[Cantidad de Insumos]]="","",Tabla1[[#This Row],[Precio Unitario]]*Tabla1[[#This Row],[Cantidad de Insumos]])</f>
        <v/>
      </c>
      <c r="P807" s="522" t="str">
        <f>IF(Tabla1[[#This Row],[Descripción]]="","",_xlfn.XLOOKUP(Tabla1[[#This Row],[Descripción]],Tabla10[Descripción],Tabla10[CODIGO PRESUPUESTARIO],0))</f>
        <v/>
      </c>
      <c r="Q807" s="523"/>
      <c r="R807" s="523" t="str">
        <f>IF(Tabla1[[#This Row],[Insumos]]="","",_xlfn.XLOOKUP(Tabla1[[#This Row],[Insumos]],Tabla10[Insumo],Tabla10[InsumoAbrev],"",0))</f>
        <v/>
      </c>
    </row>
    <row r="808" spans="2:18" s="267" customFormat="1">
      <c r="B808" s="188" t="str">
        <f>IF('Formulario PPGR3'!$G808="","",CONCATENATE('Formulario PPGR3'!$C808,".",'Formulario PPGR3'!$D808,".",'Formulario PPGR3'!$E808,".",'Formulario PPGR3'!$F808))</f>
        <v/>
      </c>
      <c r="C808" s="188" t="str">
        <f>IF('Formulario PPGR3'!$G808="","",'Formulario PPGR1'!#REF!)</f>
        <v/>
      </c>
      <c r="D808" s="188" t="str">
        <f>IF('Formulario PPGR3'!$G808="","",'Formulario PPGR1'!#REF!)</f>
        <v/>
      </c>
      <c r="E808" s="188" t="str">
        <f>IF('Formulario PPGR3'!$G808="","",'Formulario PPGR1'!#REF!)</f>
        <v/>
      </c>
      <c r="F808" s="188" t="str">
        <f>IF('Formulario PPGR3'!$G808="","",'Formulario PPGR1'!#REF!)</f>
        <v/>
      </c>
      <c r="G808" s="234"/>
      <c r="H808" s="519" t="str" cm="1">
        <f t="array" ref="H808">IF(Tabla1[[#This Row],[Código_Actividad]]="","",_xlfn.XLOOKUP(Tabla1[[#This Row],[Código_Actividad]],CodigoActividad,Tabla2[Actividades Programables Presupuestables],"",0))</f>
        <v/>
      </c>
      <c r="I808" s="520" t="str">
        <f>IFERROR(VLOOKUP('Formulario PPGR3'!$G808,'Formulario PPGR2'!$C$9:$Q$270,15,FALSE),"")</f>
        <v/>
      </c>
      <c r="J808" s="525"/>
      <c r="K808" s="524"/>
      <c r="L808" s="521" t="str">
        <f>IF(Tabla1[[#This Row],[Descripción]]="","",_xlfn.XLOOKUP(Tabla1[[#This Row],[Descripción]],Tabla10[Descripción],Tabla10[Unidad de Medida],"",0))</f>
        <v/>
      </c>
      <c r="M808" s="312"/>
      <c r="N808" s="537" t="str">
        <f>IF(Tabla1[[#This Row],[Descripción]]="","",_xlfn.XLOOKUP(Tabla1[[#This Row],[Descripción]],Tabla10[Descripción],Tabla10[Precio Unitario],0))</f>
        <v/>
      </c>
      <c r="O808" s="537" t="str">
        <f>IF(Tabla1[[#This Row],[Cantidad de Insumos]]="","",Tabla1[[#This Row],[Precio Unitario]]*Tabla1[[#This Row],[Cantidad de Insumos]])</f>
        <v/>
      </c>
      <c r="P808" s="522" t="str">
        <f>IF(Tabla1[[#This Row],[Descripción]]="","",_xlfn.XLOOKUP(Tabla1[[#This Row],[Descripción]],Tabla10[Descripción],Tabla10[CODIGO PRESUPUESTARIO],0))</f>
        <v/>
      </c>
      <c r="Q808" s="523"/>
      <c r="R808" s="523" t="str">
        <f>IF(Tabla1[[#This Row],[Insumos]]="","",_xlfn.XLOOKUP(Tabla1[[#This Row],[Insumos]],Tabla10[Insumo],Tabla10[InsumoAbrev],"",0))</f>
        <v/>
      </c>
    </row>
    <row r="809" spans="2:18" s="267" customFormat="1">
      <c r="B809" s="188" t="str">
        <f>IF('Formulario PPGR3'!$G809="","",CONCATENATE('Formulario PPGR3'!$C809,".",'Formulario PPGR3'!$D809,".",'Formulario PPGR3'!$E809,".",'Formulario PPGR3'!$F809))</f>
        <v/>
      </c>
      <c r="C809" s="188" t="str">
        <f>IF('Formulario PPGR3'!$G809="","",'Formulario PPGR1'!#REF!)</f>
        <v/>
      </c>
      <c r="D809" s="188" t="str">
        <f>IF('Formulario PPGR3'!$G809="","",'Formulario PPGR1'!#REF!)</f>
        <v/>
      </c>
      <c r="E809" s="188" t="str">
        <f>IF('Formulario PPGR3'!$G809="","",'Formulario PPGR1'!#REF!)</f>
        <v/>
      </c>
      <c r="F809" s="188" t="str">
        <f>IF('Formulario PPGR3'!$G809="","",'Formulario PPGR1'!#REF!)</f>
        <v/>
      </c>
      <c r="G809" s="234"/>
      <c r="H809" s="519" t="str" cm="1">
        <f t="array" ref="H809">IF(Tabla1[[#This Row],[Código_Actividad]]="","",_xlfn.XLOOKUP(Tabla1[[#This Row],[Código_Actividad]],CodigoActividad,Tabla2[Actividades Programables Presupuestables],"",0))</f>
        <v/>
      </c>
      <c r="I809" s="520" t="str">
        <f>IFERROR(VLOOKUP('Formulario PPGR3'!$G809,'Formulario PPGR2'!$C$9:$Q$270,15,FALSE),"")</f>
        <v/>
      </c>
      <c r="J809" s="525"/>
      <c r="K809" s="524"/>
      <c r="L809" s="521" t="str">
        <f>IF(Tabla1[[#This Row],[Descripción]]="","",_xlfn.XLOOKUP(Tabla1[[#This Row],[Descripción]],Tabla10[Descripción],Tabla10[Unidad de Medida],"",0))</f>
        <v/>
      </c>
      <c r="M809" s="312"/>
      <c r="N809" s="537" t="str">
        <f>IF(Tabla1[[#This Row],[Descripción]]="","",_xlfn.XLOOKUP(Tabla1[[#This Row],[Descripción]],Tabla10[Descripción],Tabla10[Precio Unitario],0))</f>
        <v/>
      </c>
      <c r="O809" s="537" t="str">
        <f>IF(Tabla1[[#This Row],[Cantidad de Insumos]]="","",Tabla1[[#This Row],[Precio Unitario]]*Tabla1[[#This Row],[Cantidad de Insumos]])</f>
        <v/>
      </c>
      <c r="P809" s="522" t="str">
        <f>IF(Tabla1[[#This Row],[Descripción]]="","",_xlfn.XLOOKUP(Tabla1[[#This Row],[Descripción]],Tabla10[Descripción],Tabla10[CODIGO PRESUPUESTARIO],0))</f>
        <v/>
      </c>
      <c r="Q809" s="523"/>
      <c r="R809" s="523" t="str">
        <f>IF(Tabla1[[#This Row],[Insumos]]="","",_xlfn.XLOOKUP(Tabla1[[#This Row],[Insumos]],Tabla10[Insumo],Tabla10[InsumoAbrev],"",0))</f>
        <v/>
      </c>
    </row>
    <row r="810" spans="2:18" s="267" customFormat="1">
      <c r="B810" s="188" t="str">
        <f>IF('Formulario PPGR3'!$G810="","",CONCATENATE('Formulario PPGR3'!$C810,".",'Formulario PPGR3'!$D810,".",'Formulario PPGR3'!$E810,".",'Formulario PPGR3'!$F810))</f>
        <v/>
      </c>
      <c r="C810" s="188" t="str">
        <f>IF('Formulario PPGR3'!$G810="","",'Formulario PPGR1'!#REF!)</f>
        <v/>
      </c>
      <c r="D810" s="188" t="str">
        <f>IF('Formulario PPGR3'!$G810="","",'Formulario PPGR1'!#REF!)</f>
        <v/>
      </c>
      <c r="E810" s="188" t="str">
        <f>IF('Formulario PPGR3'!$G810="","",'Formulario PPGR1'!#REF!)</f>
        <v/>
      </c>
      <c r="F810" s="188" t="str">
        <f>IF('Formulario PPGR3'!$G810="","",'Formulario PPGR1'!#REF!)</f>
        <v/>
      </c>
      <c r="G810" s="234"/>
      <c r="H810" s="519" t="str" cm="1">
        <f t="array" ref="H810">IF(Tabla1[[#This Row],[Código_Actividad]]="","",_xlfn.XLOOKUP(Tabla1[[#This Row],[Código_Actividad]],CodigoActividad,Tabla2[Actividades Programables Presupuestables],"",0))</f>
        <v/>
      </c>
      <c r="I810" s="520" t="str">
        <f>IFERROR(VLOOKUP('Formulario PPGR3'!$G810,'Formulario PPGR2'!$C$9:$Q$270,15,FALSE),"")</f>
        <v/>
      </c>
      <c r="J810" s="525"/>
      <c r="K810" s="524"/>
      <c r="L810" s="521" t="str">
        <f>IF(Tabla1[[#This Row],[Descripción]]="","",_xlfn.XLOOKUP(Tabla1[[#This Row],[Descripción]],Tabla10[Descripción],Tabla10[Unidad de Medida],"",0))</f>
        <v/>
      </c>
      <c r="M810" s="312"/>
      <c r="N810" s="537" t="str">
        <f>IF(Tabla1[[#This Row],[Descripción]]="","",_xlfn.XLOOKUP(Tabla1[[#This Row],[Descripción]],Tabla10[Descripción],Tabla10[Precio Unitario],0))</f>
        <v/>
      </c>
      <c r="O810" s="537" t="str">
        <f>IF(Tabla1[[#This Row],[Cantidad de Insumos]]="","",Tabla1[[#This Row],[Precio Unitario]]*Tabla1[[#This Row],[Cantidad de Insumos]])</f>
        <v/>
      </c>
      <c r="P810" s="522" t="str">
        <f>IF(Tabla1[[#This Row],[Descripción]]="","",_xlfn.XLOOKUP(Tabla1[[#This Row],[Descripción]],Tabla10[Descripción],Tabla10[CODIGO PRESUPUESTARIO],0))</f>
        <v/>
      </c>
      <c r="Q810" s="523"/>
      <c r="R810" s="523" t="str">
        <f>IF(Tabla1[[#This Row],[Insumos]]="","",_xlfn.XLOOKUP(Tabla1[[#This Row],[Insumos]],Tabla10[Insumo],Tabla10[InsumoAbrev],"",0))</f>
        <v/>
      </c>
    </row>
    <row r="811" spans="2:18" s="267" customFormat="1">
      <c r="B811" s="188" t="str">
        <f>IF('Formulario PPGR3'!$G811="","",CONCATENATE('Formulario PPGR3'!$C811,".",'Formulario PPGR3'!$D811,".",'Formulario PPGR3'!$E811,".",'Formulario PPGR3'!$F811))</f>
        <v/>
      </c>
      <c r="C811" s="188" t="str">
        <f>IF('Formulario PPGR3'!$G811="","",'Formulario PPGR1'!#REF!)</f>
        <v/>
      </c>
      <c r="D811" s="188" t="str">
        <f>IF('Formulario PPGR3'!$G811="","",'Formulario PPGR1'!#REF!)</f>
        <v/>
      </c>
      <c r="E811" s="188" t="str">
        <f>IF('Formulario PPGR3'!$G811="","",'Formulario PPGR1'!#REF!)</f>
        <v/>
      </c>
      <c r="F811" s="188" t="str">
        <f>IF('Formulario PPGR3'!$G811="","",'Formulario PPGR1'!#REF!)</f>
        <v/>
      </c>
      <c r="G811" s="234"/>
      <c r="H811" s="519" t="str" cm="1">
        <f t="array" ref="H811">IF(Tabla1[[#This Row],[Código_Actividad]]="","",_xlfn.XLOOKUP(Tabla1[[#This Row],[Código_Actividad]],CodigoActividad,Tabla2[Actividades Programables Presupuestables],"",0))</f>
        <v/>
      </c>
      <c r="I811" s="520" t="str">
        <f>IFERROR(VLOOKUP('Formulario PPGR3'!$G811,'Formulario PPGR2'!$C$9:$Q$270,15,FALSE),"")</f>
        <v/>
      </c>
      <c r="J811" s="525"/>
      <c r="K811" s="524"/>
      <c r="L811" s="521" t="str">
        <f>IF(Tabla1[[#This Row],[Descripción]]="","",_xlfn.XLOOKUP(Tabla1[[#This Row],[Descripción]],Tabla10[Descripción],Tabla10[Unidad de Medida],"",0))</f>
        <v/>
      </c>
      <c r="M811" s="312"/>
      <c r="N811" s="537" t="str">
        <f>IF(Tabla1[[#This Row],[Descripción]]="","",_xlfn.XLOOKUP(Tabla1[[#This Row],[Descripción]],Tabla10[Descripción],Tabla10[Precio Unitario],0))</f>
        <v/>
      </c>
      <c r="O811" s="537" t="str">
        <f>IF(Tabla1[[#This Row],[Cantidad de Insumos]]="","",Tabla1[[#This Row],[Precio Unitario]]*Tabla1[[#This Row],[Cantidad de Insumos]])</f>
        <v/>
      </c>
      <c r="P811" s="522" t="str">
        <f>IF(Tabla1[[#This Row],[Descripción]]="","",_xlfn.XLOOKUP(Tabla1[[#This Row],[Descripción]],Tabla10[Descripción],Tabla10[CODIGO PRESUPUESTARIO],0))</f>
        <v/>
      </c>
      <c r="Q811" s="523"/>
      <c r="R811" s="523" t="str">
        <f>IF(Tabla1[[#This Row],[Insumos]]="","",_xlfn.XLOOKUP(Tabla1[[#This Row],[Insumos]],Tabla10[Insumo],Tabla10[InsumoAbrev],"",0))</f>
        <v/>
      </c>
    </row>
    <row r="812" spans="2:18" s="267" customFormat="1">
      <c r="B812" s="188" t="str">
        <f>IF('Formulario PPGR3'!$G812="","",CONCATENATE('Formulario PPGR3'!$C812,".",'Formulario PPGR3'!$D812,".",'Formulario PPGR3'!$E812,".",'Formulario PPGR3'!$F812))</f>
        <v/>
      </c>
      <c r="C812" s="188" t="str">
        <f>IF('Formulario PPGR3'!$G812="","",'Formulario PPGR1'!#REF!)</f>
        <v/>
      </c>
      <c r="D812" s="188" t="str">
        <f>IF('Formulario PPGR3'!$G812="","",'Formulario PPGR1'!#REF!)</f>
        <v/>
      </c>
      <c r="E812" s="188" t="str">
        <f>IF('Formulario PPGR3'!$G812="","",'Formulario PPGR1'!#REF!)</f>
        <v/>
      </c>
      <c r="F812" s="188" t="str">
        <f>IF('Formulario PPGR3'!$G812="","",'Formulario PPGR1'!#REF!)</f>
        <v/>
      </c>
      <c r="G812" s="234"/>
      <c r="H812" s="519" t="str" cm="1">
        <f t="array" ref="H812">IF(Tabla1[[#This Row],[Código_Actividad]]="","",_xlfn.XLOOKUP(Tabla1[[#This Row],[Código_Actividad]],CodigoActividad,Tabla2[Actividades Programables Presupuestables],"",0))</f>
        <v/>
      </c>
      <c r="I812" s="520" t="str">
        <f>IFERROR(VLOOKUP('Formulario PPGR3'!$G812,'Formulario PPGR2'!$C$9:$Q$270,15,FALSE),"")</f>
        <v/>
      </c>
      <c r="J812" s="525"/>
      <c r="K812" s="524"/>
      <c r="L812" s="521" t="str">
        <f>IF(Tabla1[[#This Row],[Descripción]]="","",_xlfn.XLOOKUP(Tabla1[[#This Row],[Descripción]],Tabla10[Descripción],Tabla10[Unidad de Medida],"",0))</f>
        <v/>
      </c>
      <c r="M812" s="312"/>
      <c r="N812" s="537" t="str">
        <f>IF(Tabla1[[#This Row],[Descripción]]="","",_xlfn.XLOOKUP(Tabla1[[#This Row],[Descripción]],Tabla10[Descripción],Tabla10[Precio Unitario],0))</f>
        <v/>
      </c>
      <c r="O812" s="537" t="str">
        <f>IF(Tabla1[[#This Row],[Cantidad de Insumos]]="","",Tabla1[[#This Row],[Precio Unitario]]*Tabla1[[#This Row],[Cantidad de Insumos]])</f>
        <v/>
      </c>
      <c r="P812" s="522" t="str">
        <f>IF(Tabla1[[#This Row],[Descripción]]="","",_xlfn.XLOOKUP(Tabla1[[#This Row],[Descripción]],Tabla10[Descripción],Tabla10[CODIGO PRESUPUESTARIO],0))</f>
        <v/>
      </c>
      <c r="Q812" s="523"/>
      <c r="R812" s="523" t="str">
        <f>IF(Tabla1[[#This Row],[Insumos]]="","",_xlfn.XLOOKUP(Tabla1[[#This Row],[Insumos]],Tabla10[Insumo],Tabla10[InsumoAbrev],"",0))</f>
        <v/>
      </c>
    </row>
    <row r="813" spans="2:18" s="267" customFormat="1">
      <c r="B813" s="188" t="str">
        <f>IF('Formulario PPGR3'!$G813="","",CONCATENATE('Formulario PPGR3'!$C813,".",'Formulario PPGR3'!$D813,".",'Formulario PPGR3'!$E813,".",'Formulario PPGR3'!$F813))</f>
        <v/>
      </c>
      <c r="C813" s="188" t="str">
        <f>IF('Formulario PPGR3'!$G813="","",'Formulario PPGR1'!#REF!)</f>
        <v/>
      </c>
      <c r="D813" s="188" t="str">
        <f>IF('Formulario PPGR3'!$G813="","",'Formulario PPGR1'!#REF!)</f>
        <v/>
      </c>
      <c r="E813" s="188" t="str">
        <f>IF('Formulario PPGR3'!$G813="","",'Formulario PPGR1'!#REF!)</f>
        <v/>
      </c>
      <c r="F813" s="188" t="str">
        <f>IF('Formulario PPGR3'!$G813="","",'Formulario PPGR1'!#REF!)</f>
        <v/>
      </c>
      <c r="G813" s="234"/>
      <c r="H813" s="519" t="str" cm="1">
        <f t="array" ref="H813">IF(Tabla1[[#This Row],[Código_Actividad]]="","",_xlfn.XLOOKUP(Tabla1[[#This Row],[Código_Actividad]],CodigoActividad,Tabla2[Actividades Programables Presupuestables],"",0))</f>
        <v/>
      </c>
      <c r="I813" s="520" t="str">
        <f>IFERROR(VLOOKUP('Formulario PPGR3'!$G813,'Formulario PPGR2'!$C$9:$Q$270,15,FALSE),"")</f>
        <v/>
      </c>
      <c r="J813" s="525"/>
      <c r="K813" s="524"/>
      <c r="L813" s="521" t="str">
        <f>IF(Tabla1[[#This Row],[Descripción]]="","",_xlfn.XLOOKUP(Tabla1[[#This Row],[Descripción]],Tabla10[Descripción],Tabla10[Unidad de Medida],"",0))</f>
        <v/>
      </c>
      <c r="M813" s="312"/>
      <c r="N813" s="537" t="str">
        <f>IF(Tabla1[[#This Row],[Descripción]]="","",_xlfn.XLOOKUP(Tabla1[[#This Row],[Descripción]],Tabla10[Descripción],Tabla10[Precio Unitario],0))</f>
        <v/>
      </c>
      <c r="O813" s="537" t="str">
        <f>IF(Tabla1[[#This Row],[Cantidad de Insumos]]="","",Tabla1[[#This Row],[Precio Unitario]]*Tabla1[[#This Row],[Cantidad de Insumos]])</f>
        <v/>
      </c>
      <c r="P813" s="522" t="str">
        <f>IF(Tabla1[[#This Row],[Descripción]]="","",_xlfn.XLOOKUP(Tabla1[[#This Row],[Descripción]],Tabla10[Descripción],Tabla10[CODIGO PRESUPUESTARIO],0))</f>
        <v/>
      </c>
      <c r="Q813" s="523"/>
      <c r="R813" s="523" t="str">
        <f>IF(Tabla1[[#This Row],[Insumos]]="","",_xlfn.XLOOKUP(Tabla1[[#This Row],[Insumos]],Tabla10[Insumo],Tabla10[InsumoAbrev],"",0))</f>
        <v/>
      </c>
    </row>
    <row r="814" spans="2:18" s="267" customFormat="1">
      <c r="B814" s="188" t="str">
        <f>IF('Formulario PPGR3'!$G814="","",CONCATENATE('Formulario PPGR3'!$C814,".",'Formulario PPGR3'!$D814,".",'Formulario PPGR3'!$E814,".",'Formulario PPGR3'!$F814))</f>
        <v/>
      </c>
      <c r="C814" s="188" t="str">
        <f>IF('Formulario PPGR3'!$G814="","",'Formulario PPGR1'!#REF!)</f>
        <v/>
      </c>
      <c r="D814" s="188" t="str">
        <f>IF('Formulario PPGR3'!$G814="","",'Formulario PPGR1'!#REF!)</f>
        <v/>
      </c>
      <c r="E814" s="188" t="str">
        <f>IF('Formulario PPGR3'!$G814="","",'Formulario PPGR1'!#REF!)</f>
        <v/>
      </c>
      <c r="F814" s="188" t="str">
        <f>IF('Formulario PPGR3'!$G814="","",'Formulario PPGR1'!#REF!)</f>
        <v/>
      </c>
      <c r="G814" s="234"/>
      <c r="H814" s="519" t="str" cm="1">
        <f t="array" ref="H814">IF(Tabla1[[#This Row],[Código_Actividad]]="","",_xlfn.XLOOKUP(Tabla1[[#This Row],[Código_Actividad]],CodigoActividad,Tabla2[Actividades Programables Presupuestables],"",0))</f>
        <v/>
      </c>
      <c r="I814" s="520" t="str">
        <f>IFERROR(VLOOKUP('Formulario PPGR3'!$G814,'Formulario PPGR2'!$C$9:$Q$270,15,FALSE),"")</f>
        <v/>
      </c>
      <c r="J814" s="525"/>
      <c r="K814" s="524"/>
      <c r="L814" s="521" t="str">
        <f>IF(Tabla1[[#This Row],[Descripción]]="","",_xlfn.XLOOKUP(Tabla1[[#This Row],[Descripción]],Tabla10[Descripción],Tabla10[Unidad de Medida],"",0))</f>
        <v/>
      </c>
      <c r="M814" s="312"/>
      <c r="N814" s="537" t="str">
        <f>IF(Tabla1[[#This Row],[Descripción]]="","",_xlfn.XLOOKUP(Tabla1[[#This Row],[Descripción]],Tabla10[Descripción],Tabla10[Precio Unitario],0))</f>
        <v/>
      </c>
      <c r="O814" s="537" t="str">
        <f>IF(Tabla1[[#This Row],[Cantidad de Insumos]]="","",Tabla1[[#This Row],[Precio Unitario]]*Tabla1[[#This Row],[Cantidad de Insumos]])</f>
        <v/>
      </c>
      <c r="P814" s="522" t="str">
        <f>IF(Tabla1[[#This Row],[Descripción]]="","",_xlfn.XLOOKUP(Tabla1[[#This Row],[Descripción]],Tabla10[Descripción],Tabla10[CODIGO PRESUPUESTARIO],0))</f>
        <v/>
      </c>
      <c r="Q814" s="523"/>
      <c r="R814" s="523" t="str">
        <f>IF(Tabla1[[#This Row],[Insumos]]="","",_xlfn.XLOOKUP(Tabla1[[#This Row],[Insumos]],Tabla10[Insumo],Tabla10[InsumoAbrev],"",0))</f>
        <v/>
      </c>
    </row>
    <row r="815" spans="2:18" s="267" customFormat="1">
      <c r="B815" s="188" t="str">
        <f>IF('Formulario PPGR3'!$G815="","",CONCATENATE('Formulario PPGR3'!$C815,".",'Formulario PPGR3'!$D815,".",'Formulario PPGR3'!$E815,".",'Formulario PPGR3'!$F815))</f>
        <v/>
      </c>
      <c r="C815" s="188" t="str">
        <f>IF('Formulario PPGR3'!$G815="","",'Formulario PPGR1'!#REF!)</f>
        <v/>
      </c>
      <c r="D815" s="188" t="str">
        <f>IF('Formulario PPGR3'!$G815="","",'Formulario PPGR1'!#REF!)</f>
        <v/>
      </c>
      <c r="E815" s="188" t="str">
        <f>IF('Formulario PPGR3'!$G815="","",'Formulario PPGR1'!#REF!)</f>
        <v/>
      </c>
      <c r="F815" s="188" t="str">
        <f>IF('Formulario PPGR3'!$G815="","",'Formulario PPGR1'!#REF!)</f>
        <v/>
      </c>
      <c r="G815" s="234"/>
      <c r="H815" s="519" t="str" cm="1">
        <f t="array" ref="H815">IF(Tabla1[[#This Row],[Código_Actividad]]="","",_xlfn.XLOOKUP(Tabla1[[#This Row],[Código_Actividad]],CodigoActividad,Tabla2[Actividades Programables Presupuestables],"",0))</f>
        <v/>
      </c>
      <c r="I815" s="520" t="str">
        <f>IFERROR(VLOOKUP('Formulario PPGR3'!$G815,'Formulario PPGR2'!$C$9:$Q$270,15,FALSE),"")</f>
        <v/>
      </c>
      <c r="J815" s="525"/>
      <c r="K815" s="524"/>
      <c r="L815" s="521" t="str">
        <f>IF(Tabla1[[#This Row],[Descripción]]="","",_xlfn.XLOOKUP(Tabla1[[#This Row],[Descripción]],Tabla10[Descripción],Tabla10[Unidad de Medida],"",0))</f>
        <v/>
      </c>
      <c r="M815" s="312"/>
      <c r="N815" s="537" t="str">
        <f>IF(Tabla1[[#This Row],[Descripción]]="","",_xlfn.XLOOKUP(Tabla1[[#This Row],[Descripción]],Tabla10[Descripción],Tabla10[Precio Unitario],0))</f>
        <v/>
      </c>
      <c r="O815" s="537" t="str">
        <f>IF(Tabla1[[#This Row],[Cantidad de Insumos]]="","",Tabla1[[#This Row],[Precio Unitario]]*Tabla1[[#This Row],[Cantidad de Insumos]])</f>
        <v/>
      </c>
      <c r="P815" s="522" t="str">
        <f>IF(Tabla1[[#This Row],[Descripción]]="","",_xlfn.XLOOKUP(Tabla1[[#This Row],[Descripción]],Tabla10[Descripción],Tabla10[CODIGO PRESUPUESTARIO],0))</f>
        <v/>
      </c>
      <c r="Q815" s="523"/>
      <c r="R815" s="523" t="str">
        <f>IF(Tabla1[[#This Row],[Insumos]]="","",_xlfn.XLOOKUP(Tabla1[[#This Row],[Insumos]],Tabla10[Insumo],Tabla10[InsumoAbrev],"",0))</f>
        <v/>
      </c>
    </row>
    <row r="816" spans="2:18" s="267" customFormat="1">
      <c r="B816" s="188" t="str">
        <f>IF('Formulario PPGR3'!$G816="","",CONCATENATE('Formulario PPGR3'!$C816,".",'Formulario PPGR3'!$D816,".",'Formulario PPGR3'!$E816,".",'Formulario PPGR3'!$F816))</f>
        <v/>
      </c>
      <c r="C816" s="188" t="str">
        <f>IF('Formulario PPGR3'!$G816="","",'Formulario PPGR1'!#REF!)</f>
        <v/>
      </c>
      <c r="D816" s="188" t="str">
        <f>IF('Formulario PPGR3'!$G816="","",'Formulario PPGR1'!#REF!)</f>
        <v/>
      </c>
      <c r="E816" s="188" t="str">
        <f>IF('Formulario PPGR3'!$G816="","",'Formulario PPGR1'!#REF!)</f>
        <v/>
      </c>
      <c r="F816" s="188" t="str">
        <f>IF('Formulario PPGR3'!$G816="","",'Formulario PPGR1'!#REF!)</f>
        <v/>
      </c>
      <c r="G816" s="234"/>
      <c r="H816" s="519" t="str" cm="1">
        <f t="array" ref="H816">IF(Tabla1[[#This Row],[Código_Actividad]]="","",_xlfn.XLOOKUP(Tabla1[[#This Row],[Código_Actividad]],CodigoActividad,Tabla2[Actividades Programables Presupuestables],"",0))</f>
        <v/>
      </c>
      <c r="I816" s="520" t="str">
        <f>IFERROR(VLOOKUP('Formulario PPGR3'!$G816,'Formulario PPGR2'!$C$9:$Q$270,15,FALSE),"")</f>
        <v/>
      </c>
      <c r="J816" s="525"/>
      <c r="K816" s="524"/>
      <c r="L816" s="521" t="str">
        <f>IF(Tabla1[[#This Row],[Descripción]]="","",_xlfn.XLOOKUP(Tabla1[[#This Row],[Descripción]],Tabla10[Descripción],Tabla10[Unidad de Medida],"",0))</f>
        <v/>
      </c>
      <c r="M816" s="312"/>
      <c r="N816" s="537" t="str">
        <f>IF(Tabla1[[#This Row],[Descripción]]="","",_xlfn.XLOOKUP(Tabla1[[#This Row],[Descripción]],Tabla10[Descripción],Tabla10[Precio Unitario],0))</f>
        <v/>
      </c>
      <c r="O816" s="537" t="str">
        <f>IF(Tabla1[[#This Row],[Cantidad de Insumos]]="","",Tabla1[[#This Row],[Precio Unitario]]*Tabla1[[#This Row],[Cantidad de Insumos]])</f>
        <v/>
      </c>
      <c r="P816" s="522" t="str">
        <f>IF(Tabla1[[#This Row],[Descripción]]="","",_xlfn.XLOOKUP(Tabla1[[#This Row],[Descripción]],Tabla10[Descripción],Tabla10[CODIGO PRESUPUESTARIO],0))</f>
        <v/>
      </c>
      <c r="Q816" s="523"/>
      <c r="R816" s="523" t="str">
        <f>IF(Tabla1[[#This Row],[Insumos]]="","",_xlfn.XLOOKUP(Tabla1[[#This Row],[Insumos]],Tabla10[Insumo],Tabla10[InsumoAbrev],"",0))</f>
        <v/>
      </c>
    </row>
    <row r="817" spans="2:18" s="267" customFormat="1">
      <c r="B817" s="188" t="str">
        <f>IF('Formulario PPGR3'!$G817="","",CONCATENATE('Formulario PPGR3'!$C817,".",'Formulario PPGR3'!$D817,".",'Formulario PPGR3'!$E817,".",'Formulario PPGR3'!$F817))</f>
        <v/>
      </c>
      <c r="C817" s="188" t="str">
        <f>IF('Formulario PPGR3'!$G817="","",'Formulario PPGR1'!#REF!)</f>
        <v/>
      </c>
      <c r="D817" s="188" t="str">
        <f>IF('Formulario PPGR3'!$G817="","",'Formulario PPGR1'!#REF!)</f>
        <v/>
      </c>
      <c r="E817" s="188" t="str">
        <f>IF('Formulario PPGR3'!$G817="","",'Formulario PPGR1'!#REF!)</f>
        <v/>
      </c>
      <c r="F817" s="188" t="str">
        <f>IF('Formulario PPGR3'!$G817="","",'Formulario PPGR1'!#REF!)</f>
        <v/>
      </c>
      <c r="G817" s="234"/>
      <c r="H817" s="519" t="str" cm="1">
        <f t="array" ref="H817">IF(Tabla1[[#This Row],[Código_Actividad]]="","",_xlfn.XLOOKUP(Tabla1[[#This Row],[Código_Actividad]],CodigoActividad,Tabla2[Actividades Programables Presupuestables],"",0))</f>
        <v/>
      </c>
      <c r="I817" s="520" t="str">
        <f>IFERROR(VLOOKUP('Formulario PPGR3'!$G817,'Formulario PPGR2'!$C$9:$Q$270,15,FALSE),"")</f>
        <v/>
      </c>
      <c r="J817" s="525"/>
      <c r="K817" s="524"/>
      <c r="L817" s="521" t="str">
        <f>IF(Tabla1[[#This Row],[Descripción]]="","",_xlfn.XLOOKUP(Tabla1[[#This Row],[Descripción]],Tabla10[Descripción],Tabla10[Unidad de Medida],"",0))</f>
        <v/>
      </c>
      <c r="M817" s="312"/>
      <c r="N817" s="537" t="str">
        <f>IF(Tabla1[[#This Row],[Descripción]]="","",_xlfn.XLOOKUP(Tabla1[[#This Row],[Descripción]],Tabla10[Descripción],Tabla10[Precio Unitario],0))</f>
        <v/>
      </c>
      <c r="O817" s="537" t="str">
        <f>IF(Tabla1[[#This Row],[Cantidad de Insumos]]="","",Tabla1[[#This Row],[Precio Unitario]]*Tabla1[[#This Row],[Cantidad de Insumos]])</f>
        <v/>
      </c>
      <c r="P817" s="522" t="str">
        <f>IF(Tabla1[[#This Row],[Descripción]]="","",_xlfn.XLOOKUP(Tabla1[[#This Row],[Descripción]],Tabla10[Descripción],Tabla10[CODIGO PRESUPUESTARIO],0))</f>
        <v/>
      </c>
      <c r="Q817" s="523"/>
      <c r="R817" s="523" t="str">
        <f>IF(Tabla1[[#This Row],[Insumos]]="","",_xlfn.XLOOKUP(Tabla1[[#This Row],[Insumos]],Tabla10[Insumo],Tabla10[InsumoAbrev],"",0))</f>
        <v/>
      </c>
    </row>
    <row r="818" spans="2:18" s="267" customFormat="1">
      <c r="B818" s="188" t="str">
        <f>IF('Formulario PPGR3'!$G818="","",CONCATENATE('Formulario PPGR3'!$C818,".",'Formulario PPGR3'!$D818,".",'Formulario PPGR3'!$E818,".",'Formulario PPGR3'!$F818))</f>
        <v/>
      </c>
      <c r="C818" s="188" t="str">
        <f>IF('Formulario PPGR3'!$G818="","",'Formulario PPGR1'!#REF!)</f>
        <v/>
      </c>
      <c r="D818" s="188" t="str">
        <f>IF('Formulario PPGR3'!$G818="","",'Formulario PPGR1'!#REF!)</f>
        <v/>
      </c>
      <c r="E818" s="188" t="str">
        <f>IF('Formulario PPGR3'!$G818="","",'Formulario PPGR1'!#REF!)</f>
        <v/>
      </c>
      <c r="F818" s="188" t="str">
        <f>IF('Formulario PPGR3'!$G818="","",'Formulario PPGR1'!#REF!)</f>
        <v/>
      </c>
      <c r="G818" s="234"/>
      <c r="H818" s="519" t="str" cm="1">
        <f t="array" ref="H818">IF(Tabla1[[#This Row],[Código_Actividad]]="","",_xlfn.XLOOKUP(Tabla1[[#This Row],[Código_Actividad]],CodigoActividad,Tabla2[Actividades Programables Presupuestables],"",0))</f>
        <v/>
      </c>
      <c r="I818" s="520" t="str">
        <f>IFERROR(VLOOKUP('Formulario PPGR3'!$G818,'Formulario PPGR2'!$C$9:$Q$270,15,FALSE),"")</f>
        <v/>
      </c>
      <c r="J818" s="525"/>
      <c r="K818" s="524"/>
      <c r="L818" s="521" t="str">
        <f>IF(Tabla1[[#This Row],[Descripción]]="","",_xlfn.XLOOKUP(Tabla1[[#This Row],[Descripción]],Tabla10[Descripción],Tabla10[Unidad de Medida],"",0))</f>
        <v/>
      </c>
      <c r="M818" s="312"/>
      <c r="N818" s="537" t="str">
        <f>IF(Tabla1[[#This Row],[Descripción]]="","",_xlfn.XLOOKUP(Tabla1[[#This Row],[Descripción]],Tabla10[Descripción],Tabla10[Precio Unitario],0))</f>
        <v/>
      </c>
      <c r="O818" s="537" t="str">
        <f>IF(Tabla1[[#This Row],[Cantidad de Insumos]]="","",Tabla1[[#This Row],[Precio Unitario]]*Tabla1[[#This Row],[Cantidad de Insumos]])</f>
        <v/>
      </c>
      <c r="P818" s="522" t="str">
        <f>IF(Tabla1[[#This Row],[Descripción]]="","",_xlfn.XLOOKUP(Tabla1[[#This Row],[Descripción]],Tabla10[Descripción],Tabla10[CODIGO PRESUPUESTARIO],0))</f>
        <v/>
      </c>
      <c r="Q818" s="523"/>
      <c r="R818" s="523" t="str">
        <f>IF(Tabla1[[#This Row],[Insumos]]="","",_xlfn.XLOOKUP(Tabla1[[#This Row],[Insumos]],Tabla10[Insumo],Tabla10[InsumoAbrev],"",0))</f>
        <v/>
      </c>
    </row>
    <row r="819" spans="2:18" s="267" customFormat="1">
      <c r="B819" s="188" t="str">
        <f>IF('Formulario PPGR3'!$G819="","",CONCATENATE('Formulario PPGR3'!$C819,".",'Formulario PPGR3'!$D819,".",'Formulario PPGR3'!$E819,".",'Formulario PPGR3'!$F819))</f>
        <v/>
      </c>
      <c r="C819" s="188" t="str">
        <f>IF('Formulario PPGR3'!$G819="","",'Formulario PPGR1'!#REF!)</f>
        <v/>
      </c>
      <c r="D819" s="188" t="str">
        <f>IF('Formulario PPGR3'!$G819="","",'Formulario PPGR1'!#REF!)</f>
        <v/>
      </c>
      <c r="E819" s="188" t="str">
        <f>IF('Formulario PPGR3'!$G819="","",'Formulario PPGR1'!#REF!)</f>
        <v/>
      </c>
      <c r="F819" s="188" t="str">
        <f>IF('Formulario PPGR3'!$G819="","",'Formulario PPGR1'!#REF!)</f>
        <v/>
      </c>
      <c r="G819" s="234"/>
      <c r="H819" s="519" t="str" cm="1">
        <f t="array" ref="H819">IF(Tabla1[[#This Row],[Código_Actividad]]="","",_xlfn.XLOOKUP(Tabla1[[#This Row],[Código_Actividad]],CodigoActividad,Tabla2[Actividades Programables Presupuestables],"",0))</f>
        <v/>
      </c>
      <c r="I819" s="520" t="str">
        <f>IFERROR(VLOOKUP('Formulario PPGR3'!$G819,'Formulario PPGR2'!$C$9:$Q$270,15,FALSE),"")</f>
        <v/>
      </c>
      <c r="J819" s="525"/>
      <c r="K819" s="524"/>
      <c r="L819" s="521" t="str">
        <f>IF(Tabla1[[#This Row],[Descripción]]="","",_xlfn.XLOOKUP(Tabla1[[#This Row],[Descripción]],Tabla10[Descripción],Tabla10[Unidad de Medida],"",0))</f>
        <v/>
      </c>
      <c r="M819" s="312"/>
      <c r="N819" s="537" t="str">
        <f>IF(Tabla1[[#This Row],[Descripción]]="","",_xlfn.XLOOKUP(Tabla1[[#This Row],[Descripción]],Tabla10[Descripción],Tabla10[Precio Unitario],0))</f>
        <v/>
      </c>
      <c r="O819" s="537" t="str">
        <f>IF(Tabla1[[#This Row],[Cantidad de Insumos]]="","",Tabla1[[#This Row],[Precio Unitario]]*Tabla1[[#This Row],[Cantidad de Insumos]])</f>
        <v/>
      </c>
      <c r="P819" s="522" t="str">
        <f>IF(Tabla1[[#This Row],[Descripción]]="","",_xlfn.XLOOKUP(Tabla1[[#This Row],[Descripción]],Tabla10[Descripción],Tabla10[CODIGO PRESUPUESTARIO],0))</f>
        <v/>
      </c>
      <c r="Q819" s="523"/>
      <c r="R819" s="523" t="str">
        <f>IF(Tabla1[[#This Row],[Insumos]]="","",_xlfn.XLOOKUP(Tabla1[[#This Row],[Insumos]],Tabla10[Insumo],Tabla10[InsumoAbrev],"",0))</f>
        <v/>
      </c>
    </row>
    <row r="820" spans="2:18" s="267" customFormat="1">
      <c r="B820" s="188" t="str">
        <f>IF('Formulario PPGR3'!$G820="","",CONCATENATE('Formulario PPGR3'!$C820,".",'Formulario PPGR3'!$D820,".",'Formulario PPGR3'!$E820,".",'Formulario PPGR3'!$F820))</f>
        <v/>
      </c>
      <c r="C820" s="188" t="str">
        <f>IF('Formulario PPGR3'!$G820="","",'Formulario PPGR1'!#REF!)</f>
        <v/>
      </c>
      <c r="D820" s="188" t="str">
        <f>IF('Formulario PPGR3'!$G820="","",'Formulario PPGR1'!#REF!)</f>
        <v/>
      </c>
      <c r="E820" s="188" t="str">
        <f>IF('Formulario PPGR3'!$G820="","",'Formulario PPGR1'!#REF!)</f>
        <v/>
      </c>
      <c r="F820" s="188" t="str">
        <f>IF('Formulario PPGR3'!$G820="","",'Formulario PPGR1'!#REF!)</f>
        <v/>
      </c>
      <c r="G820" s="234"/>
      <c r="H820" s="519" t="str" cm="1">
        <f t="array" ref="H820">IF(Tabla1[[#This Row],[Código_Actividad]]="","",_xlfn.XLOOKUP(Tabla1[[#This Row],[Código_Actividad]],CodigoActividad,Tabla2[Actividades Programables Presupuestables],"",0))</f>
        <v/>
      </c>
      <c r="I820" s="520" t="str">
        <f>IFERROR(VLOOKUP('Formulario PPGR3'!$G820,'Formulario PPGR2'!$C$9:$Q$270,15,FALSE),"")</f>
        <v/>
      </c>
      <c r="J820" s="525"/>
      <c r="K820" s="524"/>
      <c r="L820" s="521" t="str">
        <f>IF(Tabla1[[#This Row],[Descripción]]="","",_xlfn.XLOOKUP(Tabla1[[#This Row],[Descripción]],Tabla10[Descripción],Tabla10[Unidad de Medida],"",0))</f>
        <v/>
      </c>
      <c r="M820" s="312"/>
      <c r="N820" s="537" t="str">
        <f>IF(Tabla1[[#This Row],[Descripción]]="","",_xlfn.XLOOKUP(Tabla1[[#This Row],[Descripción]],Tabla10[Descripción],Tabla10[Precio Unitario],0))</f>
        <v/>
      </c>
      <c r="O820" s="537" t="str">
        <f>IF(Tabla1[[#This Row],[Cantidad de Insumos]]="","",Tabla1[[#This Row],[Precio Unitario]]*Tabla1[[#This Row],[Cantidad de Insumos]])</f>
        <v/>
      </c>
      <c r="P820" s="522" t="str">
        <f>IF(Tabla1[[#This Row],[Descripción]]="","",_xlfn.XLOOKUP(Tabla1[[#This Row],[Descripción]],Tabla10[Descripción],Tabla10[CODIGO PRESUPUESTARIO],0))</f>
        <v/>
      </c>
      <c r="Q820" s="523"/>
      <c r="R820" s="523" t="str">
        <f>IF(Tabla1[[#This Row],[Insumos]]="","",_xlfn.XLOOKUP(Tabla1[[#This Row],[Insumos]],Tabla10[Insumo],Tabla10[InsumoAbrev],"",0))</f>
        <v/>
      </c>
    </row>
    <row r="821" spans="2:18" s="267" customFormat="1">
      <c r="B821" s="188" t="str">
        <f>IF('Formulario PPGR3'!$G821="","",CONCATENATE('Formulario PPGR3'!$C821,".",'Formulario PPGR3'!$D821,".",'Formulario PPGR3'!$E821,".",'Formulario PPGR3'!$F821))</f>
        <v/>
      </c>
      <c r="C821" s="188" t="str">
        <f>IF('Formulario PPGR3'!$G821="","",'Formulario PPGR1'!#REF!)</f>
        <v/>
      </c>
      <c r="D821" s="188" t="str">
        <f>IF('Formulario PPGR3'!$G821="","",'Formulario PPGR1'!#REF!)</f>
        <v/>
      </c>
      <c r="E821" s="188" t="str">
        <f>IF('Formulario PPGR3'!$G821="","",'Formulario PPGR1'!#REF!)</f>
        <v/>
      </c>
      <c r="F821" s="188" t="str">
        <f>IF('Formulario PPGR3'!$G821="","",'Formulario PPGR1'!#REF!)</f>
        <v/>
      </c>
      <c r="G821" s="234"/>
      <c r="H821" s="519" t="str" cm="1">
        <f t="array" ref="H821">IF(Tabla1[[#This Row],[Código_Actividad]]="","",_xlfn.XLOOKUP(Tabla1[[#This Row],[Código_Actividad]],CodigoActividad,Tabla2[Actividades Programables Presupuestables],"",0))</f>
        <v/>
      </c>
      <c r="I821" s="520" t="str">
        <f>IFERROR(VLOOKUP('Formulario PPGR3'!$G821,'Formulario PPGR2'!$C$9:$Q$270,15,FALSE),"")</f>
        <v/>
      </c>
      <c r="J821" s="525"/>
      <c r="K821" s="524"/>
      <c r="L821" s="521" t="str">
        <f>IF(Tabla1[[#This Row],[Descripción]]="","",_xlfn.XLOOKUP(Tabla1[[#This Row],[Descripción]],Tabla10[Descripción],Tabla10[Unidad de Medida],"",0))</f>
        <v/>
      </c>
      <c r="M821" s="312"/>
      <c r="N821" s="537" t="str">
        <f>IF(Tabla1[[#This Row],[Descripción]]="","",_xlfn.XLOOKUP(Tabla1[[#This Row],[Descripción]],Tabla10[Descripción],Tabla10[Precio Unitario],0))</f>
        <v/>
      </c>
      <c r="O821" s="537" t="str">
        <f>IF(Tabla1[[#This Row],[Cantidad de Insumos]]="","",Tabla1[[#This Row],[Precio Unitario]]*Tabla1[[#This Row],[Cantidad de Insumos]])</f>
        <v/>
      </c>
      <c r="P821" s="522" t="str">
        <f>IF(Tabla1[[#This Row],[Descripción]]="","",_xlfn.XLOOKUP(Tabla1[[#This Row],[Descripción]],Tabla10[Descripción],Tabla10[CODIGO PRESUPUESTARIO],0))</f>
        <v/>
      </c>
      <c r="Q821" s="523"/>
      <c r="R821" s="523" t="str">
        <f>IF(Tabla1[[#This Row],[Insumos]]="","",_xlfn.XLOOKUP(Tabla1[[#This Row],[Insumos]],Tabla10[Insumo],Tabla10[InsumoAbrev],"",0))</f>
        <v/>
      </c>
    </row>
    <row r="822" spans="2:18" s="267" customFormat="1">
      <c r="B822" s="188" t="str">
        <f>IF('Formulario PPGR3'!$G822="","",CONCATENATE('Formulario PPGR3'!$C822,".",'Formulario PPGR3'!$D822,".",'Formulario PPGR3'!$E822,".",'Formulario PPGR3'!$F822))</f>
        <v/>
      </c>
      <c r="C822" s="188" t="str">
        <f>IF('Formulario PPGR3'!$G822="","",'Formulario PPGR1'!#REF!)</f>
        <v/>
      </c>
      <c r="D822" s="188" t="str">
        <f>IF('Formulario PPGR3'!$G822="","",'Formulario PPGR1'!#REF!)</f>
        <v/>
      </c>
      <c r="E822" s="188" t="str">
        <f>IF('Formulario PPGR3'!$G822="","",'Formulario PPGR1'!#REF!)</f>
        <v/>
      </c>
      <c r="F822" s="188" t="str">
        <f>IF('Formulario PPGR3'!$G822="","",'Formulario PPGR1'!#REF!)</f>
        <v/>
      </c>
      <c r="G822" s="234"/>
      <c r="H822" s="519" t="str" cm="1">
        <f t="array" ref="H822">IF(Tabla1[[#This Row],[Código_Actividad]]="","",_xlfn.XLOOKUP(Tabla1[[#This Row],[Código_Actividad]],CodigoActividad,Tabla2[Actividades Programables Presupuestables],"",0))</f>
        <v/>
      </c>
      <c r="I822" s="520" t="str">
        <f>IFERROR(VLOOKUP('Formulario PPGR3'!$G822,'Formulario PPGR2'!$C$9:$Q$270,15,FALSE),"")</f>
        <v/>
      </c>
      <c r="J822" s="525"/>
      <c r="K822" s="524"/>
      <c r="L822" s="521" t="str">
        <f>IF(Tabla1[[#This Row],[Descripción]]="","",_xlfn.XLOOKUP(Tabla1[[#This Row],[Descripción]],Tabla10[Descripción],Tabla10[Unidad de Medida],"",0))</f>
        <v/>
      </c>
      <c r="M822" s="312"/>
      <c r="N822" s="537" t="str">
        <f>IF(Tabla1[[#This Row],[Descripción]]="","",_xlfn.XLOOKUP(Tabla1[[#This Row],[Descripción]],Tabla10[Descripción],Tabla10[Precio Unitario],0))</f>
        <v/>
      </c>
      <c r="O822" s="537" t="str">
        <f>IF(Tabla1[[#This Row],[Cantidad de Insumos]]="","",Tabla1[[#This Row],[Precio Unitario]]*Tabla1[[#This Row],[Cantidad de Insumos]])</f>
        <v/>
      </c>
      <c r="P822" s="522" t="str">
        <f>IF(Tabla1[[#This Row],[Descripción]]="","",_xlfn.XLOOKUP(Tabla1[[#This Row],[Descripción]],Tabla10[Descripción],Tabla10[CODIGO PRESUPUESTARIO],0))</f>
        <v/>
      </c>
      <c r="Q822" s="523"/>
      <c r="R822" s="523" t="str">
        <f>IF(Tabla1[[#This Row],[Insumos]]="","",_xlfn.XLOOKUP(Tabla1[[#This Row],[Insumos]],Tabla10[Insumo],Tabla10[InsumoAbrev],"",0))</f>
        <v/>
      </c>
    </row>
    <row r="823" spans="2:18" s="267" customFormat="1">
      <c r="B823" s="188" t="str">
        <f>IF('Formulario PPGR3'!$G823="","",CONCATENATE('Formulario PPGR3'!$C823,".",'Formulario PPGR3'!$D823,".",'Formulario PPGR3'!$E823,".",'Formulario PPGR3'!$F823))</f>
        <v/>
      </c>
      <c r="C823" s="188" t="str">
        <f>IF('Formulario PPGR3'!$G823="","",'Formulario PPGR1'!#REF!)</f>
        <v/>
      </c>
      <c r="D823" s="188" t="str">
        <f>IF('Formulario PPGR3'!$G823="","",'Formulario PPGR1'!#REF!)</f>
        <v/>
      </c>
      <c r="E823" s="188" t="str">
        <f>IF('Formulario PPGR3'!$G823="","",'Formulario PPGR1'!#REF!)</f>
        <v/>
      </c>
      <c r="F823" s="188" t="str">
        <f>IF('Formulario PPGR3'!$G823="","",'Formulario PPGR1'!#REF!)</f>
        <v/>
      </c>
      <c r="G823" s="234"/>
      <c r="H823" s="519" t="str" cm="1">
        <f t="array" ref="H823">IF(Tabla1[[#This Row],[Código_Actividad]]="","",_xlfn.XLOOKUP(Tabla1[[#This Row],[Código_Actividad]],CodigoActividad,Tabla2[Actividades Programables Presupuestables],"",0))</f>
        <v/>
      </c>
      <c r="I823" s="520" t="str">
        <f>IFERROR(VLOOKUP('Formulario PPGR3'!$G823,'Formulario PPGR2'!$C$9:$Q$270,15,FALSE),"")</f>
        <v/>
      </c>
      <c r="J823" s="525"/>
      <c r="K823" s="524"/>
      <c r="L823" s="521" t="str">
        <f>IF(Tabla1[[#This Row],[Descripción]]="","",_xlfn.XLOOKUP(Tabla1[[#This Row],[Descripción]],Tabla10[Descripción],Tabla10[Unidad de Medida],"",0))</f>
        <v/>
      </c>
      <c r="M823" s="312"/>
      <c r="N823" s="537" t="str">
        <f>IF(Tabla1[[#This Row],[Descripción]]="","",_xlfn.XLOOKUP(Tabla1[[#This Row],[Descripción]],Tabla10[Descripción],Tabla10[Precio Unitario],0))</f>
        <v/>
      </c>
      <c r="O823" s="537" t="str">
        <f>IF(Tabla1[[#This Row],[Cantidad de Insumos]]="","",Tabla1[[#This Row],[Precio Unitario]]*Tabla1[[#This Row],[Cantidad de Insumos]])</f>
        <v/>
      </c>
      <c r="P823" s="522" t="str">
        <f>IF(Tabla1[[#This Row],[Descripción]]="","",_xlfn.XLOOKUP(Tabla1[[#This Row],[Descripción]],Tabla10[Descripción],Tabla10[CODIGO PRESUPUESTARIO],0))</f>
        <v/>
      </c>
      <c r="Q823" s="523"/>
      <c r="R823" s="523" t="str">
        <f>IF(Tabla1[[#This Row],[Insumos]]="","",_xlfn.XLOOKUP(Tabla1[[#This Row],[Insumos]],Tabla10[Insumo],Tabla10[InsumoAbrev],"",0))</f>
        <v/>
      </c>
    </row>
    <row r="824" spans="2:18" s="267" customFormat="1">
      <c r="B824" s="188" t="str">
        <f>IF('Formulario PPGR3'!$G824="","",CONCATENATE('Formulario PPGR3'!$C824,".",'Formulario PPGR3'!$D824,".",'Formulario PPGR3'!$E824,".",'Formulario PPGR3'!$F824))</f>
        <v/>
      </c>
      <c r="C824" s="188" t="str">
        <f>IF('Formulario PPGR3'!$G824="","",'Formulario PPGR1'!#REF!)</f>
        <v/>
      </c>
      <c r="D824" s="188" t="str">
        <f>IF('Formulario PPGR3'!$G824="","",'Formulario PPGR1'!#REF!)</f>
        <v/>
      </c>
      <c r="E824" s="188" t="str">
        <f>IF('Formulario PPGR3'!$G824="","",'Formulario PPGR1'!#REF!)</f>
        <v/>
      </c>
      <c r="F824" s="188" t="str">
        <f>IF('Formulario PPGR3'!$G824="","",'Formulario PPGR1'!#REF!)</f>
        <v/>
      </c>
      <c r="G824" s="234"/>
      <c r="H824" s="519" t="str" cm="1">
        <f t="array" ref="H824">IF(Tabla1[[#This Row],[Código_Actividad]]="","",_xlfn.XLOOKUP(Tabla1[[#This Row],[Código_Actividad]],CodigoActividad,Tabla2[Actividades Programables Presupuestables],"",0))</f>
        <v/>
      </c>
      <c r="I824" s="520" t="str">
        <f>IFERROR(VLOOKUP('Formulario PPGR3'!$G824,'Formulario PPGR2'!$C$9:$Q$270,15,FALSE),"")</f>
        <v/>
      </c>
      <c r="J824" s="525"/>
      <c r="K824" s="524"/>
      <c r="L824" s="521" t="str">
        <f>IF(Tabla1[[#This Row],[Descripción]]="","",_xlfn.XLOOKUP(Tabla1[[#This Row],[Descripción]],Tabla10[Descripción],Tabla10[Unidad de Medida],"",0))</f>
        <v/>
      </c>
      <c r="M824" s="312"/>
      <c r="N824" s="537" t="str">
        <f>IF(Tabla1[[#This Row],[Descripción]]="","",_xlfn.XLOOKUP(Tabla1[[#This Row],[Descripción]],Tabla10[Descripción],Tabla10[Precio Unitario],0))</f>
        <v/>
      </c>
      <c r="O824" s="537" t="str">
        <f>IF(Tabla1[[#This Row],[Cantidad de Insumos]]="","",Tabla1[[#This Row],[Precio Unitario]]*Tabla1[[#This Row],[Cantidad de Insumos]])</f>
        <v/>
      </c>
      <c r="P824" s="522" t="str">
        <f>IF(Tabla1[[#This Row],[Descripción]]="","",_xlfn.XLOOKUP(Tabla1[[#This Row],[Descripción]],Tabla10[Descripción],Tabla10[CODIGO PRESUPUESTARIO],0))</f>
        <v/>
      </c>
      <c r="Q824" s="523"/>
      <c r="R824" s="523" t="str">
        <f>IF(Tabla1[[#This Row],[Insumos]]="","",_xlfn.XLOOKUP(Tabla1[[#This Row],[Insumos]],Tabla10[Insumo],Tabla10[InsumoAbrev],"",0))</f>
        <v/>
      </c>
    </row>
    <row r="825" spans="2:18" s="267" customFormat="1">
      <c r="B825" s="188" t="str">
        <f>IF('Formulario PPGR3'!$G825="","",CONCATENATE('Formulario PPGR3'!$C825,".",'Formulario PPGR3'!$D825,".",'Formulario PPGR3'!$E825,".",'Formulario PPGR3'!$F825))</f>
        <v/>
      </c>
      <c r="C825" s="188" t="str">
        <f>IF('Formulario PPGR3'!$G825="","",'Formulario PPGR1'!#REF!)</f>
        <v/>
      </c>
      <c r="D825" s="188" t="str">
        <f>IF('Formulario PPGR3'!$G825="","",'Formulario PPGR1'!#REF!)</f>
        <v/>
      </c>
      <c r="E825" s="188" t="str">
        <f>IF('Formulario PPGR3'!$G825="","",'Formulario PPGR1'!#REF!)</f>
        <v/>
      </c>
      <c r="F825" s="188" t="str">
        <f>IF('Formulario PPGR3'!$G825="","",'Formulario PPGR1'!#REF!)</f>
        <v/>
      </c>
      <c r="G825" s="234"/>
      <c r="H825" s="519" t="str" cm="1">
        <f t="array" ref="H825">IF(Tabla1[[#This Row],[Código_Actividad]]="","",_xlfn.XLOOKUP(Tabla1[[#This Row],[Código_Actividad]],CodigoActividad,Tabla2[Actividades Programables Presupuestables],"",0))</f>
        <v/>
      </c>
      <c r="I825" s="520" t="str">
        <f>IFERROR(VLOOKUP('Formulario PPGR3'!$G825,'Formulario PPGR2'!$C$9:$Q$270,15,FALSE),"")</f>
        <v/>
      </c>
      <c r="J825" s="525"/>
      <c r="K825" s="524"/>
      <c r="L825" s="521" t="str">
        <f>IF(Tabla1[[#This Row],[Descripción]]="","",_xlfn.XLOOKUP(Tabla1[[#This Row],[Descripción]],Tabla10[Descripción],Tabla10[Unidad de Medida],"",0))</f>
        <v/>
      </c>
      <c r="M825" s="312"/>
      <c r="N825" s="537" t="str">
        <f>IF(Tabla1[[#This Row],[Descripción]]="","",_xlfn.XLOOKUP(Tabla1[[#This Row],[Descripción]],Tabla10[Descripción],Tabla10[Precio Unitario],0))</f>
        <v/>
      </c>
      <c r="O825" s="537" t="str">
        <f>IF(Tabla1[[#This Row],[Cantidad de Insumos]]="","",Tabla1[[#This Row],[Precio Unitario]]*Tabla1[[#This Row],[Cantidad de Insumos]])</f>
        <v/>
      </c>
      <c r="P825" s="522" t="str">
        <f>IF(Tabla1[[#This Row],[Descripción]]="","",_xlfn.XLOOKUP(Tabla1[[#This Row],[Descripción]],Tabla10[Descripción],Tabla10[CODIGO PRESUPUESTARIO],0))</f>
        <v/>
      </c>
      <c r="Q825" s="523"/>
      <c r="R825" s="523" t="str">
        <f>IF(Tabla1[[#This Row],[Insumos]]="","",_xlfn.XLOOKUP(Tabla1[[#This Row],[Insumos]],Tabla10[Insumo],Tabla10[InsumoAbrev],"",0))</f>
        <v/>
      </c>
    </row>
    <row r="826" spans="2:18" s="267" customFormat="1">
      <c r="B826" s="188" t="str">
        <f>IF('Formulario PPGR3'!$G826="","",CONCATENATE('Formulario PPGR3'!$C826,".",'Formulario PPGR3'!$D826,".",'Formulario PPGR3'!$E826,".",'Formulario PPGR3'!$F826))</f>
        <v/>
      </c>
      <c r="C826" s="188" t="str">
        <f>IF('Formulario PPGR3'!$G826="","",'Formulario PPGR1'!#REF!)</f>
        <v/>
      </c>
      <c r="D826" s="188" t="str">
        <f>IF('Formulario PPGR3'!$G826="","",'Formulario PPGR1'!#REF!)</f>
        <v/>
      </c>
      <c r="E826" s="188" t="str">
        <f>IF('Formulario PPGR3'!$G826="","",'Formulario PPGR1'!#REF!)</f>
        <v/>
      </c>
      <c r="F826" s="188" t="str">
        <f>IF('Formulario PPGR3'!$G826="","",'Formulario PPGR1'!#REF!)</f>
        <v/>
      </c>
      <c r="G826" s="234"/>
      <c r="H826" s="519" t="str" cm="1">
        <f t="array" ref="H826">IF(Tabla1[[#This Row],[Código_Actividad]]="","",_xlfn.XLOOKUP(Tabla1[[#This Row],[Código_Actividad]],CodigoActividad,Tabla2[Actividades Programables Presupuestables],"",0))</f>
        <v/>
      </c>
      <c r="I826" s="520" t="str">
        <f>IFERROR(VLOOKUP('Formulario PPGR3'!$G826,'Formulario PPGR2'!$C$9:$Q$270,15,FALSE),"")</f>
        <v/>
      </c>
      <c r="J826" s="525"/>
      <c r="K826" s="524"/>
      <c r="L826" s="521" t="str">
        <f>IF(Tabla1[[#This Row],[Descripción]]="","",_xlfn.XLOOKUP(Tabla1[[#This Row],[Descripción]],Tabla10[Descripción],Tabla10[Unidad de Medida],"",0))</f>
        <v/>
      </c>
      <c r="M826" s="312"/>
      <c r="N826" s="537" t="str">
        <f>IF(Tabla1[[#This Row],[Descripción]]="","",_xlfn.XLOOKUP(Tabla1[[#This Row],[Descripción]],Tabla10[Descripción],Tabla10[Precio Unitario],0))</f>
        <v/>
      </c>
      <c r="O826" s="537" t="str">
        <f>IF(Tabla1[[#This Row],[Cantidad de Insumos]]="","",Tabla1[[#This Row],[Precio Unitario]]*Tabla1[[#This Row],[Cantidad de Insumos]])</f>
        <v/>
      </c>
      <c r="P826" s="522" t="str">
        <f>IF(Tabla1[[#This Row],[Descripción]]="","",_xlfn.XLOOKUP(Tabla1[[#This Row],[Descripción]],Tabla10[Descripción],Tabla10[CODIGO PRESUPUESTARIO],0))</f>
        <v/>
      </c>
      <c r="Q826" s="523"/>
      <c r="R826" s="523" t="str">
        <f>IF(Tabla1[[#This Row],[Insumos]]="","",_xlfn.XLOOKUP(Tabla1[[#This Row],[Insumos]],Tabla10[Insumo],Tabla10[InsumoAbrev],"",0))</f>
        <v/>
      </c>
    </row>
    <row r="827" spans="2:18" s="267" customFormat="1">
      <c r="B827" s="188" t="str">
        <f>IF('Formulario PPGR3'!$G827="","",CONCATENATE('Formulario PPGR3'!$C827,".",'Formulario PPGR3'!$D827,".",'Formulario PPGR3'!$E827,".",'Formulario PPGR3'!$F827))</f>
        <v/>
      </c>
      <c r="C827" s="188" t="str">
        <f>IF('Formulario PPGR3'!$G827="","",'Formulario PPGR1'!#REF!)</f>
        <v/>
      </c>
      <c r="D827" s="188" t="str">
        <f>IF('Formulario PPGR3'!$G827="","",'Formulario PPGR1'!#REF!)</f>
        <v/>
      </c>
      <c r="E827" s="188" t="str">
        <f>IF('Formulario PPGR3'!$G827="","",'Formulario PPGR1'!#REF!)</f>
        <v/>
      </c>
      <c r="F827" s="188" t="str">
        <f>IF('Formulario PPGR3'!$G827="","",'Formulario PPGR1'!#REF!)</f>
        <v/>
      </c>
      <c r="G827" s="234"/>
      <c r="H827" s="519" t="str" cm="1">
        <f t="array" ref="H827">IF(Tabla1[[#This Row],[Código_Actividad]]="","",_xlfn.XLOOKUP(Tabla1[[#This Row],[Código_Actividad]],CodigoActividad,Tabla2[Actividades Programables Presupuestables],"",0))</f>
        <v/>
      </c>
      <c r="I827" s="520" t="str">
        <f>IFERROR(VLOOKUP('Formulario PPGR3'!$G827,'Formulario PPGR2'!$C$9:$Q$270,15,FALSE),"")</f>
        <v/>
      </c>
      <c r="J827" s="525"/>
      <c r="K827" s="524"/>
      <c r="L827" s="521" t="str">
        <f>IF(Tabla1[[#This Row],[Descripción]]="","",_xlfn.XLOOKUP(Tabla1[[#This Row],[Descripción]],Tabla10[Descripción],Tabla10[Unidad de Medida],"",0))</f>
        <v/>
      </c>
      <c r="M827" s="312"/>
      <c r="N827" s="537" t="str">
        <f>IF(Tabla1[[#This Row],[Descripción]]="","",_xlfn.XLOOKUP(Tabla1[[#This Row],[Descripción]],Tabla10[Descripción],Tabla10[Precio Unitario],0))</f>
        <v/>
      </c>
      <c r="O827" s="537" t="str">
        <f>IF(Tabla1[[#This Row],[Cantidad de Insumos]]="","",Tabla1[[#This Row],[Precio Unitario]]*Tabla1[[#This Row],[Cantidad de Insumos]])</f>
        <v/>
      </c>
      <c r="P827" s="522" t="str">
        <f>IF(Tabla1[[#This Row],[Descripción]]="","",_xlfn.XLOOKUP(Tabla1[[#This Row],[Descripción]],Tabla10[Descripción],Tabla10[CODIGO PRESUPUESTARIO],0))</f>
        <v/>
      </c>
      <c r="Q827" s="523"/>
      <c r="R827" s="523" t="str">
        <f>IF(Tabla1[[#This Row],[Insumos]]="","",_xlfn.XLOOKUP(Tabla1[[#This Row],[Insumos]],Tabla10[Insumo],Tabla10[InsumoAbrev],"",0))</f>
        <v/>
      </c>
    </row>
    <row r="828" spans="2:18" s="267" customFormat="1">
      <c r="B828" s="188" t="str">
        <f>IF('Formulario PPGR3'!$G828="","",CONCATENATE('Formulario PPGR3'!$C828,".",'Formulario PPGR3'!$D828,".",'Formulario PPGR3'!$E828,".",'Formulario PPGR3'!$F828))</f>
        <v/>
      </c>
      <c r="C828" s="188" t="str">
        <f>IF('Formulario PPGR3'!$G828="","",'Formulario PPGR1'!#REF!)</f>
        <v/>
      </c>
      <c r="D828" s="188" t="str">
        <f>IF('Formulario PPGR3'!$G828="","",'Formulario PPGR1'!#REF!)</f>
        <v/>
      </c>
      <c r="E828" s="188" t="str">
        <f>IF('Formulario PPGR3'!$G828="","",'Formulario PPGR1'!#REF!)</f>
        <v/>
      </c>
      <c r="F828" s="188" t="str">
        <f>IF('Formulario PPGR3'!$G828="","",'Formulario PPGR1'!#REF!)</f>
        <v/>
      </c>
      <c r="G828" s="234"/>
      <c r="H828" s="519" t="str" cm="1">
        <f t="array" ref="H828">IF(Tabla1[[#This Row],[Código_Actividad]]="","",_xlfn.XLOOKUP(Tabla1[[#This Row],[Código_Actividad]],CodigoActividad,Tabla2[Actividades Programables Presupuestables],"",0))</f>
        <v/>
      </c>
      <c r="I828" s="520" t="str">
        <f>IFERROR(VLOOKUP('Formulario PPGR3'!$G828,'Formulario PPGR2'!$C$9:$Q$270,15,FALSE),"")</f>
        <v/>
      </c>
      <c r="J828" s="525"/>
      <c r="K828" s="524"/>
      <c r="L828" s="521" t="str">
        <f>IF(Tabla1[[#This Row],[Descripción]]="","",_xlfn.XLOOKUP(Tabla1[[#This Row],[Descripción]],Tabla10[Descripción],Tabla10[Unidad de Medida],"",0))</f>
        <v/>
      </c>
      <c r="M828" s="312"/>
      <c r="N828" s="537" t="str">
        <f>IF(Tabla1[[#This Row],[Descripción]]="","",_xlfn.XLOOKUP(Tabla1[[#This Row],[Descripción]],Tabla10[Descripción],Tabla10[Precio Unitario],0))</f>
        <v/>
      </c>
      <c r="O828" s="537" t="str">
        <f>IF(Tabla1[[#This Row],[Cantidad de Insumos]]="","",Tabla1[[#This Row],[Precio Unitario]]*Tabla1[[#This Row],[Cantidad de Insumos]])</f>
        <v/>
      </c>
      <c r="P828" s="522" t="str">
        <f>IF(Tabla1[[#This Row],[Descripción]]="","",_xlfn.XLOOKUP(Tabla1[[#This Row],[Descripción]],Tabla10[Descripción],Tabla10[CODIGO PRESUPUESTARIO],0))</f>
        <v/>
      </c>
      <c r="Q828" s="523"/>
      <c r="R828" s="523" t="str">
        <f>IF(Tabla1[[#This Row],[Insumos]]="","",_xlfn.XLOOKUP(Tabla1[[#This Row],[Insumos]],Tabla10[Insumo],Tabla10[InsumoAbrev],"",0))</f>
        <v/>
      </c>
    </row>
    <row r="829" spans="2:18" s="267" customFormat="1">
      <c r="B829" s="188" t="str">
        <f>IF('Formulario PPGR3'!$G829="","",CONCATENATE('Formulario PPGR3'!$C829,".",'Formulario PPGR3'!$D829,".",'Formulario PPGR3'!$E829,".",'Formulario PPGR3'!$F829))</f>
        <v/>
      </c>
      <c r="C829" s="188" t="str">
        <f>IF('Formulario PPGR3'!$G829="","",'Formulario PPGR1'!#REF!)</f>
        <v/>
      </c>
      <c r="D829" s="188" t="str">
        <f>IF('Formulario PPGR3'!$G829="","",'Formulario PPGR1'!#REF!)</f>
        <v/>
      </c>
      <c r="E829" s="188" t="str">
        <f>IF('Formulario PPGR3'!$G829="","",'Formulario PPGR1'!#REF!)</f>
        <v/>
      </c>
      <c r="F829" s="188" t="str">
        <f>IF('Formulario PPGR3'!$G829="","",'Formulario PPGR1'!#REF!)</f>
        <v/>
      </c>
      <c r="G829" s="234"/>
      <c r="H829" s="519" t="str" cm="1">
        <f t="array" ref="H829">IF(Tabla1[[#This Row],[Código_Actividad]]="","",_xlfn.XLOOKUP(Tabla1[[#This Row],[Código_Actividad]],CodigoActividad,Tabla2[Actividades Programables Presupuestables],"",0))</f>
        <v/>
      </c>
      <c r="I829" s="520" t="str">
        <f>IFERROR(VLOOKUP('Formulario PPGR3'!$G829,'Formulario PPGR2'!$C$9:$Q$270,15,FALSE),"")</f>
        <v/>
      </c>
      <c r="J829" s="525"/>
      <c r="K829" s="524"/>
      <c r="L829" s="521" t="str">
        <f>IF(Tabla1[[#This Row],[Descripción]]="","",_xlfn.XLOOKUP(Tabla1[[#This Row],[Descripción]],Tabla10[Descripción],Tabla10[Unidad de Medida],"",0))</f>
        <v/>
      </c>
      <c r="M829" s="312"/>
      <c r="N829" s="537" t="str">
        <f>IF(Tabla1[[#This Row],[Descripción]]="","",_xlfn.XLOOKUP(Tabla1[[#This Row],[Descripción]],Tabla10[Descripción],Tabla10[Precio Unitario],0))</f>
        <v/>
      </c>
      <c r="O829" s="537" t="str">
        <f>IF(Tabla1[[#This Row],[Cantidad de Insumos]]="","",Tabla1[[#This Row],[Precio Unitario]]*Tabla1[[#This Row],[Cantidad de Insumos]])</f>
        <v/>
      </c>
      <c r="P829" s="522" t="str">
        <f>IF(Tabla1[[#This Row],[Descripción]]="","",_xlfn.XLOOKUP(Tabla1[[#This Row],[Descripción]],Tabla10[Descripción],Tabla10[CODIGO PRESUPUESTARIO],0))</f>
        <v/>
      </c>
      <c r="Q829" s="523"/>
      <c r="R829" s="523" t="str">
        <f>IF(Tabla1[[#This Row],[Insumos]]="","",_xlfn.XLOOKUP(Tabla1[[#This Row],[Insumos]],Tabla10[Insumo],Tabla10[InsumoAbrev],"",0))</f>
        <v/>
      </c>
    </row>
    <row r="830" spans="2:18" s="267" customFormat="1">
      <c r="B830" s="188" t="str">
        <f>IF('Formulario PPGR3'!$G830="","",CONCATENATE('Formulario PPGR3'!$C830,".",'Formulario PPGR3'!$D830,".",'Formulario PPGR3'!$E830,".",'Formulario PPGR3'!$F830))</f>
        <v/>
      </c>
      <c r="C830" s="188" t="str">
        <f>IF('Formulario PPGR3'!$G830="","",'Formulario PPGR1'!#REF!)</f>
        <v/>
      </c>
      <c r="D830" s="188" t="str">
        <f>IF('Formulario PPGR3'!$G830="","",'Formulario PPGR1'!#REF!)</f>
        <v/>
      </c>
      <c r="E830" s="188" t="str">
        <f>IF('Formulario PPGR3'!$G830="","",'Formulario PPGR1'!#REF!)</f>
        <v/>
      </c>
      <c r="F830" s="188" t="str">
        <f>IF('Formulario PPGR3'!$G830="","",'Formulario PPGR1'!#REF!)</f>
        <v/>
      </c>
      <c r="G830" s="234"/>
      <c r="H830" s="519" t="str" cm="1">
        <f t="array" ref="H830">IF(Tabla1[[#This Row],[Código_Actividad]]="","",_xlfn.XLOOKUP(Tabla1[[#This Row],[Código_Actividad]],CodigoActividad,Tabla2[Actividades Programables Presupuestables],"",0))</f>
        <v/>
      </c>
      <c r="I830" s="520" t="str">
        <f>IFERROR(VLOOKUP('Formulario PPGR3'!$G830,'Formulario PPGR2'!$C$9:$Q$270,15,FALSE),"")</f>
        <v/>
      </c>
      <c r="J830" s="525"/>
      <c r="K830" s="524"/>
      <c r="L830" s="521" t="str">
        <f>IF(Tabla1[[#This Row],[Descripción]]="","",_xlfn.XLOOKUP(Tabla1[[#This Row],[Descripción]],Tabla10[Descripción],Tabla10[Unidad de Medida],"",0))</f>
        <v/>
      </c>
      <c r="M830" s="312"/>
      <c r="N830" s="537" t="str">
        <f>IF(Tabla1[[#This Row],[Descripción]]="","",_xlfn.XLOOKUP(Tabla1[[#This Row],[Descripción]],Tabla10[Descripción],Tabla10[Precio Unitario],0))</f>
        <v/>
      </c>
      <c r="O830" s="537" t="str">
        <f>IF(Tabla1[[#This Row],[Cantidad de Insumos]]="","",Tabla1[[#This Row],[Precio Unitario]]*Tabla1[[#This Row],[Cantidad de Insumos]])</f>
        <v/>
      </c>
      <c r="P830" s="522" t="str">
        <f>IF(Tabla1[[#This Row],[Descripción]]="","",_xlfn.XLOOKUP(Tabla1[[#This Row],[Descripción]],Tabla10[Descripción],Tabla10[CODIGO PRESUPUESTARIO],0))</f>
        <v/>
      </c>
      <c r="Q830" s="523"/>
      <c r="R830" s="523" t="str">
        <f>IF(Tabla1[[#This Row],[Insumos]]="","",_xlfn.XLOOKUP(Tabla1[[#This Row],[Insumos]],Tabla10[Insumo],Tabla10[InsumoAbrev],"",0))</f>
        <v/>
      </c>
    </row>
    <row r="831" spans="2:18" s="267" customFormat="1">
      <c r="B831" s="188" t="str">
        <f>IF('Formulario PPGR3'!$G831="","",CONCATENATE('Formulario PPGR3'!$C831,".",'Formulario PPGR3'!$D831,".",'Formulario PPGR3'!$E831,".",'Formulario PPGR3'!$F831))</f>
        <v/>
      </c>
      <c r="C831" s="188" t="str">
        <f>IF('Formulario PPGR3'!$G831="","",'Formulario PPGR1'!#REF!)</f>
        <v/>
      </c>
      <c r="D831" s="188" t="str">
        <f>IF('Formulario PPGR3'!$G831="","",'Formulario PPGR1'!#REF!)</f>
        <v/>
      </c>
      <c r="E831" s="188" t="str">
        <f>IF('Formulario PPGR3'!$G831="","",'Formulario PPGR1'!#REF!)</f>
        <v/>
      </c>
      <c r="F831" s="188" t="str">
        <f>IF('Formulario PPGR3'!$G831="","",'Formulario PPGR1'!#REF!)</f>
        <v/>
      </c>
      <c r="G831" s="234"/>
      <c r="H831" s="519" t="str" cm="1">
        <f t="array" ref="H831">IF(Tabla1[[#This Row],[Código_Actividad]]="","",_xlfn.XLOOKUP(Tabla1[[#This Row],[Código_Actividad]],CodigoActividad,Tabla2[Actividades Programables Presupuestables],"",0))</f>
        <v/>
      </c>
      <c r="I831" s="520" t="str">
        <f>IFERROR(VLOOKUP('Formulario PPGR3'!$G831,'Formulario PPGR2'!$C$9:$Q$270,15,FALSE),"")</f>
        <v/>
      </c>
      <c r="J831" s="525"/>
      <c r="K831" s="524"/>
      <c r="L831" s="521" t="str">
        <f>IF(Tabla1[[#This Row],[Descripción]]="","",_xlfn.XLOOKUP(Tabla1[[#This Row],[Descripción]],Tabla10[Descripción],Tabla10[Unidad de Medida],"",0))</f>
        <v/>
      </c>
      <c r="M831" s="312"/>
      <c r="N831" s="537" t="str">
        <f>IF(Tabla1[[#This Row],[Descripción]]="","",_xlfn.XLOOKUP(Tabla1[[#This Row],[Descripción]],Tabla10[Descripción],Tabla10[Precio Unitario],0))</f>
        <v/>
      </c>
      <c r="O831" s="537" t="str">
        <f>IF(Tabla1[[#This Row],[Cantidad de Insumos]]="","",Tabla1[[#This Row],[Precio Unitario]]*Tabla1[[#This Row],[Cantidad de Insumos]])</f>
        <v/>
      </c>
      <c r="P831" s="522" t="str">
        <f>IF(Tabla1[[#This Row],[Descripción]]="","",_xlfn.XLOOKUP(Tabla1[[#This Row],[Descripción]],Tabla10[Descripción],Tabla10[CODIGO PRESUPUESTARIO],0))</f>
        <v/>
      </c>
      <c r="Q831" s="523"/>
      <c r="R831" s="523" t="str">
        <f>IF(Tabla1[[#This Row],[Insumos]]="","",_xlfn.XLOOKUP(Tabla1[[#This Row],[Insumos]],Tabla10[Insumo],Tabla10[InsumoAbrev],"",0))</f>
        <v/>
      </c>
    </row>
    <row r="832" spans="2:18" s="267" customFormat="1">
      <c r="B832" s="188" t="str">
        <f>IF('Formulario PPGR3'!$G832="","",CONCATENATE('Formulario PPGR3'!$C832,".",'Formulario PPGR3'!$D832,".",'Formulario PPGR3'!$E832,".",'Formulario PPGR3'!$F832))</f>
        <v/>
      </c>
      <c r="C832" s="188" t="str">
        <f>IF('Formulario PPGR3'!$G832="","",'Formulario PPGR1'!#REF!)</f>
        <v/>
      </c>
      <c r="D832" s="188" t="str">
        <f>IF('Formulario PPGR3'!$G832="","",'Formulario PPGR1'!#REF!)</f>
        <v/>
      </c>
      <c r="E832" s="188" t="str">
        <f>IF('Formulario PPGR3'!$G832="","",'Formulario PPGR1'!#REF!)</f>
        <v/>
      </c>
      <c r="F832" s="188" t="str">
        <f>IF('Formulario PPGR3'!$G832="","",'Formulario PPGR1'!#REF!)</f>
        <v/>
      </c>
      <c r="G832" s="234"/>
      <c r="H832" s="519" t="str" cm="1">
        <f t="array" ref="H832">IF(Tabla1[[#This Row],[Código_Actividad]]="","",_xlfn.XLOOKUP(Tabla1[[#This Row],[Código_Actividad]],CodigoActividad,Tabla2[Actividades Programables Presupuestables],"",0))</f>
        <v/>
      </c>
      <c r="I832" s="520" t="str">
        <f>IFERROR(VLOOKUP('Formulario PPGR3'!$G832,'Formulario PPGR2'!$C$9:$Q$270,15,FALSE),"")</f>
        <v/>
      </c>
      <c r="J832" s="525"/>
      <c r="K832" s="524"/>
      <c r="L832" s="521" t="str">
        <f>IF(Tabla1[[#This Row],[Descripción]]="","",_xlfn.XLOOKUP(Tabla1[[#This Row],[Descripción]],Tabla10[Descripción],Tabla10[Unidad de Medida],"",0))</f>
        <v/>
      </c>
      <c r="M832" s="312"/>
      <c r="N832" s="537" t="str">
        <f>IF(Tabla1[[#This Row],[Descripción]]="","",_xlfn.XLOOKUP(Tabla1[[#This Row],[Descripción]],Tabla10[Descripción],Tabla10[Precio Unitario],0))</f>
        <v/>
      </c>
      <c r="O832" s="537" t="str">
        <f>IF(Tabla1[[#This Row],[Cantidad de Insumos]]="","",Tabla1[[#This Row],[Precio Unitario]]*Tabla1[[#This Row],[Cantidad de Insumos]])</f>
        <v/>
      </c>
      <c r="P832" s="522" t="str">
        <f>IF(Tabla1[[#This Row],[Descripción]]="","",_xlfn.XLOOKUP(Tabla1[[#This Row],[Descripción]],Tabla10[Descripción],Tabla10[CODIGO PRESUPUESTARIO],0))</f>
        <v/>
      </c>
      <c r="Q832" s="523"/>
      <c r="R832" s="523" t="str">
        <f>IF(Tabla1[[#This Row],[Insumos]]="","",_xlfn.XLOOKUP(Tabla1[[#This Row],[Insumos]],Tabla10[Insumo],Tabla10[InsumoAbrev],"",0))</f>
        <v/>
      </c>
    </row>
    <row r="833" spans="2:18" s="267" customFormat="1">
      <c r="B833" s="188" t="str">
        <f>IF('Formulario PPGR3'!$G833="","",CONCATENATE('Formulario PPGR3'!$C833,".",'Formulario PPGR3'!$D833,".",'Formulario PPGR3'!$E833,".",'Formulario PPGR3'!$F833))</f>
        <v/>
      </c>
      <c r="C833" s="188" t="str">
        <f>IF('Formulario PPGR3'!$G833="","",'Formulario PPGR1'!#REF!)</f>
        <v/>
      </c>
      <c r="D833" s="188" t="str">
        <f>IF('Formulario PPGR3'!$G833="","",'Formulario PPGR1'!#REF!)</f>
        <v/>
      </c>
      <c r="E833" s="188" t="str">
        <f>IF('Formulario PPGR3'!$G833="","",'Formulario PPGR1'!#REF!)</f>
        <v/>
      </c>
      <c r="F833" s="188" t="str">
        <f>IF('Formulario PPGR3'!$G833="","",'Formulario PPGR1'!#REF!)</f>
        <v/>
      </c>
      <c r="G833" s="234"/>
      <c r="H833" s="519" t="str" cm="1">
        <f t="array" ref="H833">IF(Tabla1[[#This Row],[Código_Actividad]]="","",_xlfn.XLOOKUP(Tabla1[[#This Row],[Código_Actividad]],CodigoActividad,Tabla2[Actividades Programables Presupuestables],"",0))</f>
        <v/>
      </c>
      <c r="I833" s="520" t="str">
        <f>IFERROR(VLOOKUP('Formulario PPGR3'!$G833,'Formulario PPGR2'!$C$9:$Q$270,15,FALSE),"")</f>
        <v/>
      </c>
      <c r="J833" s="525"/>
      <c r="K833" s="524"/>
      <c r="L833" s="521" t="str">
        <f>IF(Tabla1[[#This Row],[Descripción]]="","",_xlfn.XLOOKUP(Tabla1[[#This Row],[Descripción]],Tabla10[Descripción],Tabla10[Unidad de Medida],"",0))</f>
        <v/>
      </c>
      <c r="M833" s="312"/>
      <c r="N833" s="537" t="str">
        <f>IF(Tabla1[[#This Row],[Descripción]]="","",_xlfn.XLOOKUP(Tabla1[[#This Row],[Descripción]],Tabla10[Descripción],Tabla10[Precio Unitario],0))</f>
        <v/>
      </c>
      <c r="O833" s="537" t="str">
        <f>IF(Tabla1[[#This Row],[Cantidad de Insumos]]="","",Tabla1[[#This Row],[Precio Unitario]]*Tabla1[[#This Row],[Cantidad de Insumos]])</f>
        <v/>
      </c>
      <c r="P833" s="522" t="str">
        <f>IF(Tabla1[[#This Row],[Descripción]]="","",_xlfn.XLOOKUP(Tabla1[[#This Row],[Descripción]],Tabla10[Descripción],Tabla10[CODIGO PRESUPUESTARIO],0))</f>
        <v/>
      </c>
      <c r="Q833" s="523"/>
      <c r="R833" s="523" t="str">
        <f>IF(Tabla1[[#This Row],[Insumos]]="","",_xlfn.XLOOKUP(Tabla1[[#This Row],[Insumos]],Tabla10[Insumo],Tabla10[InsumoAbrev],"",0))</f>
        <v/>
      </c>
    </row>
    <row r="834" spans="2:18" s="267" customFormat="1">
      <c r="B834" s="188" t="str">
        <f>IF('Formulario PPGR3'!$G834="","",CONCATENATE('Formulario PPGR3'!$C834,".",'Formulario PPGR3'!$D834,".",'Formulario PPGR3'!$E834,".",'Formulario PPGR3'!$F834))</f>
        <v/>
      </c>
      <c r="C834" s="188" t="str">
        <f>IF('Formulario PPGR3'!$G834="","",'Formulario PPGR1'!#REF!)</f>
        <v/>
      </c>
      <c r="D834" s="188" t="str">
        <f>IF('Formulario PPGR3'!$G834="","",'Formulario PPGR1'!#REF!)</f>
        <v/>
      </c>
      <c r="E834" s="188" t="str">
        <f>IF('Formulario PPGR3'!$G834="","",'Formulario PPGR1'!#REF!)</f>
        <v/>
      </c>
      <c r="F834" s="188" t="str">
        <f>IF('Formulario PPGR3'!$G834="","",'Formulario PPGR1'!#REF!)</f>
        <v/>
      </c>
      <c r="G834" s="234"/>
      <c r="H834" s="519" t="str" cm="1">
        <f t="array" ref="H834">IF(Tabla1[[#This Row],[Código_Actividad]]="","",_xlfn.XLOOKUP(Tabla1[[#This Row],[Código_Actividad]],CodigoActividad,Tabla2[Actividades Programables Presupuestables],"",0))</f>
        <v/>
      </c>
      <c r="I834" s="520" t="str">
        <f>IFERROR(VLOOKUP('Formulario PPGR3'!$G834,'Formulario PPGR2'!$C$9:$Q$270,15,FALSE),"")</f>
        <v/>
      </c>
      <c r="J834" s="525"/>
      <c r="K834" s="524"/>
      <c r="L834" s="521" t="str">
        <f>IF(Tabla1[[#This Row],[Descripción]]="","",_xlfn.XLOOKUP(Tabla1[[#This Row],[Descripción]],Tabla10[Descripción],Tabla10[Unidad de Medida],"",0))</f>
        <v/>
      </c>
      <c r="M834" s="312"/>
      <c r="N834" s="537" t="str">
        <f>IF(Tabla1[[#This Row],[Descripción]]="","",_xlfn.XLOOKUP(Tabla1[[#This Row],[Descripción]],Tabla10[Descripción],Tabla10[Precio Unitario],0))</f>
        <v/>
      </c>
      <c r="O834" s="537" t="str">
        <f>IF(Tabla1[[#This Row],[Cantidad de Insumos]]="","",Tabla1[[#This Row],[Precio Unitario]]*Tabla1[[#This Row],[Cantidad de Insumos]])</f>
        <v/>
      </c>
      <c r="P834" s="522" t="str">
        <f>IF(Tabla1[[#This Row],[Descripción]]="","",_xlfn.XLOOKUP(Tabla1[[#This Row],[Descripción]],Tabla10[Descripción],Tabla10[CODIGO PRESUPUESTARIO],0))</f>
        <v/>
      </c>
      <c r="Q834" s="523"/>
      <c r="R834" s="523" t="str">
        <f>IF(Tabla1[[#This Row],[Insumos]]="","",_xlfn.XLOOKUP(Tabla1[[#This Row],[Insumos]],Tabla10[Insumo],Tabla10[InsumoAbrev],"",0))</f>
        <v/>
      </c>
    </row>
    <row r="835" spans="2:18" s="267" customFormat="1">
      <c r="B835" s="188" t="str">
        <f>IF('Formulario PPGR3'!$G835="","",CONCATENATE('Formulario PPGR3'!$C835,".",'Formulario PPGR3'!$D835,".",'Formulario PPGR3'!$E835,".",'Formulario PPGR3'!$F835))</f>
        <v/>
      </c>
      <c r="C835" s="188" t="str">
        <f>IF('Formulario PPGR3'!$G835="","",'Formulario PPGR1'!#REF!)</f>
        <v/>
      </c>
      <c r="D835" s="188" t="str">
        <f>IF('Formulario PPGR3'!$G835="","",'Formulario PPGR1'!#REF!)</f>
        <v/>
      </c>
      <c r="E835" s="188" t="str">
        <f>IF('Formulario PPGR3'!$G835="","",'Formulario PPGR1'!#REF!)</f>
        <v/>
      </c>
      <c r="F835" s="188" t="str">
        <f>IF('Formulario PPGR3'!$G835="","",'Formulario PPGR1'!#REF!)</f>
        <v/>
      </c>
      <c r="G835" s="234"/>
      <c r="H835" s="519" t="str" cm="1">
        <f t="array" ref="H835">IF(Tabla1[[#This Row],[Código_Actividad]]="","",_xlfn.XLOOKUP(Tabla1[[#This Row],[Código_Actividad]],CodigoActividad,Tabla2[Actividades Programables Presupuestables],"",0))</f>
        <v/>
      </c>
      <c r="I835" s="520" t="str">
        <f>IFERROR(VLOOKUP('Formulario PPGR3'!$G835,'Formulario PPGR2'!$C$9:$Q$270,15,FALSE),"")</f>
        <v/>
      </c>
      <c r="J835" s="525"/>
      <c r="K835" s="524"/>
      <c r="L835" s="521" t="str">
        <f>IF(Tabla1[[#This Row],[Descripción]]="","",_xlfn.XLOOKUP(Tabla1[[#This Row],[Descripción]],Tabla10[Descripción],Tabla10[Unidad de Medida],"",0))</f>
        <v/>
      </c>
      <c r="M835" s="312"/>
      <c r="N835" s="537" t="str">
        <f>IF(Tabla1[[#This Row],[Descripción]]="","",_xlfn.XLOOKUP(Tabla1[[#This Row],[Descripción]],Tabla10[Descripción],Tabla10[Precio Unitario],0))</f>
        <v/>
      </c>
      <c r="O835" s="537" t="str">
        <f>IF(Tabla1[[#This Row],[Cantidad de Insumos]]="","",Tabla1[[#This Row],[Precio Unitario]]*Tabla1[[#This Row],[Cantidad de Insumos]])</f>
        <v/>
      </c>
      <c r="P835" s="522" t="str">
        <f>IF(Tabla1[[#This Row],[Descripción]]="","",_xlfn.XLOOKUP(Tabla1[[#This Row],[Descripción]],Tabla10[Descripción],Tabla10[CODIGO PRESUPUESTARIO],0))</f>
        <v/>
      </c>
      <c r="Q835" s="523"/>
      <c r="R835" s="523" t="str">
        <f>IF(Tabla1[[#This Row],[Insumos]]="","",_xlfn.XLOOKUP(Tabla1[[#This Row],[Insumos]],Tabla10[Insumo],Tabla10[InsumoAbrev],"",0))</f>
        <v/>
      </c>
    </row>
    <row r="836" spans="2:18" s="267" customFormat="1">
      <c r="B836" s="188" t="str">
        <f>IF('Formulario PPGR3'!$G836="","",CONCATENATE('Formulario PPGR3'!$C836,".",'Formulario PPGR3'!$D836,".",'Formulario PPGR3'!$E836,".",'Formulario PPGR3'!$F836))</f>
        <v/>
      </c>
      <c r="C836" s="188" t="str">
        <f>IF('Formulario PPGR3'!$G836="","",'Formulario PPGR1'!#REF!)</f>
        <v/>
      </c>
      <c r="D836" s="188" t="str">
        <f>IF('Formulario PPGR3'!$G836="","",'Formulario PPGR1'!#REF!)</f>
        <v/>
      </c>
      <c r="E836" s="188" t="str">
        <f>IF('Formulario PPGR3'!$G836="","",'Formulario PPGR1'!#REF!)</f>
        <v/>
      </c>
      <c r="F836" s="188" t="str">
        <f>IF('Formulario PPGR3'!$G836="","",'Formulario PPGR1'!#REF!)</f>
        <v/>
      </c>
      <c r="G836" s="234"/>
      <c r="H836" s="519" t="str" cm="1">
        <f t="array" ref="H836">IF(Tabla1[[#This Row],[Código_Actividad]]="","",_xlfn.XLOOKUP(Tabla1[[#This Row],[Código_Actividad]],CodigoActividad,Tabla2[Actividades Programables Presupuestables],"",0))</f>
        <v/>
      </c>
      <c r="I836" s="520" t="str">
        <f>IFERROR(VLOOKUP('Formulario PPGR3'!$G836,'Formulario PPGR2'!$C$9:$Q$270,15,FALSE),"")</f>
        <v/>
      </c>
      <c r="J836" s="525"/>
      <c r="K836" s="524"/>
      <c r="L836" s="521" t="str">
        <f>IF(Tabla1[[#This Row],[Descripción]]="","",_xlfn.XLOOKUP(Tabla1[[#This Row],[Descripción]],Tabla10[Descripción],Tabla10[Unidad de Medida],"",0))</f>
        <v/>
      </c>
      <c r="M836" s="312"/>
      <c r="N836" s="537" t="str">
        <f>IF(Tabla1[[#This Row],[Descripción]]="","",_xlfn.XLOOKUP(Tabla1[[#This Row],[Descripción]],Tabla10[Descripción],Tabla10[Precio Unitario],0))</f>
        <v/>
      </c>
      <c r="O836" s="537" t="str">
        <f>IF(Tabla1[[#This Row],[Cantidad de Insumos]]="","",Tabla1[[#This Row],[Precio Unitario]]*Tabla1[[#This Row],[Cantidad de Insumos]])</f>
        <v/>
      </c>
      <c r="P836" s="522" t="str">
        <f>IF(Tabla1[[#This Row],[Descripción]]="","",_xlfn.XLOOKUP(Tabla1[[#This Row],[Descripción]],Tabla10[Descripción],Tabla10[CODIGO PRESUPUESTARIO],0))</f>
        <v/>
      </c>
      <c r="Q836" s="523"/>
      <c r="R836" s="523" t="str">
        <f>IF(Tabla1[[#This Row],[Insumos]]="","",_xlfn.XLOOKUP(Tabla1[[#This Row],[Insumos]],Tabla10[Insumo],Tabla10[InsumoAbrev],"",0))</f>
        <v/>
      </c>
    </row>
    <row r="837" spans="2:18" s="267" customFormat="1">
      <c r="B837" s="188" t="str">
        <f>IF('Formulario PPGR3'!$G837="","",CONCATENATE('Formulario PPGR3'!$C837,".",'Formulario PPGR3'!$D837,".",'Formulario PPGR3'!$E837,".",'Formulario PPGR3'!$F837))</f>
        <v/>
      </c>
      <c r="C837" s="188" t="str">
        <f>IF('Formulario PPGR3'!$G837="","",'Formulario PPGR1'!#REF!)</f>
        <v/>
      </c>
      <c r="D837" s="188" t="str">
        <f>IF('Formulario PPGR3'!$G837="","",'Formulario PPGR1'!#REF!)</f>
        <v/>
      </c>
      <c r="E837" s="188" t="str">
        <f>IF('Formulario PPGR3'!$G837="","",'Formulario PPGR1'!#REF!)</f>
        <v/>
      </c>
      <c r="F837" s="188" t="str">
        <f>IF('Formulario PPGR3'!$G837="","",'Formulario PPGR1'!#REF!)</f>
        <v/>
      </c>
      <c r="G837" s="234"/>
      <c r="H837" s="519" t="str" cm="1">
        <f t="array" ref="H837">IF(Tabla1[[#This Row],[Código_Actividad]]="","",_xlfn.XLOOKUP(Tabla1[[#This Row],[Código_Actividad]],CodigoActividad,Tabla2[Actividades Programables Presupuestables],"",0))</f>
        <v/>
      </c>
      <c r="I837" s="520" t="str">
        <f>IFERROR(VLOOKUP('Formulario PPGR3'!$G837,'Formulario PPGR2'!$C$9:$Q$270,15,FALSE),"")</f>
        <v/>
      </c>
      <c r="J837" s="525"/>
      <c r="K837" s="524"/>
      <c r="L837" s="521" t="str">
        <f>IF(Tabla1[[#This Row],[Descripción]]="","",_xlfn.XLOOKUP(Tabla1[[#This Row],[Descripción]],Tabla10[Descripción],Tabla10[Unidad de Medida],"",0))</f>
        <v/>
      </c>
      <c r="M837" s="312"/>
      <c r="N837" s="537" t="str">
        <f>IF(Tabla1[[#This Row],[Descripción]]="","",_xlfn.XLOOKUP(Tabla1[[#This Row],[Descripción]],Tabla10[Descripción],Tabla10[Precio Unitario],0))</f>
        <v/>
      </c>
      <c r="O837" s="537" t="str">
        <f>IF(Tabla1[[#This Row],[Cantidad de Insumos]]="","",Tabla1[[#This Row],[Precio Unitario]]*Tabla1[[#This Row],[Cantidad de Insumos]])</f>
        <v/>
      </c>
      <c r="P837" s="522" t="str">
        <f>IF(Tabla1[[#This Row],[Descripción]]="","",_xlfn.XLOOKUP(Tabla1[[#This Row],[Descripción]],Tabla10[Descripción],Tabla10[CODIGO PRESUPUESTARIO],0))</f>
        <v/>
      </c>
      <c r="Q837" s="523"/>
      <c r="R837" s="523" t="str">
        <f>IF(Tabla1[[#This Row],[Insumos]]="","",_xlfn.XLOOKUP(Tabla1[[#This Row],[Insumos]],Tabla10[Insumo],Tabla10[InsumoAbrev],"",0))</f>
        <v/>
      </c>
    </row>
    <row r="838" spans="2:18" s="267" customFormat="1">
      <c r="B838" s="188" t="str">
        <f>IF('Formulario PPGR3'!$G838="","",CONCATENATE('Formulario PPGR3'!$C838,".",'Formulario PPGR3'!$D838,".",'Formulario PPGR3'!$E838,".",'Formulario PPGR3'!$F838))</f>
        <v/>
      </c>
      <c r="C838" s="188" t="str">
        <f>IF('Formulario PPGR3'!$G838="","",'Formulario PPGR1'!#REF!)</f>
        <v/>
      </c>
      <c r="D838" s="188" t="str">
        <f>IF('Formulario PPGR3'!$G838="","",'Formulario PPGR1'!#REF!)</f>
        <v/>
      </c>
      <c r="E838" s="188" t="str">
        <f>IF('Formulario PPGR3'!$G838="","",'Formulario PPGR1'!#REF!)</f>
        <v/>
      </c>
      <c r="F838" s="188" t="str">
        <f>IF('Formulario PPGR3'!$G838="","",'Formulario PPGR1'!#REF!)</f>
        <v/>
      </c>
      <c r="G838" s="234"/>
      <c r="H838" s="519" t="str" cm="1">
        <f t="array" ref="H838">IF(Tabla1[[#This Row],[Código_Actividad]]="","",_xlfn.XLOOKUP(Tabla1[[#This Row],[Código_Actividad]],CodigoActividad,Tabla2[Actividades Programables Presupuestables],"",0))</f>
        <v/>
      </c>
      <c r="I838" s="520" t="str">
        <f>IFERROR(VLOOKUP('Formulario PPGR3'!$G838,'Formulario PPGR2'!$C$9:$Q$270,15,FALSE),"")</f>
        <v/>
      </c>
      <c r="J838" s="525"/>
      <c r="K838" s="524"/>
      <c r="L838" s="521" t="str">
        <f>IF(Tabla1[[#This Row],[Descripción]]="","",_xlfn.XLOOKUP(Tabla1[[#This Row],[Descripción]],Tabla10[Descripción],Tabla10[Unidad de Medida],"",0))</f>
        <v/>
      </c>
      <c r="M838" s="312"/>
      <c r="N838" s="537" t="str">
        <f>IF(Tabla1[[#This Row],[Descripción]]="","",_xlfn.XLOOKUP(Tabla1[[#This Row],[Descripción]],Tabla10[Descripción],Tabla10[Precio Unitario],0))</f>
        <v/>
      </c>
      <c r="O838" s="537" t="str">
        <f>IF(Tabla1[[#This Row],[Cantidad de Insumos]]="","",Tabla1[[#This Row],[Precio Unitario]]*Tabla1[[#This Row],[Cantidad de Insumos]])</f>
        <v/>
      </c>
      <c r="P838" s="522" t="str">
        <f>IF(Tabla1[[#This Row],[Descripción]]="","",_xlfn.XLOOKUP(Tabla1[[#This Row],[Descripción]],Tabla10[Descripción],Tabla10[CODIGO PRESUPUESTARIO],0))</f>
        <v/>
      </c>
      <c r="Q838" s="523"/>
      <c r="R838" s="523" t="str">
        <f>IF(Tabla1[[#This Row],[Insumos]]="","",_xlfn.XLOOKUP(Tabla1[[#This Row],[Insumos]],Tabla10[Insumo],Tabla10[InsumoAbrev],"",0))</f>
        <v/>
      </c>
    </row>
    <row r="839" spans="2:18" s="267" customFormat="1">
      <c r="B839" s="188" t="str">
        <f>IF('Formulario PPGR3'!$G839="","",CONCATENATE('Formulario PPGR3'!$C839,".",'Formulario PPGR3'!$D839,".",'Formulario PPGR3'!$E839,".",'Formulario PPGR3'!$F839))</f>
        <v/>
      </c>
      <c r="C839" s="188" t="str">
        <f>IF('Formulario PPGR3'!$G839="","",'Formulario PPGR1'!#REF!)</f>
        <v/>
      </c>
      <c r="D839" s="188" t="str">
        <f>IF('Formulario PPGR3'!$G839="","",'Formulario PPGR1'!#REF!)</f>
        <v/>
      </c>
      <c r="E839" s="188" t="str">
        <f>IF('Formulario PPGR3'!$G839="","",'Formulario PPGR1'!#REF!)</f>
        <v/>
      </c>
      <c r="F839" s="188" t="str">
        <f>IF('Formulario PPGR3'!$G839="","",'Formulario PPGR1'!#REF!)</f>
        <v/>
      </c>
      <c r="G839" s="234"/>
      <c r="H839" s="519" t="str" cm="1">
        <f t="array" ref="H839">IF(Tabla1[[#This Row],[Código_Actividad]]="","",_xlfn.XLOOKUP(Tabla1[[#This Row],[Código_Actividad]],CodigoActividad,Tabla2[Actividades Programables Presupuestables],"",0))</f>
        <v/>
      </c>
      <c r="I839" s="520" t="str">
        <f>IFERROR(VLOOKUP('Formulario PPGR3'!$G839,'Formulario PPGR2'!$C$9:$Q$270,15,FALSE),"")</f>
        <v/>
      </c>
      <c r="J839" s="525"/>
      <c r="K839" s="524"/>
      <c r="L839" s="521" t="str">
        <f>IF(Tabla1[[#This Row],[Descripción]]="","",_xlfn.XLOOKUP(Tabla1[[#This Row],[Descripción]],Tabla10[Descripción],Tabla10[Unidad de Medida],"",0))</f>
        <v/>
      </c>
      <c r="M839" s="312"/>
      <c r="N839" s="537" t="str">
        <f>IF(Tabla1[[#This Row],[Descripción]]="","",_xlfn.XLOOKUP(Tabla1[[#This Row],[Descripción]],Tabla10[Descripción],Tabla10[Precio Unitario],0))</f>
        <v/>
      </c>
      <c r="O839" s="537" t="str">
        <f>IF(Tabla1[[#This Row],[Cantidad de Insumos]]="","",Tabla1[[#This Row],[Precio Unitario]]*Tabla1[[#This Row],[Cantidad de Insumos]])</f>
        <v/>
      </c>
      <c r="P839" s="522" t="str">
        <f>IF(Tabla1[[#This Row],[Descripción]]="","",_xlfn.XLOOKUP(Tabla1[[#This Row],[Descripción]],Tabla10[Descripción],Tabla10[CODIGO PRESUPUESTARIO],0))</f>
        <v/>
      </c>
      <c r="Q839" s="523"/>
      <c r="R839" s="523" t="str">
        <f>IF(Tabla1[[#This Row],[Insumos]]="","",_xlfn.XLOOKUP(Tabla1[[#This Row],[Insumos]],Tabla10[Insumo],Tabla10[InsumoAbrev],"",0))</f>
        <v/>
      </c>
    </row>
    <row r="840" spans="2:18" s="267" customFormat="1">
      <c r="B840" s="188" t="str">
        <f>IF('Formulario PPGR3'!$G840="","",CONCATENATE('Formulario PPGR3'!$C840,".",'Formulario PPGR3'!$D840,".",'Formulario PPGR3'!$E840,".",'Formulario PPGR3'!$F840))</f>
        <v/>
      </c>
      <c r="C840" s="188" t="str">
        <f>IF('Formulario PPGR3'!$G840="","",'Formulario PPGR1'!#REF!)</f>
        <v/>
      </c>
      <c r="D840" s="188" t="str">
        <f>IF('Formulario PPGR3'!$G840="","",'Formulario PPGR1'!#REF!)</f>
        <v/>
      </c>
      <c r="E840" s="188" t="str">
        <f>IF('Formulario PPGR3'!$G840="","",'Formulario PPGR1'!#REF!)</f>
        <v/>
      </c>
      <c r="F840" s="188" t="str">
        <f>IF('Formulario PPGR3'!$G840="","",'Formulario PPGR1'!#REF!)</f>
        <v/>
      </c>
      <c r="G840" s="234"/>
      <c r="H840" s="519" t="str" cm="1">
        <f t="array" ref="H840">IF(Tabla1[[#This Row],[Código_Actividad]]="","",_xlfn.XLOOKUP(Tabla1[[#This Row],[Código_Actividad]],CodigoActividad,Tabla2[Actividades Programables Presupuestables],"",0))</f>
        <v/>
      </c>
      <c r="I840" s="520" t="str">
        <f>IFERROR(VLOOKUP('Formulario PPGR3'!$G840,'Formulario PPGR2'!$C$9:$Q$270,15,FALSE),"")</f>
        <v/>
      </c>
      <c r="J840" s="525"/>
      <c r="K840" s="524"/>
      <c r="L840" s="521" t="str">
        <f>IF(Tabla1[[#This Row],[Descripción]]="","",_xlfn.XLOOKUP(Tabla1[[#This Row],[Descripción]],Tabla10[Descripción],Tabla10[Unidad de Medida],"",0))</f>
        <v/>
      </c>
      <c r="M840" s="312"/>
      <c r="N840" s="537" t="str">
        <f>IF(Tabla1[[#This Row],[Descripción]]="","",_xlfn.XLOOKUP(Tabla1[[#This Row],[Descripción]],Tabla10[Descripción],Tabla10[Precio Unitario],0))</f>
        <v/>
      </c>
      <c r="O840" s="537" t="str">
        <f>IF(Tabla1[[#This Row],[Cantidad de Insumos]]="","",Tabla1[[#This Row],[Precio Unitario]]*Tabla1[[#This Row],[Cantidad de Insumos]])</f>
        <v/>
      </c>
      <c r="P840" s="522" t="str">
        <f>IF(Tabla1[[#This Row],[Descripción]]="","",_xlfn.XLOOKUP(Tabla1[[#This Row],[Descripción]],Tabla10[Descripción],Tabla10[CODIGO PRESUPUESTARIO],0))</f>
        <v/>
      </c>
      <c r="Q840" s="523"/>
      <c r="R840" s="523" t="str">
        <f>IF(Tabla1[[#This Row],[Insumos]]="","",_xlfn.XLOOKUP(Tabla1[[#This Row],[Insumos]],Tabla10[Insumo],Tabla10[InsumoAbrev],"",0))</f>
        <v/>
      </c>
    </row>
    <row r="841" spans="2:18" s="267" customFormat="1">
      <c r="B841" s="188" t="str">
        <f>IF('Formulario PPGR3'!$G841="","",CONCATENATE('Formulario PPGR3'!$C841,".",'Formulario PPGR3'!$D841,".",'Formulario PPGR3'!$E841,".",'Formulario PPGR3'!$F841))</f>
        <v/>
      </c>
      <c r="C841" s="188" t="str">
        <f>IF('Formulario PPGR3'!$G841="","",'Formulario PPGR1'!#REF!)</f>
        <v/>
      </c>
      <c r="D841" s="188" t="str">
        <f>IF('Formulario PPGR3'!$G841="","",'Formulario PPGR1'!#REF!)</f>
        <v/>
      </c>
      <c r="E841" s="188" t="str">
        <f>IF('Formulario PPGR3'!$G841="","",'Formulario PPGR1'!#REF!)</f>
        <v/>
      </c>
      <c r="F841" s="188" t="str">
        <f>IF('Formulario PPGR3'!$G841="","",'Formulario PPGR1'!#REF!)</f>
        <v/>
      </c>
      <c r="G841" s="234"/>
      <c r="H841" s="519" t="str" cm="1">
        <f t="array" ref="H841">IF(Tabla1[[#This Row],[Código_Actividad]]="","",_xlfn.XLOOKUP(Tabla1[[#This Row],[Código_Actividad]],CodigoActividad,Tabla2[Actividades Programables Presupuestables],"",0))</f>
        <v/>
      </c>
      <c r="I841" s="520" t="str">
        <f>IFERROR(VLOOKUP('Formulario PPGR3'!$G841,'Formulario PPGR2'!$C$9:$Q$270,15,FALSE),"")</f>
        <v/>
      </c>
      <c r="J841" s="525"/>
      <c r="K841" s="524"/>
      <c r="L841" s="521" t="str">
        <f>IF(Tabla1[[#This Row],[Descripción]]="","",_xlfn.XLOOKUP(Tabla1[[#This Row],[Descripción]],Tabla10[Descripción],Tabla10[Unidad de Medida],"",0))</f>
        <v/>
      </c>
      <c r="M841" s="312"/>
      <c r="N841" s="537" t="str">
        <f>IF(Tabla1[[#This Row],[Descripción]]="","",_xlfn.XLOOKUP(Tabla1[[#This Row],[Descripción]],Tabla10[Descripción],Tabla10[Precio Unitario],0))</f>
        <v/>
      </c>
      <c r="O841" s="537" t="str">
        <f>IF(Tabla1[[#This Row],[Cantidad de Insumos]]="","",Tabla1[[#This Row],[Precio Unitario]]*Tabla1[[#This Row],[Cantidad de Insumos]])</f>
        <v/>
      </c>
      <c r="P841" s="522" t="str">
        <f>IF(Tabla1[[#This Row],[Descripción]]="","",_xlfn.XLOOKUP(Tabla1[[#This Row],[Descripción]],Tabla10[Descripción],Tabla10[CODIGO PRESUPUESTARIO],0))</f>
        <v/>
      </c>
      <c r="Q841" s="523"/>
      <c r="R841" s="523" t="str">
        <f>IF(Tabla1[[#This Row],[Insumos]]="","",_xlfn.XLOOKUP(Tabla1[[#This Row],[Insumos]],Tabla10[Insumo],Tabla10[InsumoAbrev],"",0))</f>
        <v/>
      </c>
    </row>
    <row r="842" spans="2:18" s="267" customFormat="1">
      <c r="B842" s="188" t="str">
        <f>IF('Formulario PPGR3'!$G842="","",CONCATENATE('Formulario PPGR3'!$C842,".",'Formulario PPGR3'!$D842,".",'Formulario PPGR3'!$E842,".",'Formulario PPGR3'!$F842))</f>
        <v/>
      </c>
      <c r="C842" s="188" t="str">
        <f>IF('Formulario PPGR3'!$G842="","",'Formulario PPGR1'!#REF!)</f>
        <v/>
      </c>
      <c r="D842" s="188" t="str">
        <f>IF('Formulario PPGR3'!$G842="","",'Formulario PPGR1'!#REF!)</f>
        <v/>
      </c>
      <c r="E842" s="188" t="str">
        <f>IF('Formulario PPGR3'!$G842="","",'Formulario PPGR1'!#REF!)</f>
        <v/>
      </c>
      <c r="F842" s="188" t="str">
        <f>IF('Formulario PPGR3'!$G842="","",'Formulario PPGR1'!#REF!)</f>
        <v/>
      </c>
      <c r="G842" s="234"/>
      <c r="H842" s="519" t="str" cm="1">
        <f t="array" ref="H842">IF(Tabla1[[#This Row],[Código_Actividad]]="","",_xlfn.XLOOKUP(Tabla1[[#This Row],[Código_Actividad]],CodigoActividad,Tabla2[Actividades Programables Presupuestables],"",0))</f>
        <v/>
      </c>
      <c r="I842" s="520" t="str">
        <f>IFERROR(VLOOKUP('Formulario PPGR3'!$G842,'Formulario PPGR2'!$C$9:$Q$270,15,FALSE),"")</f>
        <v/>
      </c>
      <c r="J842" s="525"/>
      <c r="K842" s="524"/>
      <c r="L842" s="521" t="str">
        <f>IF(Tabla1[[#This Row],[Descripción]]="","",_xlfn.XLOOKUP(Tabla1[[#This Row],[Descripción]],Tabla10[Descripción],Tabla10[Unidad de Medida],"",0))</f>
        <v/>
      </c>
      <c r="M842" s="312"/>
      <c r="N842" s="537" t="str">
        <f>IF(Tabla1[[#This Row],[Descripción]]="","",_xlfn.XLOOKUP(Tabla1[[#This Row],[Descripción]],Tabla10[Descripción],Tabla10[Precio Unitario],0))</f>
        <v/>
      </c>
      <c r="O842" s="537" t="str">
        <f>IF(Tabla1[[#This Row],[Cantidad de Insumos]]="","",Tabla1[[#This Row],[Precio Unitario]]*Tabla1[[#This Row],[Cantidad de Insumos]])</f>
        <v/>
      </c>
      <c r="P842" s="522" t="str">
        <f>IF(Tabla1[[#This Row],[Descripción]]="","",_xlfn.XLOOKUP(Tabla1[[#This Row],[Descripción]],Tabla10[Descripción],Tabla10[CODIGO PRESUPUESTARIO],0))</f>
        <v/>
      </c>
      <c r="Q842" s="523"/>
      <c r="R842" s="523" t="str">
        <f>IF(Tabla1[[#This Row],[Insumos]]="","",_xlfn.XLOOKUP(Tabla1[[#This Row],[Insumos]],Tabla10[Insumo],Tabla10[InsumoAbrev],"",0))</f>
        <v/>
      </c>
    </row>
    <row r="843" spans="2:18" s="267" customFormat="1">
      <c r="B843" s="188" t="str">
        <f>IF('Formulario PPGR3'!$G843="","",CONCATENATE('Formulario PPGR3'!$C843,".",'Formulario PPGR3'!$D843,".",'Formulario PPGR3'!$E843,".",'Formulario PPGR3'!$F843))</f>
        <v/>
      </c>
      <c r="C843" s="188" t="str">
        <f>IF('Formulario PPGR3'!$G843="","",'Formulario PPGR1'!#REF!)</f>
        <v/>
      </c>
      <c r="D843" s="188" t="str">
        <f>IF('Formulario PPGR3'!$G843="","",'Formulario PPGR1'!#REF!)</f>
        <v/>
      </c>
      <c r="E843" s="188" t="str">
        <f>IF('Formulario PPGR3'!$G843="","",'Formulario PPGR1'!#REF!)</f>
        <v/>
      </c>
      <c r="F843" s="188" t="str">
        <f>IF('Formulario PPGR3'!$G843="","",'Formulario PPGR1'!#REF!)</f>
        <v/>
      </c>
      <c r="G843" s="234"/>
      <c r="H843" s="519" t="str" cm="1">
        <f t="array" ref="H843">IF(Tabla1[[#This Row],[Código_Actividad]]="","",_xlfn.XLOOKUP(Tabla1[[#This Row],[Código_Actividad]],CodigoActividad,Tabla2[Actividades Programables Presupuestables],"",0))</f>
        <v/>
      </c>
      <c r="I843" s="520" t="str">
        <f>IFERROR(VLOOKUP('Formulario PPGR3'!$G843,'Formulario PPGR2'!$C$9:$Q$270,15,FALSE),"")</f>
        <v/>
      </c>
      <c r="J843" s="525"/>
      <c r="K843" s="524"/>
      <c r="L843" s="521" t="str">
        <f>IF(Tabla1[[#This Row],[Descripción]]="","",_xlfn.XLOOKUP(Tabla1[[#This Row],[Descripción]],Tabla10[Descripción],Tabla10[Unidad de Medida],"",0))</f>
        <v/>
      </c>
      <c r="M843" s="312"/>
      <c r="N843" s="537" t="str">
        <f>IF(Tabla1[[#This Row],[Descripción]]="","",_xlfn.XLOOKUP(Tabla1[[#This Row],[Descripción]],Tabla10[Descripción],Tabla10[Precio Unitario],0))</f>
        <v/>
      </c>
      <c r="O843" s="537" t="str">
        <f>IF(Tabla1[[#This Row],[Cantidad de Insumos]]="","",Tabla1[[#This Row],[Precio Unitario]]*Tabla1[[#This Row],[Cantidad de Insumos]])</f>
        <v/>
      </c>
      <c r="P843" s="522" t="str">
        <f>IF(Tabla1[[#This Row],[Descripción]]="","",_xlfn.XLOOKUP(Tabla1[[#This Row],[Descripción]],Tabla10[Descripción],Tabla10[CODIGO PRESUPUESTARIO],0))</f>
        <v/>
      </c>
      <c r="Q843" s="523"/>
      <c r="R843" s="523" t="str">
        <f>IF(Tabla1[[#This Row],[Insumos]]="","",_xlfn.XLOOKUP(Tabla1[[#This Row],[Insumos]],Tabla10[Insumo],Tabla10[InsumoAbrev],"",0))</f>
        <v/>
      </c>
    </row>
    <row r="844" spans="2:18" s="267" customFormat="1">
      <c r="B844" s="188" t="str">
        <f>IF('Formulario PPGR3'!$G844="","",CONCATENATE('Formulario PPGR3'!$C844,".",'Formulario PPGR3'!$D844,".",'Formulario PPGR3'!$E844,".",'Formulario PPGR3'!$F844))</f>
        <v/>
      </c>
      <c r="C844" s="188" t="str">
        <f>IF('Formulario PPGR3'!$G844="","",'Formulario PPGR1'!#REF!)</f>
        <v/>
      </c>
      <c r="D844" s="188" t="str">
        <f>IF('Formulario PPGR3'!$G844="","",'Formulario PPGR1'!#REF!)</f>
        <v/>
      </c>
      <c r="E844" s="188" t="str">
        <f>IF('Formulario PPGR3'!$G844="","",'Formulario PPGR1'!#REF!)</f>
        <v/>
      </c>
      <c r="F844" s="188" t="str">
        <f>IF('Formulario PPGR3'!$G844="","",'Formulario PPGR1'!#REF!)</f>
        <v/>
      </c>
      <c r="G844" s="234"/>
      <c r="H844" s="519" t="str" cm="1">
        <f t="array" ref="H844">IF(Tabla1[[#This Row],[Código_Actividad]]="","",_xlfn.XLOOKUP(Tabla1[[#This Row],[Código_Actividad]],CodigoActividad,Tabla2[Actividades Programables Presupuestables],"",0))</f>
        <v/>
      </c>
      <c r="I844" s="520" t="str">
        <f>IFERROR(VLOOKUP('Formulario PPGR3'!$G844,'Formulario PPGR2'!$C$9:$Q$270,15,FALSE),"")</f>
        <v/>
      </c>
      <c r="J844" s="525"/>
      <c r="K844" s="524"/>
      <c r="L844" s="521" t="str">
        <f>IF(Tabla1[[#This Row],[Descripción]]="","",_xlfn.XLOOKUP(Tabla1[[#This Row],[Descripción]],Tabla10[Descripción],Tabla10[Unidad de Medida],"",0))</f>
        <v/>
      </c>
      <c r="M844" s="312"/>
      <c r="N844" s="537" t="str">
        <f>IF(Tabla1[[#This Row],[Descripción]]="","",_xlfn.XLOOKUP(Tabla1[[#This Row],[Descripción]],Tabla10[Descripción],Tabla10[Precio Unitario],0))</f>
        <v/>
      </c>
      <c r="O844" s="537" t="str">
        <f>IF(Tabla1[[#This Row],[Cantidad de Insumos]]="","",Tabla1[[#This Row],[Precio Unitario]]*Tabla1[[#This Row],[Cantidad de Insumos]])</f>
        <v/>
      </c>
      <c r="P844" s="522" t="str">
        <f>IF(Tabla1[[#This Row],[Descripción]]="","",_xlfn.XLOOKUP(Tabla1[[#This Row],[Descripción]],Tabla10[Descripción],Tabla10[CODIGO PRESUPUESTARIO],0))</f>
        <v/>
      </c>
      <c r="Q844" s="523"/>
      <c r="R844" s="523" t="str">
        <f>IF(Tabla1[[#This Row],[Insumos]]="","",_xlfn.XLOOKUP(Tabla1[[#This Row],[Insumos]],Tabla10[Insumo],Tabla10[InsumoAbrev],"",0))</f>
        <v/>
      </c>
    </row>
    <row r="845" spans="2:18" s="267" customFormat="1">
      <c r="B845" s="188" t="str">
        <f>IF('Formulario PPGR3'!$G845="","",CONCATENATE('Formulario PPGR3'!$C845,".",'Formulario PPGR3'!$D845,".",'Formulario PPGR3'!$E845,".",'Formulario PPGR3'!$F845))</f>
        <v/>
      </c>
      <c r="C845" s="188" t="str">
        <f>IF('Formulario PPGR3'!$G845="","",'Formulario PPGR1'!#REF!)</f>
        <v/>
      </c>
      <c r="D845" s="188" t="str">
        <f>IF('Formulario PPGR3'!$G845="","",'Formulario PPGR1'!#REF!)</f>
        <v/>
      </c>
      <c r="E845" s="188" t="str">
        <f>IF('Formulario PPGR3'!$G845="","",'Formulario PPGR1'!#REF!)</f>
        <v/>
      </c>
      <c r="F845" s="188" t="str">
        <f>IF('Formulario PPGR3'!$G845="","",'Formulario PPGR1'!#REF!)</f>
        <v/>
      </c>
      <c r="G845" s="234"/>
      <c r="H845" s="519" t="str" cm="1">
        <f t="array" ref="H845">IF(Tabla1[[#This Row],[Código_Actividad]]="","",_xlfn.XLOOKUP(Tabla1[[#This Row],[Código_Actividad]],CodigoActividad,Tabla2[Actividades Programables Presupuestables],"",0))</f>
        <v/>
      </c>
      <c r="I845" s="520" t="str">
        <f>IFERROR(VLOOKUP('Formulario PPGR3'!$G845,'Formulario PPGR2'!$C$9:$Q$270,15,FALSE),"")</f>
        <v/>
      </c>
      <c r="J845" s="525"/>
      <c r="K845" s="524"/>
      <c r="L845" s="521" t="str">
        <f>IF(Tabla1[[#This Row],[Descripción]]="","",_xlfn.XLOOKUP(Tabla1[[#This Row],[Descripción]],Tabla10[Descripción],Tabla10[Unidad de Medida],"",0))</f>
        <v/>
      </c>
      <c r="M845" s="312"/>
      <c r="N845" s="537" t="str">
        <f>IF(Tabla1[[#This Row],[Descripción]]="","",_xlfn.XLOOKUP(Tabla1[[#This Row],[Descripción]],Tabla10[Descripción],Tabla10[Precio Unitario],0))</f>
        <v/>
      </c>
      <c r="O845" s="537" t="str">
        <f>IF(Tabla1[[#This Row],[Cantidad de Insumos]]="","",Tabla1[[#This Row],[Precio Unitario]]*Tabla1[[#This Row],[Cantidad de Insumos]])</f>
        <v/>
      </c>
      <c r="P845" s="522" t="str">
        <f>IF(Tabla1[[#This Row],[Descripción]]="","",_xlfn.XLOOKUP(Tabla1[[#This Row],[Descripción]],Tabla10[Descripción],Tabla10[CODIGO PRESUPUESTARIO],0))</f>
        <v/>
      </c>
      <c r="Q845" s="523"/>
      <c r="R845" s="523" t="str">
        <f>IF(Tabla1[[#This Row],[Insumos]]="","",_xlfn.XLOOKUP(Tabla1[[#This Row],[Insumos]],Tabla10[Insumo],Tabla10[InsumoAbrev],"",0))</f>
        <v/>
      </c>
    </row>
    <row r="846" spans="2:18" s="267" customFormat="1">
      <c r="B846" s="188" t="str">
        <f>IF('Formulario PPGR3'!$G846="","",CONCATENATE('Formulario PPGR3'!$C846,".",'Formulario PPGR3'!$D846,".",'Formulario PPGR3'!$E846,".",'Formulario PPGR3'!$F846))</f>
        <v/>
      </c>
      <c r="C846" s="188" t="str">
        <f>IF('Formulario PPGR3'!$G846="","",'Formulario PPGR1'!#REF!)</f>
        <v/>
      </c>
      <c r="D846" s="188" t="str">
        <f>IF('Formulario PPGR3'!$G846="","",'Formulario PPGR1'!#REF!)</f>
        <v/>
      </c>
      <c r="E846" s="188" t="str">
        <f>IF('Formulario PPGR3'!$G846="","",'Formulario PPGR1'!#REF!)</f>
        <v/>
      </c>
      <c r="F846" s="188" t="str">
        <f>IF('Formulario PPGR3'!$G846="","",'Formulario PPGR1'!#REF!)</f>
        <v/>
      </c>
      <c r="G846" s="234"/>
      <c r="H846" s="519" t="str" cm="1">
        <f t="array" ref="H846">IF(Tabla1[[#This Row],[Código_Actividad]]="","",_xlfn.XLOOKUP(Tabla1[[#This Row],[Código_Actividad]],CodigoActividad,Tabla2[Actividades Programables Presupuestables],"",0))</f>
        <v/>
      </c>
      <c r="I846" s="520" t="str">
        <f>IFERROR(VLOOKUP('Formulario PPGR3'!$G846,'Formulario PPGR2'!$C$9:$Q$270,15,FALSE),"")</f>
        <v/>
      </c>
      <c r="J846" s="525"/>
      <c r="K846" s="524"/>
      <c r="L846" s="521" t="str">
        <f>IF(Tabla1[[#This Row],[Descripción]]="","",_xlfn.XLOOKUP(Tabla1[[#This Row],[Descripción]],Tabla10[Descripción],Tabla10[Unidad de Medida],"",0))</f>
        <v/>
      </c>
      <c r="M846" s="312"/>
      <c r="N846" s="537" t="str">
        <f>IF(Tabla1[[#This Row],[Descripción]]="","",_xlfn.XLOOKUP(Tabla1[[#This Row],[Descripción]],Tabla10[Descripción],Tabla10[Precio Unitario],0))</f>
        <v/>
      </c>
      <c r="O846" s="537" t="str">
        <f>IF(Tabla1[[#This Row],[Cantidad de Insumos]]="","",Tabla1[[#This Row],[Precio Unitario]]*Tabla1[[#This Row],[Cantidad de Insumos]])</f>
        <v/>
      </c>
      <c r="P846" s="522" t="str">
        <f>IF(Tabla1[[#This Row],[Descripción]]="","",_xlfn.XLOOKUP(Tabla1[[#This Row],[Descripción]],Tabla10[Descripción],Tabla10[CODIGO PRESUPUESTARIO],0))</f>
        <v/>
      </c>
      <c r="Q846" s="523"/>
      <c r="R846" s="523" t="str">
        <f>IF(Tabla1[[#This Row],[Insumos]]="","",_xlfn.XLOOKUP(Tabla1[[#This Row],[Insumos]],Tabla10[Insumo],Tabla10[InsumoAbrev],"",0))</f>
        <v/>
      </c>
    </row>
    <row r="847" spans="2:18" s="267" customFormat="1">
      <c r="B847" s="188" t="str">
        <f>IF('Formulario PPGR3'!$G847="","",CONCATENATE('Formulario PPGR3'!$C847,".",'Formulario PPGR3'!$D847,".",'Formulario PPGR3'!$E847,".",'Formulario PPGR3'!$F847))</f>
        <v/>
      </c>
      <c r="C847" s="188" t="str">
        <f>IF('Formulario PPGR3'!$G847="","",'Formulario PPGR1'!#REF!)</f>
        <v/>
      </c>
      <c r="D847" s="188" t="str">
        <f>IF('Formulario PPGR3'!$G847="","",'Formulario PPGR1'!#REF!)</f>
        <v/>
      </c>
      <c r="E847" s="188" t="str">
        <f>IF('Formulario PPGR3'!$G847="","",'Formulario PPGR1'!#REF!)</f>
        <v/>
      </c>
      <c r="F847" s="188" t="str">
        <f>IF('Formulario PPGR3'!$G847="","",'Formulario PPGR1'!#REF!)</f>
        <v/>
      </c>
      <c r="G847" s="234"/>
      <c r="H847" s="519" t="str" cm="1">
        <f t="array" ref="H847">IF(Tabla1[[#This Row],[Código_Actividad]]="","",_xlfn.XLOOKUP(Tabla1[[#This Row],[Código_Actividad]],CodigoActividad,Tabla2[Actividades Programables Presupuestables],"",0))</f>
        <v/>
      </c>
      <c r="I847" s="520" t="str">
        <f>IFERROR(VLOOKUP('Formulario PPGR3'!$G847,'Formulario PPGR2'!$C$9:$Q$270,15,FALSE),"")</f>
        <v/>
      </c>
      <c r="J847" s="525"/>
      <c r="K847" s="524"/>
      <c r="L847" s="521" t="str">
        <f>IF(Tabla1[[#This Row],[Descripción]]="","",_xlfn.XLOOKUP(Tabla1[[#This Row],[Descripción]],Tabla10[Descripción],Tabla10[Unidad de Medida],"",0))</f>
        <v/>
      </c>
      <c r="M847" s="312"/>
      <c r="N847" s="537" t="str">
        <f>IF(Tabla1[[#This Row],[Descripción]]="","",_xlfn.XLOOKUP(Tabla1[[#This Row],[Descripción]],Tabla10[Descripción],Tabla10[Precio Unitario],0))</f>
        <v/>
      </c>
      <c r="O847" s="537" t="str">
        <f>IF(Tabla1[[#This Row],[Cantidad de Insumos]]="","",Tabla1[[#This Row],[Precio Unitario]]*Tabla1[[#This Row],[Cantidad de Insumos]])</f>
        <v/>
      </c>
      <c r="P847" s="522" t="str">
        <f>IF(Tabla1[[#This Row],[Descripción]]="","",_xlfn.XLOOKUP(Tabla1[[#This Row],[Descripción]],Tabla10[Descripción],Tabla10[CODIGO PRESUPUESTARIO],0))</f>
        <v/>
      </c>
      <c r="Q847" s="523"/>
      <c r="R847" s="523" t="str">
        <f>IF(Tabla1[[#This Row],[Insumos]]="","",_xlfn.XLOOKUP(Tabla1[[#This Row],[Insumos]],Tabla10[Insumo],Tabla10[InsumoAbrev],"",0))</f>
        <v/>
      </c>
    </row>
    <row r="848" spans="2:18" s="267" customFormat="1">
      <c r="B848" s="188" t="str">
        <f>IF('Formulario PPGR3'!$G848="","",CONCATENATE('Formulario PPGR3'!$C848,".",'Formulario PPGR3'!$D848,".",'Formulario PPGR3'!$E848,".",'Formulario PPGR3'!$F848))</f>
        <v/>
      </c>
      <c r="C848" s="188" t="str">
        <f>IF('Formulario PPGR3'!$G848="","",'Formulario PPGR1'!#REF!)</f>
        <v/>
      </c>
      <c r="D848" s="188" t="str">
        <f>IF('Formulario PPGR3'!$G848="","",'Formulario PPGR1'!#REF!)</f>
        <v/>
      </c>
      <c r="E848" s="188" t="str">
        <f>IF('Formulario PPGR3'!$G848="","",'Formulario PPGR1'!#REF!)</f>
        <v/>
      </c>
      <c r="F848" s="188" t="str">
        <f>IF('Formulario PPGR3'!$G848="","",'Formulario PPGR1'!#REF!)</f>
        <v/>
      </c>
      <c r="G848" s="234"/>
      <c r="H848" s="519" t="str" cm="1">
        <f t="array" ref="H848">IF(Tabla1[[#This Row],[Código_Actividad]]="","",_xlfn.XLOOKUP(Tabla1[[#This Row],[Código_Actividad]],CodigoActividad,Tabla2[Actividades Programables Presupuestables],"",0))</f>
        <v/>
      </c>
      <c r="I848" s="520" t="str">
        <f>IFERROR(VLOOKUP('Formulario PPGR3'!$G848,'Formulario PPGR2'!$C$9:$Q$270,15,FALSE),"")</f>
        <v/>
      </c>
      <c r="J848" s="525"/>
      <c r="K848" s="524"/>
      <c r="L848" s="521" t="str">
        <f>IF(Tabla1[[#This Row],[Descripción]]="","",_xlfn.XLOOKUP(Tabla1[[#This Row],[Descripción]],Tabla10[Descripción],Tabla10[Unidad de Medida],"",0))</f>
        <v/>
      </c>
      <c r="M848" s="312"/>
      <c r="N848" s="537" t="str">
        <f>IF(Tabla1[[#This Row],[Descripción]]="","",_xlfn.XLOOKUP(Tabla1[[#This Row],[Descripción]],Tabla10[Descripción],Tabla10[Precio Unitario],0))</f>
        <v/>
      </c>
      <c r="O848" s="537" t="str">
        <f>IF(Tabla1[[#This Row],[Cantidad de Insumos]]="","",Tabla1[[#This Row],[Precio Unitario]]*Tabla1[[#This Row],[Cantidad de Insumos]])</f>
        <v/>
      </c>
      <c r="P848" s="522" t="str">
        <f>IF(Tabla1[[#This Row],[Descripción]]="","",_xlfn.XLOOKUP(Tabla1[[#This Row],[Descripción]],Tabla10[Descripción],Tabla10[CODIGO PRESUPUESTARIO],0))</f>
        <v/>
      </c>
      <c r="Q848" s="523"/>
      <c r="R848" s="523" t="str">
        <f>IF(Tabla1[[#This Row],[Insumos]]="","",_xlfn.XLOOKUP(Tabla1[[#This Row],[Insumos]],Tabla10[Insumo],Tabla10[InsumoAbrev],"",0))</f>
        <v/>
      </c>
    </row>
    <row r="849" spans="2:18" s="267" customFormat="1">
      <c r="B849" s="188" t="str">
        <f>IF('Formulario PPGR3'!$G849="","",CONCATENATE('Formulario PPGR3'!$C849,".",'Formulario PPGR3'!$D849,".",'Formulario PPGR3'!$E849,".",'Formulario PPGR3'!$F849))</f>
        <v/>
      </c>
      <c r="C849" s="188" t="str">
        <f>IF('Formulario PPGR3'!$G849="","",'Formulario PPGR1'!#REF!)</f>
        <v/>
      </c>
      <c r="D849" s="188" t="str">
        <f>IF('Formulario PPGR3'!$G849="","",'Formulario PPGR1'!#REF!)</f>
        <v/>
      </c>
      <c r="E849" s="188" t="str">
        <f>IF('Formulario PPGR3'!$G849="","",'Formulario PPGR1'!#REF!)</f>
        <v/>
      </c>
      <c r="F849" s="188" t="str">
        <f>IF('Formulario PPGR3'!$G849="","",'Formulario PPGR1'!#REF!)</f>
        <v/>
      </c>
      <c r="G849" s="234"/>
      <c r="H849" s="519" t="str" cm="1">
        <f t="array" ref="H849">IF(Tabla1[[#This Row],[Código_Actividad]]="","",_xlfn.XLOOKUP(Tabla1[[#This Row],[Código_Actividad]],CodigoActividad,Tabla2[Actividades Programables Presupuestables],"",0))</f>
        <v/>
      </c>
      <c r="I849" s="520" t="str">
        <f>IFERROR(VLOOKUP('Formulario PPGR3'!$G849,'Formulario PPGR2'!$C$9:$Q$270,15,FALSE),"")</f>
        <v/>
      </c>
      <c r="J849" s="525"/>
      <c r="K849" s="524"/>
      <c r="L849" s="521" t="str">
        <f>IF(Tabla1[[#This Row],[Descripción]]="","",_xlfn.XLOOKUP(Tabla1[[#This Row],[Descripción]],Tabla10[Descripción],Tabla10[Unidad de Medida],"",0))</f>
        <v/>
      </c>
      <c r="M849" s="312"/>
      <c r="N849" s="537" t="str">
        <f>IF(Tabla1[[#This Row],[Descripción]]="","",_xlfn.XLOOKUP(Tabla1[[#This Row],[Descripción]],Tabla10[Descripción],Tabla10[Precio Unitario],0))</f>
        <v/>
      </c>
      <c r="O849" s="537" t="str">
        <f>IF(Tabla1[[#This Row],[Cantidad de Insumos]]="","",Tabla1[[#This Row],[Precio Unitario]]*Tabla1[[#This Row],[Cantidad de Insumos]])</f>
        <v/>
      </c>
      <c r="P849" s="522" t="str">
        <f>IF(Tabla1[[#This Row],[Descripción]]="","",_xlfn.XLOOKUP(Tabla1[[#This Row],[Descripción]],Tabla10[Descripción],Tabla10[CODIGO PRESUPUESTARIO],0))</f>
        <v/>
      </c>
      <c r="Q849" s="523"/>
      <c r="R849" s="523" t="str">
        <f>IF(Tabla1[[#This Row],[Insumos]]="","",_xlfn.XLOOKUP(Tabla1[[#This Row],[Insumos]],Tabla10[Insumo],Tabla10[InsumoAbrev],"",0))</f>
        <v/>
      </c>
    </row>
    <row r="850" spans="2:18" s="267" customFormat="1">
      <c r="B850" s="188" t="str">
        <f>IF('Formulario PPGR3'!$G850="","",CONCATENATE('Formulario PPGR3'!$C850,".",'Formulario PPGR3'!$D850,".",'Formulario PPGR3'!$E850,".",'Formulario PPGR3'!$F850))</f>
        <v/>
      </c>
      <c r="C850" s="188" t="str">
        <f>IF('Formulario PPGR3'!$G850="","",'Formulario PPGR1'!#REF!)</f>
        <v/>
      </c>
      <c r="D850" s="188" t="str">
        <f>IF('Formulario PPGR3'!$G850="","",'Formulario PPGR1'!#REF!)</f>
        <v/>
      </c>
      <c r="E850" s="188" t="str">
        <f>IF('Formulario PPGR3'!$G850="","",'Formulario PPGR1'!#REF!)</f>
        <v/>
      </c>
      <c r="F850" s="188" t="str">
        <f>IF('Formulario PPGR3'!$G850="","",'Formulario PPGR1'!#REF!)</f>
        <v/>
      </c>
      <c r="G850" s="234"/>
      <c r="H850" s="519" t="str" cm="1">
        <f t="array" ref="H850">IF(Tabla1[[#This Row],[Código_Actividad]]="","",_xlfn.XLOOKUP(Tabla1[[#This Row],[Código_Actividad]],CodigoActividad,Tabla2[Actividades Programables Presupuestables],"",0))</f>
        <v/>
      </c>
      <c r="I850" s="520" t="str">
        <f>IFERROR(VLOOKUP('Formulario PPGR3'!$G850,'Formulario PPGR2'!$C$9:$Q$270,15,FALSE),"")</f>
        <v/>
      </c>
      <c r="J850" s="525"/>
      <c r="K850" s="524"/>
      <c r="L850" s="521" t="str">
        <f>IF(Tabla1[[#This Row],[Descripción]]="","",_xlfn.XLOOKUP(Tabla1[[#This Row],[Descripción]],Tabla10[Descripción],Tabla10[Unidad de Medida],"",0))</f>
        <v/>
      </c>
      <c r="M850" s="312"/>
      <c r="N850" s="537" t="str">
        <f>IF(Tabla1[[#This Row],[Descripción]]="","",_xlfn.XLOOKUP(Tabla1[[#This Row],[Descripción]],Tabla10[Descripción],Tabla10[Precio Unitario],0))</f>
        <v/>
      </c>
      <c r="O850" s="537" t="str">
        <f>IF(Tabla1[[#This Row],[Cantidad de Insumos]]="","",Tabla1[[#This Row],[Precio Unitario]]*Tabla1[[#This Row],[Cantidad de Insumos]])</f>
        <v/>
      </c>
      <c r="P850" s="522" t="str">
        <f>IF(Tabla1[[#This Row],[Descripción]]="","",_xlfn.XLOOKUP(Tabla1[[#This Row],[Descripción]],Tabla10[Descripción],Tabla10[CODIGO PRESUPUESTARIO],0))</f>
        <v/>
      </c>
      <c r="Q850" s="523"/>
      <c r="R850" s="523" t="str">
        <f>IF(Tabla1[[#This Row],[Insumos]]="","",_xlfn.XLOOKUP(Tabla1[[#This Row],[Insumos]],Tabla10[Insumo],Tabla10[InsumoAbrev],"",0))</f>
        <v/>
      </c>
    </row>
    <row r="851" spans="2:18" s="267" customFormat="1">
      <c r="B851" s="188" t="str">
        <f>IF('Formulario PPGR3'!$G851="","",CONCATENATE('Formulario PPGR3'!$C851,".",'Formulario PPGR3'!$D851,".",'Formulario PPGR3'!$E851,".",'Formulario PPGR3'!$F851))</f>
        <v/>
      </c>
      <c r="C851" s="188" t="str">
        <f>IF('Formulario PPGR3'!$G851="","",'Formulario PPGR1'!#REF!)</f>
        <v/>
      </c>
      <c r="D851" s="188" t="str">
        <f>IF('Formulario PPGR3'!$G851="","",'Formulario PPGR1'!#REF!)</f>
        <v/>
      </c>
      <c r="E851" s="188" t="str">
        <f>IF('Formulario PPGR3'!$G851="","",'Formulario PPGR1'!#REF!)</f>
        <v/>
      </c>
      <c r="F851" s="188" t="str">
        <f>IF('Formulario PPGR3'!$G851="","",'Formulario PPGR1'!#REF!)</f>
        <v/>
      </c>
      <c r="G851" s="234"/>
      <c r="H851" s="519" t="str" cm="1">
        <f t="array" ref="H851">IF(Tabla1[[#This Row],[Código_Actividad]]="","",_xlfn.XLOOKUP(Tabla1[[#This Row],[Código_Actividad]],CodigoActividad,Tabla2[Actividades Programables Presupuestables],"",0))</f>
        <v/>
      </c>
      <c r="I851" s="520" t="str">
        <f>IFERROR(VLOOKUP('Formulario PPGR3'!$G851,'Formulario PPGR2'!$C$9:$Q$270,15,FALSE),"")</f>
        <v/>
      </c>
      <c r="J851" s="525"/>
      <c r="K851" s="524"/>
      <c r="L851" s="521" t="str">
        <f>IF(Tabla1[[#This Row],[Descripción]]="","",_xlfn.XLOOKUP(Tabla1[[#This Row],[Descripción]],Tabla10[Descripción],Tabla10[Unidad de Medida],"",0))</f>
        <v/>
      </c>
      <c r="M851" s="312"/>
      <c r="N851" s="537" t="str">
        <f>IF(Tabla1[[#This Row],[Descripción]]="","",_xlfn.XLOOKUP(Tabla1[[#This Row],[Descripción]],Tabla10[Descripción],Tabla10[Precio Unitario],0))</f>
        <v/>
      </c>
      <c r="O851" s="537" t="str">
        <f>IF(Tabla1[[#This Row],[Cantidad de Insumos]]="","",Tabla1[[#This Row],[Precio Unitario]]*Tabla1[[#This Row],[Cantidad de Insumos]])</f>
        <v/>
      </c>
      <c r="P851" s="522" t="str">
        <f>IF(Tabla1[[#This Row],[Descripción]]="","",_xlfn.XLOOKUP(Tabla1[[#This Row],[Descripción]],Tabla10[Descripción],Tabla10[CODIGO PRESUPUESTARIO],0))</f>
        <v/>
      </c>
      <c r="Q851" s="523"/>
      <c r="R851" s="523" t="str">
        <f>IF(Tabla1[[#This Row],[Insumos]]="","",_xlfn.XLOOKUP(Tabla1[[#This Row],[Insumos]],Tabla10[Insumo],Tabla10[InsumoAbrev],"",0))</f>
        <v/>
      </c>
    </row>
    <row r="852" spans="2:18" s="267" customFormat="1">
      <c r="B852" s="188" t="str">
        <f>IF('Formulario PPGR3'!$G852="","",CONCATENATE('Formulario PPGR3'!$C852,".",'Formulario PPGR3'!$D852,".",'Formulario PPGR3'!$E852,".",'Formulario PPGR3'!$F852))</f>
        <v/>
      </c>
      <c r="C852" s="188" t="str">
        <f>IF('Formulario PPGR3'!$G852="","",'Formulario PPGR1'!#REF!)</f>
        <v/>
      </c>
      <c r="D852" s="188" t="str">
        <f>IF('Formulario PPGR3'!$G852="","",'Formulario PPGR1'!#REF!)</f>
        <v/>
      </c>
      <c r="E852" s="188" t="str">
        <f>IF('Formulario PPGR3'!$G852="","",'Formulario PPGR1'!#REF!)</f>
        <v/>
      </c>
      <c r="F852" s="188" t="str">
        <f>IF('Formulario PPGR3'!$G852="","",'Formulario PPGR1'!#REF!)</f>
        <v/>
      </c>
      <c r="G852" s="234"/>
      <c r="H852" s="519" t="str" cm="1">
        <f t="array" ref="H852">IF(Tabla1[[#This Row],[Código_Actividad]]="","",_xlfn.XLOOKUP(Tabla1[[#This Row],[Código_Actividad]],CodigoActividad,Tabla2[Actividades Programables Presupuestables],"",0))</f>
        <v/>
      </c>
      <c r="I852" s="520" t="str">
        <f>IFERROR(VLOOKUP('Formulario PPGR3'!$G852,'Formulario PPGR2'!$C$9:$Q$270,15,FALSE),"")</f>
        <v/>
      </c>
      <c r="J852" s="525"/>
      <c r="K852" s="524"/>
      <c r="L852" s="521" t="str">
        <f>IF(Tabla1[[#This Row],[Descripción]]="","",_xlfn.XLOOKUP(Tabla1[[#This Row],[Descripción]],Tabla10[Descripción],Tabla10[Unidad de Medida],"",0))</f>
        <v/>
      </c>
      <c r="M852" s="312"/>
      <c r="N852" s="537" t="str">
        <f>IF(Tabla1[[#This Row],[Descripción]]="","",_xlfn.XLOOKUP(Tabla1[[#This Row],[Descripción]],Tabla10[Descripción],Tabla10[Precio Unitario],0))</f>
        <v/>
      </c>
      <c r="O852" s="537" t="str">
        <f>IF(Tabla1[[#This Row],[Cantidad de Insumos]]="","",Tabla1[[#This Row],[Precio Unitario]]*Tabla1[[#This Row],[Cantidad de Insumos]])</f>
        <v/>
      </c>
      <c r="P852" s="522" t="str">
        <f>IF(Tabla1[[#This Row],[Descripción]]="","",_xlfn.XLOOKUP(Tabla1[[#This Row],[Descripción]],Tabla10[Descripción],Tabla10[CODIGO PRESUPUESTARIO],0))</f>
        <v/>
      </c>
      <c r="Q852" s="523"/>
      <c r="R852" s="523" t="str">
        <f>IF(Tabla1[[#This Row],[Insumos]]="","",_xlfn.XLOOKUP(Tabla1[[#This Row],[Insumos]],Tabla10[Insumo],Tabla10[InsumoAbrev],"",0))</f>
        <v/>
      </c>
    </row>
    <row r="853" spans="2:18" s="267" customFormat="1">
      <c r="B853" s="188" t="str">
        <f>IF('Formulario PPGR3'!$G853="","",CONCATENATE('Formulario PPGR3'!$C853,".",'Formulario PPGR3'!$D853,".",'Formulario PPGR3'!$E853,".",'Formulario PPGR3'!$F853))</f>
        <v/>
      </c>
      <c r="C853" s="188" t="str">
        <f>IF('Formulario PPGR3'!$G853="","",'Formulario PPGR1'!#REF!)</f>
        <v/>
      </c>
      <c r="D853" s="188" t="str">
        <f>IF('Formulario PPGR3'!$G853="","",'Formulario PPGR1'!#REF!)</f>
        <v/>
      </c>
      <c r="E853" s="188" t="str">
        <f>IF('Formulario PPGR3'!$G853="","",'Formulario PPGR1'!#REF!)</f>
        <v/>
      </c>
      <c r="F853" s="188" t="str">
        <f>IF('Formulario PPGR3'!$G853="","",'Formulario PPGR1'!#REF!)</f>
        <v/>
      </c>
      <c r="G853" s="234"/>
      <c r="H853" s="519" t="str" cm="1">
        <f t="array" ref="H853">IF(Tabla1[[#This Row],[Código_Actividad]]="","",_xlfn.XLOOKUP(Tabla1[[#This Row],[Código_Actividad]],CodigoActividad,Tabla2[Actividades Programables Presupuestables],"",0))</f>
        <v/>
      </c>
      <c r="I853" s="520" t="str">
        <f>IFERROR(VLOOKUP('Formulario PPGR3'!$G853,'Formulario PPGR2'!$C$9:$Q$270,15,FALSE),"")</f>
        <v/>
      </c>
      <c r="J853" s="525"/>
      <c r="K853" s="524"/>
      <c r="L853" s="521" t="str">
        <f>IF(Tabla1[[#This Row],[Descripción]]="","",_xlfn.XLOOKUP(Tabla1[[#This Row],[Descripción]],Tabla10[Descripción],Tabla10[Unidad de Medida],"",0))</f>
        <v/>
      </c>
      <c r="M853" s="312"/>
      <c r="N853" s="537" t="str">
        <f>IF(Tabla1[[#This Row],[Descripción]]="","",_xlfn.XLOOKUP(Tabla1[[#This Row],[Descripción]],Tabla10[Descripción],Tabla10[Precio Unitario],0))</f>
        <v/>
      </c>
      <c r="O853" s="537" t="str">
        <f>IF(Tabla1[[#This Row],[Cantidad de Insumos]]="","",Tabla1[[#This Row],[Precio Unitario]]*Tabla1[[#This Row],[Cantidad de Insumos]])</f>
        <v/>
      </c>
      <c r="P853" s="522" t="str">
        <f>IF(Tabla1[[#This Row],[Descripción]]="","",_xlfn.XLOOKUP(Tabla1[[#This Row],[Descripción]],Tabla10[Descripción],Tabla10[CODIGO PRESUPUESTARIO],0))</f>
        <v/>
      </c>
      <c r="Q853" s="523"/>
      <c r="R853" s="523" t="str">
        <f>IF(Tabla1[[#This Row],[Insumos]]="","",_xlfn.XLOOKUP(Tabla1[[#This Row],[Insumos]],Tabla10[Insumo],Tabla10[InsumoAbrev],"",0))</f>
        <v/>
      </c>
    </row>
    <row r="854" spans="2:18" s="267" customFormat="1">
      <c r="B854" s="188" t="str">
        <f>IF('Formulario PPGR3'!$G854="","",CONCATENATE('Formulario PPGR3'!$C854,".",'Formulario PPGR3'!$D854,".",'Formulario PPGR3'!$E854,".",'Formulario PPGR3'!$F854))</f>
        <v/>
      </c>
      <c r="C854" s="188" t="str">
        <f>IF('Formulario PPGR3'!$G854="","",'Formulario PPGR1'!#REF!)</f>
        <v/>
      </c>
      <c r="D854" s="188" t="str">
        <f>IF('Formulario PPGR3'!$G854="","",'Formulario PPGR1'!#REF!)</f>
        <v/>
      </c>
      <c r="E854" s="188" t="str">
        <f>IF('Formulario PPGR3'!$G854="","",'Formulario PPGR1'!#REF!)</f>
        <v/>
      </c>
      <c r="F854" s="188" t="str">
        <f>IF('Formulario PPGR3'!$G854="","",'Formulario PPGR1'!#REF!)</f>
        <v/>
      </c>
      <c r="G854" s="234"/>
      <c r="H854" s="519" t="str" cm="1">
        <f t="array" ref="H854">IF(Tabla1[[#This Row],[Código_Actividad]]="","",_xlfn.XLOOKUP(Tabla1[[#This Row],[Código_Actividad]],CodigoActividad,Tabla2[Actividades Programables Presupuestables],"",0))</f>
        <v/>
      </c>
      <c r="I854" s="520" t="str">
        <f>IFERROR(VLOOKUP('Formulario PPGR3'!$G854,'Formulario PPGR2'!$C$9:$Q$270,15,FALSE),"")</f>
        <v/>
      </c>
      <c r="J854" s="525"/>
      <c r="K854" s="524"/>
      <c r="L854" s="521" t="str">
        <f>IF(Tabla1[[#This Row],[Descripción]]="","",_xlfn.XLOOKUP(Tabla1[[#This Row],[Descripción]],Tabla10[Descripción],Tabla10[Unidad de Medida],"",0))</f>
        <v/>
      </c>
      <c r="M854" s="312"/>
      <c r="N854" s="537" t="str">
        <f>IF(Tabla1[[#This Row],[Descripción]]="","",_xlfn.XLOOKUP(Tabla1[[#This Row],[Descripción]],Tabla10[Descripción],Tabla10[Precio Unitario],0))</f>
        <v/>
      </c>
      <c r="O854" s="537" t="str">
        <f>IF(Tabla1[[#This Row],[Cantidad de Insumos]]="","",Tabla1[[#This Row],[Precio Unitario]]*Tabla1[[#This Row],[Cantidad de Insumos]])</f>
        <v/>
      </c>
      <c r="P854" s="522" t="str">
        <f>IF(Tabla1[[#This Row],[Descripción]]="","",_xlfn.XLOOKUP(Tabla1[[#This Row],[Descripción]],Tabla10[Descripción],Tabla10[CODIGO PRESUPUESTARIO],0))</f>
        <v/>
      </c>
      <c r="Q854" s="523"/>
      <c r="R854" s="523" t="str">
        <f>IF(Tabla1[[#This Row],[Insumos]]="","",_xlfn.XLOOKUP(Tabla1[[#This Row],[Insumos]],Tabla10[Insumo],Tabla10[InsumoAbrev],"",0))</f>
        <v/>
      </c>
    </row>
    <row r="855" spans="2:18" s="267" customFormat="1">
      <c r="B855" s="188" t="str">
        <f>IF('Formulario PPGR3'!$G855="","",CONCATENATE('Formulario PPGR3'!$C855,".",'Formulario PPGR3'!$D855,".",'Formulario PPGR3'!$E855,".",'Formulario PPGR3'!$F855))</f>
        <v/>
      </c>
      <c r="C855" s="188" t="str">
        <f>IF('Formulario PPGR3'!$G855="","",'Formulario PPGR1'!#REF!)</f>
        <v/>
      </c>
      <c r="D855" s="188" t="str">
        <f>IF('Formulario PPGR3'!$G855="","",'Formulario PPGR1'!#REF!)</f>
        <v/>
      </c>
      <c r="E855" s="188" t="str">
        <f>IF('Formulario PPGR3'!$G855="","",'Formulario PPGR1'!#REF!)</f>
        <v/>
      </c>
      <c r="F855" s="188" t="str">
        <f>IF('Formulario PPGR3'!$G855="","",'Formulario PPGR1'!#REF!)</f>
        <v/>
      </c>
      <c r="G855" s="234"/>
      <c r="H855" s="519" t="str" cm="1">
        <f t="array" ref="H855">IF(Tabla1[[#This Row],[Código_Actividad]]="","",_xlfn.XLOOKUP(Tabla1[[#This Row],[Código_Actividad]],CodigoActividad,Tabla2[Actividades Programables Presupuestables],"",0))</f>
        <v/>
      </c>
      <c r="I855" s="520" t="str">
        <f>IFERROR(VLOOKUP('Formulario PPGR3'!$G855,'Formulario PPGR2'!$C$9:$Q$270,15,FALSE),"")</f>
        <v/>
      </c>
      <c r="J855" s="525"/>
      <c r="K855" s="524"/>
      <c r="L855" s="521" t="str">
        <f>IF(Tabla1[[#This Row],[Descripción]]="","",_xlfn.XLOOKUP(Tabla1[[#This Row],[Descripción]],Tabla10[Descripción],Tabla10[Unidad de Medida],"",0))</f>
        <v/>
      </c>
      <c r="M855" s="312"/>
      <c r="N855" s="537" t="str">
        <f>IF(Tabla1[[#This Row],[Descripción]]="","",_xlfn.XLOOKUP(Tabla1[[#This Row],[Descripción]],Tabla10[Descripción],Tabla10[Precio Unitario],0))</f>
        <v/>
      </c>
      <c r="O855" s="537" t="str">
        <f>IF(Tabla1[[#This Row],[Cantidad de Insumos]]="","",Tabla1[[#This Row],[Precio Unitario]]*Tabla1[[#This Row],[Cantidad de Insumos]])</f>
        <v/>
      </c>
      <c r="P855" s="522" t="str">
        <f>IF(Tabla1[[#This Row],[Descripción]]="","",_xlfn.XLOOKUP(Tabla1[[#This Row],[Descripción]],Tabla10[Descripción],Tabla10[CODIGO PRESUPUESTARIO],0))</f>
        <v/>
      </c>
      <c r="Q855" s="523"/>
      <c r="R855" s="523" t="str">
        <f>IF(Tabla1[[#This Row],[Insumos]]="","",_xlfn.XLOOKUP(Tabla1[[#This Row],[Insumos]],Tabla10[Insumo],Tabla10[InsumoAbrev],"",0))</f>
        <v/>
      </c>
    </row>
    <row r="856" spans="2:18" s="267" customFormat="1">
      <c r="B856" s="188" t="str">
        <f>IF('Formulario PPGR3'!$G856="","",CONCATENATE('Formulario PPGR3'!$C856,".",'Formulario PPGR3'!$D856,".",'Formulario PPGR3'!$E856,".",'Formulario PPGR3'!$F856))</f>
        <v/>
      </c>
      <c r="C856" s="188" t="str">
        <f>IF('Formulario PPGR3'!$G856="","",'Formulario PPGR1'!#REF!)</f>
        <v/>
      </c>
      <c r="D856" s="188" t="str">
        <f>IF('Formulario PPGR3'!$G856="","",'Formulario PPGR1'!#REF!)</f>
        <v/>
      </c>
      <c r="E856" s="188" t="str">
        <f>IF('Formulario PPGR3'!$G856="","",'Formulario PPGR1'!#REF!)</f>
        <v/>
      </c>
      <c r="F856" s="188" t="str">
        <f>IF('Formulario PPGR3'!$G856="","",'Formulario PPGR1'!#REF!)</f>
        <v/>
      </c>
      <c r="G856" s="234"/>
      <c r="H856" s="519" t="str" cm="1">
        <f t="array" ref="H856">IF(Tabla1[[#This Row],[Código_Actividad]]="","",_xlfn.XLOOKUP(Tabla1[[#This Row],[Código_Actividad]],CodigoActividad,Tabla2[Actividades Programables Presupuestables],"",0))</f>
        <v/>
      </c>
      <c r="I856" s="520" t="str">
        <f>IFERROR(VLOOKUP('Formulario PPGR3'!$G856,'Formulario PPGR2'!$C$9:$Q$270,15,FALSE),"")</f>
        <v/>
      </c>
      <c r="J856" s="525"/>
      <c r="K856" s="524"/>
      <c r="L856" s="521" t="str">
        <f>IF(Tabla1[[#This Row],[Descripción]]="","",_xlfn.XLOOKUP(Tabla1[[#This Row],[Descripción]],Tabla10[Descripción],Tabla10[Unidad de Medida],"",0))</f>
        <v/>
      </c>
      <c r="M856" s="312"/>
      <c r="N856" s="537" t="str">
        <f>IF(Tabla1[[#This Row],[Descripción]]="","",_xlfn.XLOOKUP(Tabla1[[#This Row],[Descripción]],Tabla10[Descripción],Tabla10[Precio Unitario],0))</f>
        <v/>
      </c>
      <c r="O856" s="537" t="str">
        <f>IF(Tabla1[[#This Row],[Cantidad de Insumos]]="","",Tabla1[[#This Row],[Precio Unitario]]*Tabla1[[#This Row],[Cantidad de Insumos]])</f>
        <v/>
      </c>
      <c r="P856" s="522" t="str">
        <f>IF(Tabla1[[#This Row],[Descripción]]="","",_xlfn.XLOOKUP(Tabla1[[#This Row],[Descripción]],Tabla10[Descripción],Tabla10[CODIGO PRESUPUESTARIO],0))</f>
        <v/>
      </c>
      <c r="Q856" s="523"/>
      <c r="R856" s="523" t="str">
        <f>IF(Tabla1[[#This Row],[Insumos]]="","",_xlfn.XLOOKUP(Tabla1[[#This Row],[Insumos]],Tabla10[Insumo],Tabla10[InsumoAbrev],"",0))</f>
        <v/>
      </c>
    </row>
    <row r="857" spans="2:18" s="267" customFormat="1">
      <c r="B857" s="188" t="str">
        <f>IF('Formulario PPGR3'!$G857="","",CONCATENATE('Formulario PPGR3'!$C857,".",'Formulario PPGR3'!$D857,".",'Formulario PPGR3'!$E857,".",'Formulario PPGR3'!$F857))</f>
        <v/>
      </c>
      <c r="C857" s="188" t="str">
        <f>IF('Formulario PPGR3'!$G857="","",'Formulario PPGR1'!#REF!)</f>
        <v/>
      </c>
      <c r="D857" s="188" t="str">
        <f>IF('Formulario PPGR3'!$G857="","",'Formulario PPGR1'!#REF!)</f>
        <v/>
      </c>
      <c r="E857" s="188" t="str">
        <f>IF('Formulario PPGR3'!$G857="","",'Formulario PPGR1'!#REF!)</f>
        <v/>
      </c>
      <c r="F857" s="188" t="str">
        <f>IF('Formulario PPGR3'!$G857="","",'Formulario PPGR1'!#REF!)</f>
        <v/>
      </c>
      <c r="G857" s="234"/>
      <c r="H857" s="519" t="str" cm="1">
        <f t="array" ref="H857">IF(Tabla1[[#This Row],[Código_Actividad]]="","",_xlfn.XLOOKUP(Tabla1[[#This Row],[Código_Actividad]],CodigoActividad,Tabla2[Actividades Programables Presupuestables],"",0))</f>
        <v/>
      </c>
      <c r="I857" s="520" t="str">
        <f>IFERROR(VLOOKUP('Formulario PPGR3'!$G857,'Formulario PPGR2'!$C$9:$Q$270,15,FALSE),"")</f>
        <v/>
      </c>
      <c r="J857" s="525"/>
      <c r="K857" s="524"/>
      <c r="L857" s="521" t="str">
        <f>IF(Tabla1[[#This Row],[Descripción]]="","",_xlfn.XLOOKUP(Tabla1[[#This Row],[Descripción]],Tabla10[Descripción],Tabla10[Unidad de Medida],"",0))</f>
        <v/>
      </c>
      <c r="M857" s="312"/>
      <c r="N857" s="537" t="str">
        <f>IF(Tabla1[[#This Row],[Descripción]]="","",_xlfn.XLOOKUP(Tabla1[[#This Row],[Descripción]],Tabla10[Descripción],Tabla10[Precio Unitario],0))</f>
        <v/>
      </c>
      <c r="O857" s="537" t="str">
        <f>IF(Tabla1[[#This Row],[Cantidad de Insumos]]="","",Tabla1[[#This Row],[Precio Unitario]]*Tabla1[[#This Row],[Cantidad de Insumos]])</f>
        <v/>
      </c>
      <c r="P857" s="522" t="str">
        <f>IF(Tabla1[[#This Row],[Descripción]]="","",_xlfn.XLOOKUP(Tabla1[[#This Row],[Descripción]],Tabla10[Descripción],Tabla10[CODIGO PRESUPUESTARIO],0))</f>
        <v/>
      </c>
      <c r="Q857" s="523"/>
      <c r="R857" s="523" t="str">
        <f>IF(Tabla1[[#This Row],[Insumos]]="","",_xlfn.XLOOKUP(Tabla1[[#This Row],[Insumos]],Tabla10[Insumo],Tabla10[InsumoAbrev],"",0))</f>
        <v/>
      </c>
    </row>
    <row r="858" spans="2:18" s="267" customFormat="1">
      <c r="B858" s="188" t="str">
        <f>IF('Formulario PPGR3'!$G858="","",CONCATENATE('Formulario PPGR3'!$C858,".",'Formulario PPGR3'!$D858,".",'Formulario PPGR3'!$E858,".",'Formulario PPGR3'!$F858))</f>
        <v/>
      </c>
      <c r="C858" s="188" t="str">
        <f>IF('Formulario PPGR3'!$G858="","",'Formulario PPGR1'!#REF!)</f>
        <v/>
      </c>
      <c r="D858" s="188" t="str">
        <f>IF('Formulario PPGR3'!$G858="","",'Formulario PPGR1'!#REF!)</f>
        <v/>
      </c>
      <c r="E858" s="188" t="str">
        <f>IF('Formulario PPGR3'!$G858="","",'Formulario PPGR1'!#REF!)</f>
        <v/>
      </c>
      <c r="F858" s="188" t="str">
        <f>IF('Formulario PPGR3'!$G858="","",'Formulario PPGR1'!#REF!)</f>
        <v/>
      </c>
      <c r="G858" s="234"/>
      <c r="H858" s="519" t="str" cm="1">
        <f t="array" ref="H858">IF(Tabla1[[#This Row],[Código_Actividad]]="","",_xlfn.XLOOKUP(Tabla1[[#This Row],[Código_Actividad]],CodigoActividad,Tabla2[Actividades Programables Presupuestables],"",0))</f>
        <v/>
      </c>
      <c r="I858" s="520" t="str">
        <f>IFERROR(VLOOKUP('Formulario PPGR3'!$G858,'Formulario PPGR2'!$C$9:$Q$270,15,FALSE),"")</f>
        <v/>
      </c>
      <c r="J858" s="525"/>
      <c r="K858" s="524"/>
      <c r="L858" s="521" t="str">
        <f>IF(Tabla1[[#This Row],[Descripción]]="","",_xlfn.XLOOKUP(Tabla1[[#This Row],[Descripción]],Tabla10[Descripción],Tabla10[Unidad de Medida],"",0))</f>
        <v/>
      </c>
      <c r="M858" s="312"/>
      <c r="N858" s="537" t="str">
        <f>IF(Tabla1[[#This Row],[Descripción]]="","",_xlfn.XLOOKUP(Tabla1[[#This Row],[Descripción]],Tabla10[Descripción],Tabla10[Precio Unitario],0))</f>
        <v/>
      </c>
      <c r="O858" s="537" t="str">
        <f>IF(Tabla1[[#This Row],[Cantidad de Insumos]]="","",Tabla1[[#This Row],[Precio Unitario]]*Tabla1[[#This Row],[Cantidad de Insumos]])</f>
        <v/>
      </c>
      <c r="P858" s="522" t="str">
        <f>IF(Tabla1[[#This Row],[Descripción]]="","",_xlfn.XLOOKUP(Tabla1[[#This Row],[Descripción]],Tabla10[Descripción],Tabla10[CODIGO PRESUPUESTARIO],0))</f>
        <v/>
      </c>
      <c r="Q858" s="523"/>
      <c r="R858" s="523" t="str">
        <f>IF(Tabla1[[#This Row],[Insumos]]="","",_xlfn.XLOOKUP(Tabla1[[#This Row],[Insumos]],Tabla10[Insumo],Tabla10[InsumoAbrev],"",0))</f>
        <v/>
      </c>
    </row>
    <row r="859" spans="2:18" s="267" customFormat="1">
      <c r="B859" s="188" t="str">
        <f>IF('Formulario PPGR3'!$G859="","",CONCATENATE('Formulario PPGR3'!$C859,".",'Formulario PPGR3'!$D859,".",'Formulario PPGR3'!$E859,".",'Formulario PPGR3'!$F859))</f>
        <v/>
      </c>
      <c r="C859" s="188" t="str">
        <f>IF('Formulario PPGR3'!$G859="","",'Formulario PPGR1'!#REF!)</f>
        <v/>
      </c>
      <c r="D859" s="188" t="str">
        <f>IF('Formulario PPGR3'!$G859="","",'Formulario PPGR1'!#REF!)</f>
        <v/>
      </c>
      <c r="E859" s="188" t="str">
        <f>IF('Formulario PPGR3'!$G859="","",'Formulario PPGR1'!#REF!)</f>
        <v/>
      </c>
      <c r="F859" s="188" t="str">
        <f>IF('Formulario PPGR3'!$G859="","",'Formulario PPGR1'!#REF!)</f>
        <v/>
      </c>
      <c r="G859" s="234"/>
      <c r="H859" s="519" t="str" cm="1">
        <f t="array" ref="H859">IF(Tabla1[[#This Row],[Código_Actividad]]="","",_xlfn.XLOOKUP(Tabla1[[#This Row],[Código_Actividad]],CodigoActividad,Tabla2[Actividades Programables Presupuestables],"",0))</f>
        <v/>
      </c>
      <c r="I859" s="520" t="str">
        <f>IFERROR(VLOOKUP('Formulario PPGR3'!$G859,'Formulario PPGR2'!$C$9:$Q$270,15,FALSE),"")</f>
        <v/>
      </c>
      <c r="J859" s="525"/>
      <c r="K859" s="524"/>
      <c r="L859" s="521" t="str">
        <f>IF(Tabla1[[#This Row],[Descripción]]="","",_xlfn.XLOOKUP(Tabla1[[#This Row],[Descripción]],Tabla10[Descripción],Tabla10[Unidad de Medida],"",0))</f>
        <v/>
      </c>
      <c r="M859" s="312"/>
      <c r="N859" s="537" t="str">
        <f>IF(Tabla1[[#This Row],[Descripción]]="","",_xlfn.XLOOKUP(Tabla1[[#This Row],[Descripción]],Tabla10[Descripción],Tabla10[Precio Unitario],0))</f>
        <v/>
      </c>
      <c r="O859" s="537" t="str">
        <f>IF(Tabla1[[#This Row],[Cantidad de Insumos]]="","",Tabla1[[#This Row],[Precio Unitario]]*Tabla1[[#This Row],[Cantidad de Insumos]])</f>
        <v/>
      </c>
      <c r="P859" s="522" t="str">
        <f>IF(Tabla1[[#This Row],[Descripción]]="","",_xlfn.XLOOKUP(Tabla1[[#This Row],[Descripción]],Tabla10[Descripción],Tabla10[CODIGO PRESUPUESTARIO],0))</f>
        <v/>
      </c>
      <c r="Q859" s="523"/>
      <c r="R859" s="523" t="str">
        <f>IF(Tabla1[[#This Row],[Insumos]]="","",_xlfn.XLOOKUP(Tabla1[[#This Row],[Insumos]],Tabla10[Insumo],Tabla10[InsumoAbrev],"",0))</f>
        <v/>
      </c>
    </row>
    <row r="860" spans="2:18" s="267" customFormat="1">
      <c r="B860" s="188" t="str">
        <f>IF('Formulario PPGR3'!$G860="","",CONCATENATE('Formulario PPGR3'!$C860,".",'Formulario PPGR3'!$D860,".",'Formulario PPGR3'!$E860,".",'Formulario PPGR3'!$F860))</f>
        <v/>
      </c>
      <c r="C860" s="188" t="str">
        <f>IF('Formulario PPGR3'!$G860="","",'Formulario PPGR1'!#REF!)</f>
        <v/>
      </c>
      <c r="D860" s="188" t="str">
        <f>IF('Formulario PPGR3'!$G860="","",'Formulario PPGR1'!#REF!)</f>
        <v/>
      </c>
      <c r="E860" s="188" t="str">
        <f>IF('Formulario PPGR3'!$G860="","",'Formulario PPGR1'!#REF!)</f>
        <v/>
      </c>
      <c r="F860" s="188" t="str">
        <f>IF('Formulario PPGR3'!$G860="","",'Formulario PPGR1'!#REF!)</f>
        <v/>
      </c>
      <c r="G860" s="234"/>
      <c r="H860" s="519" t="str" cm="1">
        <f t="array" ref="H860">IF(Tabla1[[#This Row],[Código_Actividad]]="","",_xlfn.XLOOKUP(Tabla1[[#This Row],[Código_Actividad]],CodigoActividad,Tabla2[Actividades Programables Presupuestables],"",0))</f>
        <v/>
      </c>
      <c r="I860" s="520" t="str">
        <f>IFERROR(VLOOKUP('Formulario PPGR3'!$G860,'Formulario PPGR2'!$C$9:$Q$270,15,FALSE),"")</f>
        <v/>
      </c>
      <c r="J860" s="525"/>
      <c r="K860" s="524"/>
      <c r="L860" s="521" t="str">
        <f>IF(Tabla1[[#This Row],[Descripción]]="","",_xlfn.XLOOKUP(Tabla1[[#This Row],[Descripción]],Tabla10[Descripción],Tabla10[Unidad de Medida],"",0))</f>
        <v/>
      </c>
      <c r="M860" s="312"/>
      <c r="N860" s="537" t="str">
        <f>IF(Tabla1[[#This Row],[Descripción]]="","",_xlfn.XLOOKUP(Tabla1[[#This Row],[Descripción]],Tabla10[Descripción],Tabla10[Precio Unitario],0))</f>
        <v/>
      </c>
      <c r="O860" s="537" t="str">
        <f>IF(Tabla1[[#This Row],[Cantidad de Insumos]]="","",Tabla1[[#This Row],[Precio Unitario]]*Tabla1[[#This Row],[Cantidad de Insumos]])</f>
        <v/>
      </c>
      <c r="P860" s="522" t="str">
        <f>IF(Tabla1[[#This Row],[Descripción]]="","",_xlfn.XLOOKUP(Tabla1[[#This Row],[Descripción]],Tabla10[Descripción],Tabla10[CODIGO PRESUPUESTARIO],0))</f>
        <v/>
      </c>
      <c r="Q860" s="523"/>
      <c r="R860" s="523" t="str">
        <f>IF(Tabla1[[#This Row],[Insumos]]="","",_xlfn.XLOOKUP(Tabla1[[#This Row],[Insumos]],Tabla10[Insumo],Tabla10[InsumoAbrev],"",0))</f>
        <v/>
      </c>
    </row>
    <row r="861" spans="2:18" s="267" customFormat="1">
      <c r="B861" s="188" t="str">
        <f>IF('Formulario PPGR3'!$G861="","",CONCATENATE('Formulario PPGR3'!$C861,".",'Formulario PPGR3'!$D861,".",'Formulario PPGR3'!$E861,".",'Formulario PPGR3'!$F861))</f>
        <v/>
      </c>
      <c r="C861" s="188" t="str">
        <f>IF('Formulario PPGR3'!$G861="","",'Formulario PPGR1'!#REF!)</f>
        <v/>
      </c>
      <c r="D861" s="188" t="str">
        <f>IF('Formulario PPGR3'!$G861="","",'Formulario PPGR1'!#REF!)</f>
        <v/>
      </c>
      <c r="E861" s="188" t="str">
        <f>IF('Formulario PPGR3'!$G861="","",'Formulario PPGR1'!#REF!)</f>
        <v/>
      </c>
      <c r="F861" s="188" t="str">
        <f>IF('Formulario PPGR3'!$G861="","",'Formulario PPGR1'!#REF!)</f>
        <v/>
      </c>
      <c r="G861" s="234"/>
      <c r="H861" s="519" t="str" cm="1">
        <f t="array" ref="H861">IF(Tabla1[[#This Row],[Código_Actividad]]="","",_xlfn.XLOOKUP(Tabla1[[#This Row],[Código_Actividad]],CodigoActividad,Tabla2[Actividades Programables Presupuestables],"",0))</f>
        <v/>
      </c>
      <c r="I861" s="520" t="str">
        <f>IFERROR(VLOOKUP('Formulario PPGR3'!$G861,'Formulario PPGR2'!$C$9:$Q$270,15,FALSE),"")</f>
        <v/>
      </c>
      <c r="J861" s="525"/>
      <c r="K861" s="524"/>
      <c r="L861" s="521" t="str">
        <f>IF(Tabla1[[#This Row],[Descripción]]="","",_xlfn.XLOOKUP(Tabla1[[#This Row],[Descripción]],Tabla10[Descripción],Tabla10[Unidad de Medida],"",0))</f>
        <v/>
      </c>
      <c r="M861" s="312"/>
      <c r="N861" s="537" t="str">
        <f>IF(Tabla1[[#This Row],[Descripción]]="","",_xlfn.XLOOKUP(Tabla1[[#This Row],[Descripción]],Tabla10[Descripción],Tabla10[Precio Unitario],0))</f>
        <v/>
      </c>
      <c r="O861" s="537" t="str">
        <f>IF(Tabla1[[#This Row],[Cantidad de Insumos]]="","",Tabla1[[#This Row],[Precio Unitario]]*Tabla1[[#This Row],[Cantidad de Insumos]])</f>
        <v/>
      </c>
      <c r="P861" s="522" t="str">
        <f>IF(Tabla1[[#This Row],[Descripción]]="","",_xlfn.XLOOKUP(Tabla1[[#This Row],[Descripción]],Tabla10[Descripción],Tabla10[CODIGO PRESUPUESTARIO],0))</f>
        <v/>
      </c>
      <c r="Q861" s="523"/>
      <c r="R861" s="523" t="str">
        <f>IF(Tabla1[[#This Row],[Insumos]]="","",_xlfn.XLOOKUP(Tabla1[[#This Row],[Insumos]],Tabla10[Insumo],Tabla10[InsumoAbrev],"",0))</f>
        <v/>
      </c>
    </row>
    <row r="862" spans="2:18" s="267" customFormat="1">
      <c r="B862" s="188" t="str">
        <f>IF('Formulario PPGR3'!$G862="","",CONCATENATE('Formulario PPGR3'!$C862,".",'Formulario PPGR3'!$D862,".",'Formulario PPGR3'!$E862,".",'Formulario PPGR3'!$F862))</f>
        <v/>
      </c>
      <c r="C862" s="188" t="str">
        <f>IF('Formulario PPGR3'!$G862="","",'Formulario PPGR1'!#REF!)</f>
        <v/>
      </c>
      <c r="D862" s="188" t="str">
        <f>IF('Formulario PPGR3'!$G862="","",'Formulario PPGR1'!#REF!)</f>
        <v/>
      </c>
      <c r="E862" s="188" t="str">
        <f>IF('Formulario PPGR3'!$G862="","",'Formulario PPGR1'!#REF!)</f>
        <v/>
      </c>
      <c r="F862" s="188" t="str">
        <f>IF('Formulario PPGR3'!$G862="","",'Formulario PPGR1'!#REF!)</f>
        <v/>
      </c>
      <c r="G862" s="234"/>
      <c r="H862" s="519" t="str" cm="1">
        <f t="array" ref="H862">IF(Tabla1[[#This Row],[Código_Actividad]]="","",_xlfn.XLOOKUP(Tabla1[[#This Row],[Código_Actividad]],CodigoActividad,Tabla2[Actividades Programables Presupuestables],"",0))</f>
        <v/>
      </c>
      <c r="I862" s="520" t="str">
        <f>IFERROR(VLOOKUP('Formulario PPGR3'!$G862,'Formulario PPGR2'!$C$9:$Q$270,15,FALSE),"")</f>
        <v/>
      </c>
      <c r="J862" s="525"/>
      <c r="K862" s="524"/>
      <c r="L862" s="521" t="str">
        <f>IF(Tabla1[[#This Row],[Descripción]]="","",_xlfn.XLOOKUP(Tabla1[[#This Row],[Descripción]],Tabla10[Descripción],Tabla10[Unidad de Medida],"",0))</f>
        <v/>
      </c>
      <c r="M862" s="312"/>
      <c r="N862" s="537" t="str">
        <f>IF(Tabla1[[#This Row],[Descripción]]="","",_xlfn.XLOOKUP(Tabla1[[#This Row],[Descripción]],Tabla10[Descripción],Tabla10[Precio Unitario],0))</f>
        <v/>
      </c>
      <c r="O862" s="537" t="str">
        <f>IF(Tabla1[[#This Row],[Cantidad de Insumos]]="","",Tabla1[[#This Row],[Precio Unitario]]*Tabla1[[#This Row],[Cantidad de Insumos]])</f>
        <v/>
      </c>
      <c r="P862" s="522" t="str">
        <f>IF(Tabla1[[#This Row],[Descripción]]="","",_xlfn.XLOOKUP(Tabla1[[#This Row],[Descripción]],Tabla10[Descripción],Tabla10[CODIGO PRESUPUESTARIO],0))</f>
        <v/>
      </c>
      <c r="Q862" s="523"/>
      <c r="R862" s="523" t="str">
        <f>IF(Tabla1[[#This Row],[Insumos]]="","",_xlfn.XLOOKUP(Tabla1[[#This Row],[Insumos]],Tabla10[Insumo],Tabla10[InsumoAbrev],"",0))</f>
        <v/>
      </c>
    </row>
    <row r="863" spans="2:18" s="267" customFormat="1">
      <c r="B863" s="188" t="str">
        <f>IF('Formulario PPGR3'!$G863="","",CONCATENATE('Formulario PPGR3'!$C863,".",'Formulario PPGR3'!$D863,".",'Formulario PPGR3'!$E863,".",'Formulario PPGR3'!$F863))</f>
        <v/>
      </c>
      <c r="C863" s="188" t="str">
        <f>IF('Formulario PPGR3'!$G863="","",'Formulario PPGR1'!#REF!)</f>
        <v/>
      </c>
      <c r="D863" s="188" t="str">
        <f>IF('Formulario PPGR3'!$G863="","",'Formulario PPGR1'!#REF!)</f>
        <v/>
      </c>
      <c r="E863" s="188" t="str">
        <f>IF('Formulario PPGR3'!$G863="","",'Formulario PPGR1'!#REF!)</f>
        <v/>
      </c>
      <c r="F863" s="188" t="str">
        <f>IF('Formulario PPGR3'!$G863="","",'Formulario PPGR1'!#REF!)</f>
        <v/>
      </c>
      <c r="G863" s="234"/>
      <c r="H863" s="519" t="str" cm="1">
        <f t="array" ref="H863">IF(Tabla1[[#This Row],[Código_Actividad]]="","",_xlfn.XLOOKUP(Tabla1[[#This Row],[Código_Actividad]],CodigoActividad,Tabla2[Actividades Programables Presupuestables],"",0))</f>
        <v/>
      </c>
      <c r="I863" s="520" t="str">
        <f>IFERROR(VLOOKUP('Formulario PPGR3'!$G863,'Formulario PPGR2'!$C$9:$Q$270,15,FALSE),"")</f>
        <v/>
      </c>
      <c r="J863" s="525"/>
      <c r="K863" s="524"/>
      <c r="L863" s="521" t="str">
        <f>IF(Tabla1[[#This Row],[Descripción]]="","",_xlfn.XLOOKUP(Tabla1[[#This Row],[Descripción]],Tabla10[Descripción],Tabla10[Unidad de Medida],"",0))</f>
        <v/>
      </c>
      <c r="M863" s="312"/>
      <c r="N863" s="537" t="str">
        <f>IF(Tabla1[[#This Row],[Descripción]]="","",_xlfn.XLOOKUP(Tabla1[[#This Row],[Descripción]],Tabla10[Descripción],Tabla10[Precio Unitario],0))</f>
        <v/>
      </c>
      <c r="O863" s="537" t="str">
        <f>IF(Tabla1[[#This Row],[Cantidad de Insumos]]="","",Tabla1[[#This Row],[Precio Unitario]]*Tabla1[[#This Row],[Cantidad de Insumos]])</f>
        <v/>
      </c>
      <c r="P863" s="522" t="str">
        <f>IF(Tabla1[[#This Row],[Descripción]]="","",_xlfn.XLOOKUP(Tabla1[[#This Row],[Descripción]],Tabla10[Descripción],Tabla10[CODIGO PRESUPUESTARIO],0))</f>
        <v/>
      </c>
      <c r="Q863" s="523"/>
      <c r="R863" s="523" t="str">
        <f>IF(Tabla1[[#This Row],[Insumos]]="","",_xlfn.XLOOKUP(Tabla1[[#This Row],[Insumos]],Tabla10[Insumo],Tabla10[InsumoAbrev],"",0))</f>
        <v/>
      </c>
    </row>
    <row r="864" spans="2:18" s="267" customFormat="1">
      <c r="B864" s="188" t="str">
        <f>IF('Formulario PPGR3'!$G864="","",CONCATENATE('Formulario PPGR3'!$C864,".",'Formulario PPGR3'!$D864,".",'Formulario PPGR3'!$E864,".",'Formulario PPGR3'!$F864))</f>
        <v/>
      </c>
      <c r="C864" s="188" t="str">
        <f>IF('Formulario PPGR3'!$G864="","",'Formulario PPGR1'!#REF!)</f>
        <v/>
      </c>
      <c r="D864" s="188" t="str">
        <f>IF('Formulario PPGR3'!$G864="","",'Formulario PPGR1'!#REF!)</f>
        <v/>
      </c>
      <c r="E864" s="188" t="str">
        <f>IF('Formulario PPGR3'!$G864="","",'Formulario PPGR1'!#REF!)</f>
        <v/>
      </c>
      <c r="F864" s="188" t="str">
        <f>IF('Formulario PPGR3'!$G864="","",'Formulario PPGR1'!#REF!)</f>
        <v/>
      </c>
      <c r="G864" s="234"/>
      <c r="H864" s="519" t="str" cm="1">
        <f t="array" ref="H864">IF(Tabla1[[#This Row],[Código_Actividad]]="","",_xlfn.XLOOKUP(Tabla1[[#This Row],[Código_Actividad]],CodigoActividad,Tabla2[Actividades Programables Presupuestables],"",0))</f>
        <v/>
      </c>
      <c r="I864" s="520" t="str">
        <f>IFERROR(VLOOKUP('Formulario PPGR3'!$G864,'Formulario PPGR2'!$C$9:$Q$270,15,FALSE),"")</f>
        <v/>
      </c>
      <c r="J864" s="525"/>
      <c r="K864" s="524"/>
      <c r="L864" s="521" t="str">
        <f>IF(Tabla1[[#This Row],[Descripción]]="","",_xlfn.XLOOKUP(Tabla1[[#This Row],[Descripción]],Tabla10[Descripción],Tabla10[Unidad de Medida],"",0))</f>
        <v/>
      </c>
      <c r="M864" s="312"/>
      <c r="N864" s="537" t="str">
        <f>IF(Tabla1[[#This Row],[Descripción]]="","",_xlfn.XLOOKUP(Tabla1[[#This Row],[Descripción]],Tabla10[Descripción],Tabla10[Precio Unitario],0))</f>
        <v/>
      </c>
      <c r="O864" s="537" t="str">
        <f>IF(Tabla1[[#This Row],[Cantidad de Insumos]]="","",Tabla1[[#This Row],[Precio Unitario]]*Tabla1[[#This Row],[Cantidad de Insumos]])</f>
        <v/>
      </c>
      <c r="P864" s="522" t="str">
        <f>IF(Tabla1[[#This Row],[Descripción]]="","",_xlfn.XLOOKUP(Tabla1[[#This Row],[Descripción]],Tabla10[Descripción],Tabla10[CODIGO PRESUPUESTARIO],0))</f>
        <v/>
      </c>
      <c r="Q864" s="523"/>
      <c r="R864" s="523" t="str">
        <f>IF(Tabla1[[#This Row],[Insumos]]="","",_xlfn.XLOOKUP(Tabla1[[#This Row],[Insumos]],Tabla10[Insumo],Tabla10[InsumoAbrev],"",0))</f>
        <v/>
      </c>
    </row>
    <row r="865" spans="2:18" s="267" customFormat="1">
      <c r="B865" s="188" t="str">
        <f>IF('Formulario PPGR3'!$G865="","",CONCATENATE('Formulario PPGR3'!$C865,".",'Formulario PPGR3'!$D865,".",'Formulario PPGR3'!$E865,".",'Formulario PPGR3'!$F865))</f>
        <v/>
      </c>
      <c r="C865" s="188" t="str">
        <f>IF('Formulario PPGR3'!$G865="","",'Formulario PPGR1'!#REF!)</f>
        <v/>
      </c>
      <c r="D865" s="188" t="str">
        <f>IF('Formulario PPGR3'!$G865="","",'Formulario PPGR1'!#REF!)</f>
        <v/>
      </c>
      <c r="E865" s="188" t="str">
        <f>IF('Formulario PPGR3'!$G865="","",'Formulario PPGR1'!#REF!)</f>
        <v/>
      </c>
      <c r="F865" s="188" t="str">
        <f>IF('Formulario PPGR3'!$G865="","",'Formulario PPGR1'!#REF!)</f>
        <v/>
      </c>
      <c r="G865" s="234"/>
      <c r="H865" s="519" t="str" cm="1">
        <f t="array" ref="H865">IF(Tabla1[[#This Row],[Código_Actividad]]="","",_xlfn.XLOOKUP(Tabla1[[#This Row],[Código_Actividad]],CodigoActividad,Tabla2[Actividades Programables Presupuestables],"",0))</f>
        <v/>
      </c>
      <c r="I865" s="520" t="str">
        <f>IFERROR(VLOOKUP('Formulario PPGR3'!$G865,'Formulario PPGR2'!$C$9:$Q$270,15,FALSE),"")</f>
        <v/>
      </c>
      <c r="J865" s="525"/>
      <c r="K865" s="524"/>
      <c r="L865" s="521" t="str">
        <f>IF(Tabla1[[#This Row],[Descripción]]="","",_xlfn.XLOOKUP(Tabla1[[#This Row],[Descripción]],Tabla10[Descripción],Tabla10[Unidad de Medida],"",0))</f>
        <v/>
      </c>
      <c r="M865" s="312"/>
      <c r="N865" s="537" t="str">
        <f>IF(Tabla1[[#This Row],[Descripción]]="","",_xlfn.XLOOKUP(Tabla1[[#This Row],[Descripción]],Tabla10[Descripción],Tabla10[Precio Unitario],0))</f>
        <v/>
      </c>
      <c r="O865" s="537" t="str">
        <f>IF(Tabla1[[#This Row],[Cantidad de Insumos]]="","",Tabla1[[#This Row],[Precio Unitario]]*Tabla1[[#This Row],[Cantidad de Insumos]])</f>
        <v/>
      </c>
      <c r="P865" s="522" t="str">
        <f>IF(Tabla1[[#This Row],[Descripción]]="","",_xlfn.XLOOKUP(Tabla1[[#This Row],[Descripción]],Tabla10[Descripción],Tabla10[CODIGO PRESUPUESTARIO],0))</f>
        <v/>
      </c>
      <c r="Q865" s="523"/>
      <c r="R865" s="523" t="str">
        <f>IF(Tabla1[[#This Row],[Insumos]]="","",_xlfn.XLOOKUP(Tabla1[[#This Row],[Insumos]],Tabla10[Insumo],Tabla10[InsumoAbrev],"",0))</f>
        <v/>
      </c>
    </row>
    <row r="866" spans="2:18" s="267" customFormat="1">
      <c r="B866" s="188" t="str">
        <f>IF('Formulario PPGR3'!$G866="","",CONCATENATE('Formulario PPGR3'!$C866,".",'Formulario PPGR3'!$D866,".",'Formulario PPGR3'!$E866,".",'Formulario PPGR3'!$F866))</f>
        <v/>
      </c>
      <c r="C866" s="188" t="str">
        <f>IF('Formulario PPGR3'!$G866="","",'Formulario PPGR1'!#REF!)</f>
        <v/>
      </c>
      <c r="D866" s="188" t="str">
        <f>IF('Formulario PPGR3'!$G866="","",'Formulario PPGR1'!#REF!)</f>
        <v/>
      </c>
      <c r="E866" s="188" t="str">
        <f>IF('Formulario PPGR3'!$G866="","",'Formulario PPGR1'!#REF!)</f>
        <v/>
      </c>
      <c r="F866" s="188" t="str">
        <f>IF('Formulario PPGR3'!$G866="","",'Formulario PPGR1'!#REF!)</f>
        <v/>
      </c>
      <c r="G866" s="234"/>
      <c r="H866" s="519" t="str" cm="1">
        <f t="array" ref="H866">IF(Tabla1[[#This Row],[Código_Actividad]]="","",_xlfn.XLOOKUP(Tabla1[[#This Row],[Código_Actividad]],CodigoActividad,Tabla2[Actividades Programables Presupuestables],"",0))</f>
        <v/>
      </c>
      <c r="I866" s="520" t="str">
        <f>IFERROR(VLOOKUP('Formulario PPGR3'!$G866,'Formulario PPGR2'!$C$9:$Q$270,15,FALSE),"")</f>
        <v/>
      </c>
      <c r="J866" s="525"/>
      <c r="K866" s="524"/>
      <c r="L866" s="521" t="str">
        <f>IF(Tabla1[[#This Row],[Descripción]]="","",_xlfn.XLOOKUP(Tabla1[[#This Row],[Descripción]],Tabla10[Descripción],Tabla10[Unidad de Medida],"",0))</f>
        <v/>
      </c>
      <c r="M866" s="312"/>
      <c r="N866" s="537" t="str">
        <f>IF(Tabla1[[#This Row],[Descripción]]="","",_xlfn.XLOOKUP(Tabla1[[#This Row],[Descripción]],Tabla10[Descripción],Tabla10[Precio Unitario],0))</f>
        <v/>
      </c>
      <c r="O866" s="537" t="str">
        <f>IF(Tabla1[[#This Row],[Cantidad de Insumos]]="","",Tabla1[[#This Row],[Precio Unitario]]*Tabla1[[#This Row],[Cantidad de Insumos]])</f>
        <v/>
      </c>
      <c r="P866" s="522" t="str">
        <f>IF(Tabla1[[#This Row],[Descripción]]="","",_xlfn.XLOOKUP(Tabla1[[#This Row],[Descripción]],Tabla10[Descripción],Tabla10[CODIGO PRESUPUESTARIO],0))</f>
        <v/>
      </c>
      <c r="Q866" s="523"/>
      <c r="R866" s="523" t="str">
        <f>IF(Tabla1[[#This Row],[Insumos]]="","",_xlfn.XLOOKUP(Tabla1[[#This Row],[Insumos]],Tabla10[Insumo],Tabla10[InsumoAbrev],"",0))</f>
        <v/>
      </c>
    </row>
    <row r="867" spans="2:18" s="267" customFormat="1">
      <c r="B867" s="188" t="str">
        <f>IF('Formulario PPGR3'!$G867="","",CONCATENATE('Formulario PPGR3'!$C867,".",'Formulario PPGR3'!$D867,".",'Formulario PPGR3'!$E867,".",'Formulario PPGR3'!$F867))</f>
        <v/>
      </c>
      <c r="C867" s="188" t="str">
        <f>IF('Formulario PPGR3'!$G867="","",'Formulario PPGR1'!#REF!)</f>
        <v/>
      </c>
      <c r="D867" s="188" t="str">
        <f>IF('Formulario PPGR3'!$G867="","",'Formulario PPGR1'!#REF!)</f>
        <v/>
      </c>
      <c r="E867" s="188" t="str">
        <f>IF('Formulario PPGR3'!$G867="","",'Formulario PPGR1'!#REF!)</f>
        <v/>
      </c>
      <c r="F867" s="188" t="str">
        <f>IF('Formulario PPGR3'!$G867="","",'Formulario PPGR1'!#REF!)</f>
        <v/>
      </c>
      <c r="G867" s="234"/>
      <c r="H867" s="519" t="str" cm="1">
        <f t="array" ref="H867">IF(Tabla1[[#This Row],[Código_Actividad]]="","",_xlfn.XLOOKUP(Tabla1[[#This Row],[Código_Actividad]],CodigoActividad,Tabla2[Actividades Programables Presupuestables],"",0))</f>
        <v/>
      </c>
      <c r="I867" s="520" t="str">
        <f>IFERROR(VLOOKUP('Formulario PPGR3'!$G867,'Formulario PPGR2'!$C$9:$Q$270,15,FALSE),"")</f>
        <v/>
      </c>
      <c r="J867" s="525"/>
      <c r="K867" s="524"/>
      <c r="L867" s="521" t="str">
        <f>IF(Tabla1[[#This Row],[Descripción]]="","",_xlfn.XLOOKUP(Tabla1[[#This Row],[Descripción]],Tabla10[Descripción],Tabla10[Unidad de Medida],"",0))</f>
        <v/>
      </c>
      <c r="M867" s="312"/>
      <c r="N867" s="537" t="str">
        <f>IF(Tabla1[[#This Row],[Descripción]]="","",_xlfn.XLOOKUP(Tabla1[[#This Row],[Descripción]],Tabla10[Descripción],Tabla10[Precio Unitario],0))</f>
        <v/>
      </c>
      <c r="O867" s="537" t="str">
        <f>IF(Tabla1[[#This Row],[Cantidad de Insumos]]="","",Tabla1[[#This Row],[Precio Unitario]]*Tabla1[[#This Row],[Cantidad de Insumos]])</f>
        <v/>
      </c>
      <c r="P867" s="522" t="str">
        <f>IF(Tabla1[[#This Row],[Descripción]]="","",_xlfn.XLOOKUP(Tabla1[[#This Row],[Descripción]],Tabla10[Descripción],Tabla10[CODIGO PRESUPUESTARIO],0))</f>
        <v/>
      </c>
      <c r="Q867" s="523"/>
      <c r="R867" s="523" t="str">
        <f>IF(Tabla1[[#This Row],[Insumos]]="","",_xlfn.XLOOKUP(Tabla1[[#This Row],[Insumos]],Tabla10[Insumo],Tabla10[InsumoAbrev],"",0))</f>
        <v/>
      </c>
    </row>
    <row r="868" spans="2:18" s="267" customFormat="1">
      <c r="B868" s="188" t="str">
        <f>IF('Formulario PPGR3'!$G868="","",CONCATENATE('Formulario PPGR3'!$C868,".",'Formulario PPGR3'!$D868,".",'Formulario PPGR3'!$E868,".",'Formulario PPGR3'!$F868))</f>
        <v/>
      </c>
      <c r="C868" s="188" t="str">
        <f>IF('Formulario PPGR3'!$G868="","",'Formulario PPGR1'!#REF!)</f>
        <v/>
      </c>
      <c r="D868" s="188" t="str">
        <f>IF('Formulario PPGR3'!$G868="","",'Formulario PPGR1'!#REF!)</f>
        <v/>
      </c>
      <c r="E868" s="188" t="str">
        <f>IF('Formulario PPGR3'!$G868="","",'Formulario PPGR1'!#REF!)</f>
        <v/>
      </c>
      <c r="F868" s="188" t="str">
        <f>IF('Formulario PPGR3'!$G868="","",'Formulario PPGR1'!#REF!)</f>
        <v/>
      </c>
      <c r="G868" s="234"/>
      <c r="H868" s="519" t="str" cm="1">
        <f t="array" ref="H868">IF(Tabla1[[#This Row],[Código_Actividad]]="","",_xlfn.XLOOKUP(Tabla1[[#This Row],[Código_Actividad]],CodigoActividad,Tabla2[Actividades Programables Presupuestables],"",0))</f>
        <v/>
      </c>
      <c r="I868" s="520" t="str">
        <f>IFERROR(VLOOKUP('Formulario PPGR3'!$G868,'Formulario PPGR2'!$C$9:$Q$270,15,FALSE),"")</f>
        <v/>
      </c>
      <c r="J868" s="525"/>
      <c r="K868" s="524"/>
      <c r="L868" s="521" t="str">
        <f>IF(Tabla1[[#This Row],[Descripción]]="","",_xlfn.XLOOKUP(Tabla1[[#This Row],[Descripción]],Tabla10[Descripción],Tabla10[Unidad de Medida],"",0))</f>
        <v/>
      </c>
      <c r="M868" s="312"/>
      <c r="N868" s="537" t="str">
        <f>IF(Tabla1[[#This Row],[Descripción]]="","",_xlfn.XLOOKUP(Tabla1[[#This Row],[Descripción]],Tabla10[Descripción],Tabla10[Precio Unitario],0))</f>
        <v/>
      </c>
      <c r="O868" s="537" t="str">
        <f>IF(Tabla1[[#This Row],[Cantidad de Insumos]]="","",Tabla1[[#This Row],[Precio Unitario]]*Tabla1[[#This Row],[Cantidad de Insumos]])</f>
        <v/>
      </c>
      <c r="P868" s="522" t="str">
        <f>IF(Tabla1[[#This Row],[Descripción]]="","",_xlfn.XLOOKUP(Tabla1[[#This Row],[Descripción]],Tabla10[Descripción],Tabla10[CODIGO PRESUPUESTARIO],0))</f>
        <v/>
      </c>
      <c r="Q868" s="523"/>
      <c r="R868" s="523" t="str">
        <f>IF(Tabla1[[#This Row],[Insumos]]="","",_xlfn.XLOOKUP(Tabla1[[#This Row],[Insumos]],Tabla10[Insumo],Tabla10[InsumoAbrev],"",0))</f>
        <v/>
      </c>
    </row>
    <row r="869" spans="2:18" s="267" customFormat="1">
      <c r="B869" s="188" t="str">
        <f>IF('Formulario PPGR3'!$G869="","",CONCATENATE('Formulario PPGR3'!$C869,".",'Formulario PPGR3'!$D869,".",'Formulario PPGR3'!$E869,".",'Formulario PPGR3'!$F869))</f>
        <v/>
      </c>
      <c r="C869" s="188" t="str">
        <f>IF('Formulario PPGR3'!$G869="","",'Formulario PPGR1'!#REF!)</f>
        <v/>
      </c>
      <c r="D869" s="188" t="str">
        <f>IF('Formulario PPGR3'!$G869="","",'Formulario PPGR1'!#REF!)</f>
        <v/>
      </c>
      <c r="E869" s="188" t="str">
        <f>IF('Formulario PPGR3'!$G869="","",'Formulario PPGR1'!#REF!)</f>
        <v/>
      </c>
      <c r="F869" s="188" t="str">
        <f>IF('Formulario PPGR3'!$G869="","",'Formulario PPGR1'!#REF!)</f>
        <v/>
      </c>
      <c r="G869" s="234"/>
      <c r="H869" s="519" t="str" cm="1">
        <f t="array" ref="H869">IF(Tabla1[[#This Row],[Código_Actividad]]="","",_xlfn.XLOOKUP(Tabla1[[#This Row],[Código_Actividad]],CodigoActividad,Tabla2[Actividades Programables Presupuestables],"",0))</f>
        <v/>
      </c>
      <c r="I869" s="520" t="str">
        <f>IFERROR(VLOOKUP('Formulario PPGR3'!$G869,'Formulario PPGR2'!$C$9:$Q$270,15,FALSE),"")</f>
        <v/>
      </c>
      <c r="J869" s="525"/>
      <c r="K869" s="524"/>
      <c r="L869" s="521" t="str">
        <f>IF(Tabla1[[#This Row],[Descripción]]="","",_xlfn.XLOOKUP(Tabla1[[#This Row],[Descripción]],Tabla10[Descripción],Tabla10[Unidad de Medida],"",0))</f>
        <v/>
      </c>
      <c r="M869" s="312"/>
      <c r="N869" s="537" t="str">
        <f>IF(Tabla1[[#This Row],[Descripción]]="","",_xlfn.XLOOKUP(Tabla1[[#This Row],[Descripción]],Tabla10[Descripción],Tabla10[Precio Unitario],0))</f>
        <v/>
      </c>
      <c r="O869" s="537" t="str">
        <f>IF(Tabla1[[#This Row],[Cantidad de Insumos]]="","",Tabla1[[#This Row],[Precio Unitario]]*Tabla1[[#This Row],[Cantidad de Insumos]])</f>
        <v/>
      </c>
      <c r="P869" s="522" t="str">
        <f>IF(Tabla1[[#This Row],[Descripción]]="","",_xlfn.XLOOKUP(Tabla1[[#This Row],[Descripción]],Tabla10[Descripción],Tabla10[CODIGO PRESUPUESTARIO],0))</f>
        <v/>
      </c>
      <c r="Q869" s="523"/>
      <c r="R869" s="523" t="str">
        <f>IF(Tabla1[[#This Row],[Insumos]]="","",_xlfn.XLOOKUP(Tabla1[[#This Row],[Insumos]],Tabla10[Insumo],Tabla10[InsumoAbrev],"",0))</f>
        <v/>
      </c>
    </row>
    <row r="870" spans="2:18">
      <c r="B870" s="188" t="str">
        <f>IF('Formulario PPGR3'!$G870="","",CONCATENATE('Formulario PPGR3'!$C870,".",'Formulario PPGR3'!$D870,".",'Formulario PPGR3'!$E870,".",'Formulario PPGR3'!$F870))</f>
        <v/>
      </c>
      <c r="C870" s="188" t="str">
        <f>IF('Formulario PPGR3'!$G870="","",'Formulario PPGR1'!#REF!)</f>
        <v/>
      </c>
      <c r="D870" s="188" t="str">
        <f>IF('Formulario PPGR3'!$G870="","",'Formulario PPGR1'!#REF!)</f>
        <v/>
      </c>
      <c r="E870" s="188" t="str">
        <f>IF('Formulario PPGR3'!$G870="","",'Formulario PPGR1'!#REF!)</f>
        <v/>
      </c>
      <c r="F870" s="188" t="str">
        <f>IF('Formulario PPGR3'!$G870="","",'Formulario PPGR1'!#REF!)</f>
        <v/>
      </c>
      <c r="G870" s="234"/>
      <c r="H870" s="519" t="str" cm="1">
        <f t="array" ref="H870">IF(Tabla1[[#This Row],[Código_Actividad]]="","",_xlfn.XLOOKUP(Tabla1[[#This Row],[Código_Actividad]],CodigoActividad,Tabla2[Actividades Programables Presupuestables],"",0))</f>
        <v/>
      </c>
      <c r="I870" s="520" t="str">
        <f>IFERROR(VLOOKUP('Formulario PPGR3'!$G870,'Formulario PPGR2'!$C$9:$Q$270,15,FALSE),"")</f>
        <v/>
      </c>
      <c r="J870" s="525"/>
      <c r="K870" s="524"/>
      <c r="L870" s="521" t="str">
        <f>IF(Tabla1[[#This Row],[Descripción]]="","",_xlfn.XLOOKUP(Tabla1[[#This Row],[Descripción]],Tabla10[Descripción],Tabla10[Unidad de Medida],"",0))</f>
        <v/>
      </c>
      <c r="M870" s="312"/>
      <c r="N870" s="537" t="str">
        <f>IF(Tabla1[[#This Row],[Descripción]]="","",_xlfn.XLOOKUP(Tabla1[[#This Row],[Descripción]],Tabla10[Descripción],Tabla10[Precio Unitario],0))</f>
        <v/>
      </c>
      <c r="O870" s="537" t="str">
        <f>IF(Tabla1[[#This Row],[Cantidad de Insumos]]="","",Tabla1[[#This Row],[Precio Unitario]]*Tabla1[[#This Row],[Cantidad de Insumos]])</f>
        <v/>
      </c>
      <c r="P870" s="522" t="str">
        <f>IF(Tabla1[[#This Row],[Descripción]]="","",_xlfn.XLOOKUP(Tabla1[[#This Row],[Descripción]],Tabla10[Descripción],Tabla10[CODIGO PRESUPUESTARIO],0))</f>
        <v/>
      </c>
      <c r="Q870" s="523"/>
      <c r="R870" s="523" t="str">
        <f>IF(Tabla1[[#This Row],[Insumos]]="","",_xlfn.XLOOKUP(Tabla1[[#This Row],[Insumos]],Tabla10[Insumo],Tabla10[InsumoAbrev],"",0))</f>
        <v/>
      </c>
    </row>
    <row r="871" spans="2:18">
      <c r="B871" s="188" t="str">
        <f>IF('Formulario PPGR3'!$G871="","",CONCATENATE('Formulario PPGR3'!$C871,".",'Formulario PPGR3'!$D871,".",'Formulario PPGR3'!$E871,".",'Formulario PPGR3'!$F871))</f>
        <v/>
      </c>
      <c r="C871" s="188" t="str">
        <f>IF('Formulario PPGR3'!$G871="","",'Formulario PPGR1'!#REF!)</f>
        <v/>
      </c>
      <c r="D871" s="188" t="str">
        <f>IF('Formulario PPGR3'!$G871="","",'Formulario PPGR1'!#REF!)</f>
        <v/>
      </c>
      <c r="E871" s="188" t="str">
        <f>IF('Formulario PPGR3'!$G871="","",'Formulario PPGR1'!#REF!)</f>
        <v/>
      </c>
      <c r="F871" s="188" t="str">
        <f>IF('Formulario PPGR3'!$G871="","",'Formulario PPGR1'!#REF!)</f>
        <v/>
      </c>
      <c r="G871" s="234"/>
      <c r="H871" s="519" t="str" cm="1">
        <f t="array" ref="H871">IF(Tabla1[[#This Row],[Código_Actividad]]="","",_xlfn.XLOOKUP(Tabla1[[#This Row],[Código_Actividad]],CodigoActividad,Tabla2[Actividades Programables Presupuestables],"",0))</f>
        <v/>
      </c>
      <c r="I871" s="520" t="str">
        <f>IFERROR(VLOOKUP('Formulario PPGR3'!$G871,'Formulario PPGR2'!$C$9:$Q$270,15,FALSE),"")</f>
        <v/>
      </c>
      <c r="J871" s="525"/>
      <c r="K871" s="524"/>
      <c r="L871" s="521" t="str">
        <f>IF(Tabla1[[#This Row],[Descripción]]="","",_xlfn.XLOOKUP(Tabla1[[#This Row],[Descripción]],Tabla10[Descripción],Tabla10[Unidad de Medida],"",0))</f>
        <v/>
      </c>
      <c r="M871" s="312"/>
      <c r="N871" s="537" t="str">
        <f>IF(Tabla1[[#This Row],[Descripción]]="","",_xlfn.XLOOKUP(Tabla1[[#This Row],[Descripción]],Tabla10[Descripción],Tabla10[Precio Unitario],0))</f>
        <v/>
      </c>
      <c r="O871" s="537" t="str">
        <f>IF(Tabla1[[#This Row],[Cantidad de Insumos]]="","",Tabla1[[#This Row],[Precio Unitario]]*Tabla1[[#This Row],[Cantidad de Insumos]])</f>
        <v/>
      </c>
      <c r="P871" s="522" t="str">
        <f>IF(Tabla1[[#This Row],[Descripción]]="","",_xlfn.XLOOKUP(Tabla1[[#This Row],[Descripción]],Tabla10[Descripción],Tabla10[CODIGO PRESUPUESTARIO],0))</f>
        <v/>
      </c>
      <c r="Q871" s="523"/>
      <c r="R871" s="523" t="str">
        <f>IF(Tabla1[[#This Row],[Insumos]]="","",_xlfn.XLOOKUP(Tabla1[[#This Row],[Insumos]],Tabla10[Insumo],Tabla10[InsumoAbrev],"",0))</f>
        <v/>
      </c>
    </row>
    <row r="872" spans="2:18">
      <c r="B872" s="188" t="str">
        <f>IF('Formulario PPGR3'!$G872="","",CONCATENATE('Formulario PPGR3'!$C872,".",'Formulario PPGR3'!$D872,".",'Formulario PPGR3'!$E872,".",'Formulario PPGR3'!$F872))</f>
        <v/>
      </c>
      <c r="C872" s="188" t="str">
        <f>IF('Formulario PPGR3'!$G872="","",'Formulario PPGR1'!#REF!)</f>
        <v/>
      </c>
      <c r="D872" s="188" t="str">
        <f>IF('Formulario PPGR3'!$G872="","",'Formulario PPGR1'!#REF!)</f>
        <v/>
      </c>
      <c r="E872" s="188" t="str">
        <f>IF('Formulario PPGR3'!$G872="","",'Formulario PPGR1'!#REF!)</f>
        <v/>
      </c>
      <c r="F872" s="188" t="str">
        <f>IF('Formulario PPGR3'!$G872="","",'Formulario PPGR1'!#REF!)</f>
        <v/>
      </c>
      <c r="G872" s="234"/>
      <c r="H872" s="519" t="str" cm="1">
        <f t="array" ref="H872">IF(Tabla1[[#This Row],[Código_Actividad]]="","",_xlfn.XLOOKUP(Tabla1[[#This Row],[Código_Actividad]],CodigoActividad,Tabla2[Actividades Programables Presupuestables],"",0))</f>
        <v/>
      </c>
      <c r="I872" s="520" t="str">
        <f>IFERROR(VLOOKUP('Formulario PPGR3'!$G872,'Formulario PPGR2'!$C$9:$Q$270,15,FALSE),"")</f>
        <v/>
      </c>
      <c r="J872" s="525"/>
      <c r="K872" s="524"/>
      <c r="L872" s="521" t="str">
        <f>IF(Tabla1[[#This Row],[Descripción]]="","",_xlfn.XLOOKUP(Tabla1[[#This Row],[Descripción]],Tabla10[Descripción],Tabla10[Unidad de Medida],"",0))</f>
        <v/>
      </c>
      <c r="M872" s="312"/>
      <c r="N872" s="537" t="str">
        <f>IF(Tabla1[[#This Row],[Descripción]]="","",_xlfn.XLOOKUP(Tabla1[[#This Row],[Descripción]],Tabla10[Descripción],Tabla10[Precio Unitario],0))</f>
        <v/>
      </c>
      <c r="O872" s="537" t="str">
        <f>IF(Tabla1[[#This Row],[Cantidad de Insumos]]="","",Tabla1[[#This Row],[Precio Unitario]]*Tabla1[[#This Row],[Cantidad de Insumos]])</f>
        <v/>
      </c>
      <c r="P872" s="522" t="str">
        <f>IF(Tabla1[[#This Row],[Descripción]]="","",_xlfn.XLOOKUP(Tabla1[[#This Row],[Descripción]],Tabla10[Descripción],Tabla10[CODIGO PRESUPUESTARIO],0))</f>
        <v/>
      </c>
      <c r="Q872" s="523"/>
      <c r="R872" s="523" t="str">
        <f>IF(Tabla1[[#This Row],[Insumos]]="","",_xlfn.XLOOKUP(Tabla1[[#This Row],[Insumos]],Tabla10[Insumo],Tabla10[InsumoAbrev],"",0))</f>
        <v/>
      </c>
    </row>
    <row r="873" spans="2:18">
      <c r="B873" s="188" t="str">
        <f>IF('Formulario PPGR3'!$G873="","",CONCATENATE('Formulario PPGR3'!$C873,".",'Formulario PPGR3'!$D873,".",'Formulario PPGR3'!$E873,".",'Formulario PPGR3'!$F873))</f>
        <v/>
      </c>
      <c r="C873" s="188" t="str">
        <f>IF('Formulario PPGR3'!$G873="","",'Formulario PPGR1'!#REF!)</f>
        <v/>
      </c>
      <c r="D873" s="188" t="str">
        <f>IF('Formulario PPGR3'!$G873="","",'Formulario PPGR1'!#REF!)</f>
        <v/>
      </c>
      <c r="E873" s="188" t="str">
        <f>IF('Formulario PPGR3'!$G873="","",'Formulario PPGR1'!#REF!)</f>
        <v/>
      </c>
      <c r="F873" s="188" t="str">
        <f>IF('Formulario PPGR3'!$G873="","",'Formulario PPGR1'!#REF!)</f>
        <v/>
      </c>
      <c r="G873" s="234"/>
      <c r="H873" s="519" t="str" cm="1">
        <f t="array" ref="H873">IF(Tabla1[[#This Row],[Código_Actividad]]="","",_xlfn.XLOOKUP(Tabla1[[#This Row],[Código_Actividad]],CodigoActividad,Tabla2[Actividades Programables Presupuestables],"",0))</f>
        <v/>
      </c>
      <c r="I873" s="520" t="str">
        <f>IFERROR(VLOOKUP('Formulario PPGR3'!$G873,'Formulario PPGR2'!$C$9:$Q$270,15,FALSE),"")</f>
        <v/>
      </c>
      <c r="J873" s="525"/>
      <c r="K873" s="524"/>
      <c r="L873" s="521" t="str">
        <f>IF(Tabla1[[#This Row],[Descripción]]="","",_xlfn.XLOOKUP(Tabla1[[#This Row],[Descripción]],Tabla10[Descripción],Tabla10[Unidad de Medida],"",0))</f>
        <v/>
      </c>
      <c r="M873" s="312"/>
      <c r="N873" s="537" t="str">
        <f>IF(Tabla1[[#This Row],[Descripción]]="","",_xlfn.XLOOKUP(Tabla1[[#This Row],[Descripción]],Tabla10[Descripción],Tabla10[Precio Unitario],0))</f>
        <v/>
      </c>
      <c r="O873" s="537" t="str">
        <f>IF(Tabla1[[#This Row],[Cantidad de Insumos]]="","",Tabla1[[#This Row],[Precio Unitario]]*Tabla1[[#This Row],[Cantidad de Insumos]])</f>
        <v/>
      </c>
      <c r="P873" s="522" t="str">
        <f>IF(Tabla1[[#This Row],[Descripción]]="","",_xlfn.XLOOKUP(Tabla1[[#This Row],[Descripción]],Tabla10[Descripción],Tabla10[CODIGO PRESUPUESTARIO],0))</f>
        <v/>
      </c>
      <c r="Q873" s="523"/>
      <c r="R873" s="523" t="str">
        <f>IF(Tabla1[[#This Row],[Insumos]]="","",_xlfn.XLOOKUP(Tabla1[[#This Row],[Insumos]],Tabla10[Insumo],Tabla10[InsumoAbrev],"",0))</f>
        <v/>
      </c>
    </row>
    <row r="874" spans="2:18">
      <c r="B874" s="188" t="str">
        <f>IF('Formulario PPGR3'!$G874="","",CONCATENATE('Formulario PPGR3'!$C874,".",'Formulario PPGR3'!$D874,".",'Formulario PPGR3'!$E874,".",'Formulario PPGR3'!$F874))</f>
        <v/>
      </c>
      <c r="C874" s="188" t="str">
        <f>IF('Formulario PPGR3'!$G874="","",'Formulario PPGR1'!#REF!)</f>
        <v/>
      </c>
      <c r="D874" s="188" t="str">
        <f>IF('Formulario PPGR3'!$G874="","",'Formulario PPGR1'!#REF!)</f>
        <v/>
      </c>
      <c r="E874" s="188" t="str">
        <f>IF('Formulario PPGR3'!$G874="","",'Formulario PPGR1'!#REF!)</f>
        <v/>
      </c>
      <c r="F874" s="188" t="str">
        <f>IF('Formulario PPGR3'!$G874="","",'Formulario PPGR1'!#REF!)</f>
        <v/>
      </c>
      <c r="G874" s="234"/>
      <c r="H874" s="519" t="str" cm="1">
        <f t="array" ref="H874">IF(Tabla1[[#This Row],[Código_Actividad]]="","",_xlfn.XLOOKUP(Tabla1[[#This Row],[Código_Actividad]],CodigoActividad,Tabla2[Actividades Programables Presupuestables],"",0))</f>
        <v/>
      </c>
      <c r="I874" s="520" t="str">
        <f>IFERROR(VLOOKUP('Formulario PPGR3'!$G874,'Formulario PPGR2'!$C$9:$Q$270,15,FALSE),"")</f>
        <v/>
      </c>
      <c r="J874" s="525"/>
      <c r="K874" s="524"/>
      <c r="L874" s="521" t="str">
        <f>IF(Tabla1[[#This Row],[Descripción]]="","",_xlfn.XLOOKUP(Tabla1[[#This Row],[Descripción]],Tabla10[Descripción],Tabla10[Unidad de Medida],"",0))</f>
        <v/>
      </c>
      <c r="M874" s="312"/>
      <c r="N874" s="537" t="str">
        <f>IF(Tabla1[[#This Row],[Descripción]]="","",_xlfn.XLOOKUP(Tabla1[[#This Row],[Descripción]],Tabla10[Descripción],Tabla10[Precio Unitario],0))</f>
        <v/>
      </c>
      <c r="O874" s="537" t="str">
        <f>IF(Tabla1[[#This Row],[Cantidad de Insumos]]="","",Tabla1[[#This Row],[Precio Unitario]]*Tabla1[[#This Row],[Cantidad de Insumos]])</f>
        <v/>
      </c>
      <c r="P874" s="522" t="str">
        <f>IF(Tabla1[[#This Row],[Descripción]]="","",_xlfn.XLOOKUP(Tabla1[[#This Row],[Descripción]],Tabla10[Descripción],Tabla10[CODIGO PRESUPUESTARIO],0))</f>
        <v/>
      </c>
      <c r="Q874" s="523"/>
      <c r="R874" s="523" t="str">
        <f>IF(Tabla1[[#This Row],[Insumos]]="","",_xlfn.XLOOKUP(Tabla1[[#This Row],[Insumos]],Tabla10[Insumo],Tabla10[InsumoAbrev],"",0))</f>
        <v/>
      </c>
    </row>
    <row r="875" spans="2:18">
      <c r="B875" s="188" t="str">
        <f>IF('Formulario PPGR3'!$G875="","",CONCATENATE('Formulario PPGR3'!$C875,".",'Formulario PPGR3'!$D875,".",'Formulario PPGR3'!$E875,".",'Formulario PPGR3'!$F875))</f>
        <v/>
      </c>
      <c r="C875" s="188" t="str">
        <f>IF('Formulario PPGR3'!$G875="","",'Formulario PPGR1'!#REF!)</f>
        <v/>
      </c>
      <c r="D875" s="188" t="str">
        <f>IF('Formulario PPGR3'!$G875="","",'Formulario PPGR1'!#REF!)</f>
        <v/>
      </c>
      <c r="E875" s="188" t="str">
        <f>IF('Formulario PPGR3'!$G875="","",'Formulario PPGR1'!#REF!)</f>
        <v/>
      </c>
      <c r="F875" s="188" t="str">
        <f>IF('Formulario PPGR3'!$G875="","",'Formulario PPGR1'!#REF!)</f>
        <v/>
      </c>
      <c r="G875" s="234"/>
      <c r="H875" s="519" t="str" cm="1">
        <f t="array" ref="H875">IF(Tabla1[[#This Row],[Código_Actividad]]="","",_xlfn.XLOOKUP(Tabla1[[#This Row],[Código_Actividad]],CodigoActividad,Tabla2[Actividades Programables Presupuestables],"",0))</f>
        <v/>
      </c>
      <c r="I875" s="520" t="str">
        <f>IFERROR(VLOOKUP('Formulario PPGR3'!$G875,'Formulario PPGR2'!$C$9:$Q$270,15,FALSE),"")</f>
        <v/>
      </c>
      <c r="J875" s="525"/>
      <c r="K875" s="524"/>
      <c r="L875" s="521" t="str">
        <f>IF(Tabla1[[#This Row],[Descripción]]="","",_xlfn.XLOOKUP(Tabla1[[#This Row],[Descripción]],Tabla10[Descripción],Tabla10[Unidad de Medida],"",0))</f>
        <v/>
      </c>
      <c r="M875" s="312"/>
      <c r="N875" s="537" t="str">
        <f>IF(Tabla1[[#This Row],[Descripción]]="","",_xlfn.XLOOKUP(Tabla1[[#This Row],[Descripción]],Tabla10[Descripción],Tabla10[Precio Unitario],0))</f>
        <v/>
      </c>
      <c r="O875" s="537" t="str">
        <f>IF(Tabla1[[#This Row],[Cantidad de Insumos]]="","",Tabla1[[#This Row],[Precio Unitario]]*Tabla1[[#This Row],[Cantidad de Insumos]])</f>
        <v/>
      </c>
      <c r="P875" s="522" t="str">
        <f>IF(Tabla1[[#This Row],[Descripción]]="","",_xlfn.XLOOKUP(Tabla1[[#This Row],[Descripción]],Tabla10[Descripción],Tabla10[CODIGO PRESUPUESTARIO],0))</f>
        <v/>
      </c>
      <c r="Q875" s="523"/>
      <c r="R875" s="523" t="str">
        <f>IF(Tabla1[[#This Row],[Insumos]]="","",_xlfn.XLOOKUP(Tabla1[[#This Row],[Insumos]],Tabla10[Insumo],Tabla10[InsumoAbrev],"",0))</f>
        <v/>
      </c>
    </row>
    <row r="876" spans="2:18">
      <c r="B876" s="188" t="str">
        <f>IF('Formulario PPGR3'!$G876="","",CONCATENATE('Formulario PPGR3'!$C876,".",'Formulario PPGR3'!$D876,".",'Formulario PPGR3'!$E876,".",'Formulario PPGR3'!$F876))</f>
        <v/>
      </c>
      <c r="C876" s="188" t="str">
        <f>IF('Formulario PPGR3'!$G876="","",'Formulario PPGR1'!#REF!)</f>
        <v/>
      </c>
      <c r="D876" s="188" t="str">
        <f>IF('Formulario PPGR3'!$G876="","",'Formulario PPGR1'!#REF!)</f>
        <v/>
      </c>
      <c r="E876" s="188" t="str">
        <f>IF('Formulario PPGR3'!$G876="","",'Formulario PPGR1'!#REF!)</f>
        <v/>
      </c>
      <c r="F876" s="188" t="str">
        <f>IF('Formulario PPGR3'!$G876="","",'Formulario PPGR1'!#REF!)</f>
        <v/>
      </c>
      <c r="G876" s="234"/>
      <c r="H876" s="519" t="str" cm="1">
        <f t="array" ref="H876">IF(Tabla1[[#This Row],[Código_Actividad]]="","",_xlfn.XLOOKUP(Tabla1[[#This Row],[Código_Actividad]],CodigoActividad,Tabla2[Actividades Programables Presupuestables],"",0))</f>
        <v/>
      </c>
      <c r="I876" s="520" t="str">
        <f>IFERROR(VLOOKUP('Formulario PPGR3'!$G876,'Formulario PPGR2'!$C$9:$Q$270,15,FALSE),"")</f>
        <v/>
      </c>
      <c r="J876" s="525"/>
      <c r="K876" s="524"/>
      <c r="L876" s="521" t="str">
        <f>IF(Tabla1[[#This Row],[Descripción]]="","",_xlfn.XLOOKUP(Tabla1[[#This Row],[Descripción]],Tabla10[Descripción],Tabla10[Unidad de Medida],"",0))</f>
        <v/>
      </c>
      <c r="M876" s="312"/>
      <c r="N876" s="537" t="str">
        <f>IF(Tabla1[[#This Row],[Descripción]]="","",_xlfn.XLOOKUP(Tabla1[[#This Row],[Descripción]],Tabla10[Descripción],Tabla10[Precio Unitario],0))</f>
        <v/>
      </c>
      <c r="O876" s="537" t="str">
        <f>IF(Tabla1[[#This Row],[Cantidad de Insumos]]="","",Tabla1[[#This Row],[Precio Unitario]]*Tabla1[[#This Row],[Cantidad de Insumos]])</f>
        <v/>
      </c>
      <c r="P876" s="522" t="str">
        <f>IF(Tabla1[[#This Row],[Descripción]]="","",_xlfn.XLOOKUP(Tabla1[[#This Row],[Descripción]],Tabla10[Descripción],Tabla10[CODIGO PRESUPUESTARIO],0))</f>
        <v/>
      </c>
      <c r="Q876" s="523"/>
      <c r="R876" s="523" t="str">
        <f>IF(Tabla1[[#This Row],[Insumos]]="","",_xlfn.XLOOKUP(Tabla1[[#This Row],[Insumos]],Tabla10[Insumo],Tabla10[InsumoAbrev],"",0))</f>
        <v/>
      </c>
    </row>
    <row r="877" spans="2:18">
      <c r="B877" s="188" t="str">
        <f>IF('Formulario PPGR3'!$G877="","",CONCATENATE('Formulario PPGR3'!$C877,".",'Formulario PPGR3'!$D877,".",'Formulario PPGR3'!$E877,".",'Formulario PPGR3'!$F877))</f>
        <v/>
      </c>
      <c r="C877" s="188" t="str">
        <f>IF('Formulario PPGR3'!$G877="","",'Formulario PPGR1'!#REF!)</f>
        <v/>
      </c>
      <c r="D877" s="188" t="str">
        <f>IF('Formulario PPGR3'!$G877="","",'Formulario PPGR1'!#REF!)</f>
        <v/>
      </c>
      <c r="E877" s="188" t="str">
        <f>IF('Formulario PPGR3'!$G877="","",'Formulario PPGR1'!#REF!)</f>
        <v/>
      </c>
      <c r="F877" s="188" t="str">
        <f>IF('Formulario PPGR3'!$G877="","",'Formulario PPGR1'!#REF!)</f>
        <v/>
      </c>
      <c r="G877" s="234"/>
      <c r="H877" s="519" t="str" cm="1">
        <f t="array" ref="H877">IF(Tabla1[[#This Row],[Código_Actividad]]="","",_xlfn.XLOOKUP(Tabla1[[#This Row],[Código_Actividad]],CodigoActividad,Tabla2[Actividades Programables Presupuestables],"",0))</f>
        <v/>
      </c>
      <c r="I877" s="520" t="str">
        <f>IFERROR(VLOOKUP('Formulario PPGR3'!$G877,'Formulario PPGR2'!$C$9:$Q$270,15,FALSE),"")</f>
        <v/>
      </c>
      <c r="J877" s="525"/>
      <c r="K877" s="524"/>
      <c r="L877" s="521" t="str">
        <f>IF(Tabla1[[#This Row],[Descripción]]="","",_xlfn.XLOOKUP(Tabla1[[#This Row],[Descripción]],Tabla10[Descripción],Tabla10[Unidad de Medida],"",0))</f>
        <v/>
      </c>
      <c r="M877" s="312"/>
      <c r="N877" s="537" t="str">
        <f>IF(Tabla1[[#This Row],[Descripción]]="","",_xlfn.XLOOKUP(Tabla1[[#This Row],[Descripción]],Tabla10[Descripción],Tabla10[Precio Unitario],0))</f>
        <v/>
      </c>
      <c r="O877" s="537" t="str">
        <f>IF(Tabla1[[#This Row],[Cantidad de Insumos]]="","",Tabla1[[#This Row],[Precio Unitario]]*Tabla1[[#This Row],[Cantidad de Insumos]])</f>
        <v/>
      </c>
      <c r="P877" s="522" t="str">
        <f>IF(Tabla1[[#This Row],[Descripción]]="","",_xlfn.XLOOKUP(Tabla1[[#This Row],[Descripción]],Tabla10[Descripción],Tabla10[CODIGO PRESUPUESTARIO],0))</f>
        <v/>
      </c>
      <c r="Q877" s="523"/>
      <c r="R877" s="523" t="str">
        <f>IF(Tabla1[[#This Row],[Insumos]]="","",_xlfn.XLOOKUP(Tabla1[[#This Row],[Insumos]],Tabla10[Insumo],Tabla10[InsumoAbrev],"",0))</f>
        <v/>
      </c>
    </row>
    <row r="878" spans="2:18">
      <c r="B878" s="188" t="str">
        <f>IF('Formulario PPGR3'!$G878="","",CONCATENATE('Formulario PPGR3'!$C878,".",'Formulario PPGR3'!$D878,".",'Formulario PPGR3'!$E878,".",'Formulario PPGR3'!$F878))</f>
        <v/>
      </c>
      <c r="C878" s="188" t="str">
        <f>IF('Formulario PPGR3'!$G878="","",'Formulario PPGR1'!#REF!)</f>
        <v/>
      </c>
      <c r="D878" s="188" t="str">
        <f>IF('Formulario PPGR3'!$G878="","",'Formulario PPGR1'!#REF!)</f>
        <v/>
      </c>
      <c r="E878" s="188" t="str">
        <f>IF('Formulario PPGR3'!$G878="","",'Formulario PPGR1'!#REF!)</f>
        <v/>
      </c>
      <c r="F878" s="188" t="str">
        <f>IF('Formulario PPGR3'!$G878="","",'Formulario PPGR1'!#REF!)</f>
        <v/>
      </c>
      <c r="G878" s="234"/>
      <c r="H878" s="519" t="str" cm="1">
        <f t="array" ref="H878">IF(Tabla1[[#This Row],[Código_Actividad]]="","",_xlfn.XLOOKUP(Tabla1[[#This Row],[Código_Actividad]],CodigoActividad,Tabla2[Actividades Programables Presupuestables],"",0))</f>
        <v/>
      </c>
      <c r="I878" s="520" t="str">
        <f>IFERROR(VLOOKUP('Formulario PPGR3'!$G878,'Formulario PPGR2'!$C$9:$Q$270,15,FALSE),"")</f>
        <v/>
      </c>
      <c r="J878" s="525"/>
      <c r="K878" s="524"/>
      <c r="L878" s="521" t="str">
        <f>IF(Tabla1[[#This Row],[Descripción]]="","",_xlfn.XLOOKUP(Tabla1[[#This Row],[Descripción]],Tabla10[Descripción],Tabla10[Unidad de Medida],"",0))</f>
        <v/>
      </c>
      <c r="M878" s="312"/>
      <c r="N878" s="537" t="str">
        <f>IF(Tabla1[[#This Row],[Descripción]]="","",_xlfn.XLOOKUP(Tabla1[[#This Row],[Descripción]],Tabla10[Descripción],Tabla10[Precio Unitario],0))</f>
        <v/>
      </c>
      <c r="O878" s="537" t="str">
        <f>IF(Tabla1[[#This Row],[Cantidad de Insumos]]="","",Tabla1[[#This Row],[Precio Unitario]]*Tabla1[[#This Row],[Cantidad de Insumos]])</f>
        <v/>
      </c>
      <c r="P878" s="522" t="str">
        <f>IF(Tabla1[[#This Row],[Descripción]]="","",_xlfn.XLOOKUP(Tabla1[[#This Row],[Descripción]],Tabla10[Descripción],Tabla10[CODIGO PRESUPUESTARIO],0))</f>
        <v/>
      </c>
      <c r="Q878" s="523"/>
      <c r="R878" s="523" t="str">
        <f>IF(Tabla1[[#This Row],[Insumos]]="","",_xlfn.XLOOKUP(Tabla1[[#This Row],[Insumos]],Tabla10[Insumo],Tabla10[InsumoAbrev],"",0))</f>
        <v/>
      </c>
    </row>
    <row r="879" spans="2:18">
      <c r="B879" s="188" t="str">
        <f>IF('Formulario PPGR3'!$G879="","",CONCATENATE('Formulario PPGR3'!$C879,".",'Formulario PPGR3'!$D879,".",'Formulario PPGR3'!$E879,".",'Formulario PPGR3'!$F879))</f>
        <v/>
      </c>
      <c r="C879" s="188" t="str">
        <f>IF('Formulario PPGR3'!$G879="","",'Formulario PPGR1'!#REF!)</f>
        <v/>
      </c>
      <c r="D879" s="188" t="str">
        <f>IF('Formulario PPGR3'!$G879="","",'Formulario PPGR1'!#REF!)</f>
        <v/>
      </c>
      <c r="E879" s="188" t="str">
        <f>IF('Formulario PPGR3'!$G879="","",'Formulario PPGR1'!#REF!)</f>
        <v/>
      </c>
      <c r="F879" s="188" t="str">
        <f>IF('Formulario PPGR3'!$G879="","",'Formulario PPGR1'!#REF!)</f>
        <v/>
      </c>
      <c r="G879" s="234"/>
      <c r="H879" s="519" t="str" cm="1">
        <f t="array" ref="H879">IF(Tabla1[[#This Row],[Código_Actividad]]="","",_xlfn.XLOOKUP(Tabla1[[#This Row],[Código_Actividad]],CodigoActividad,Tabla2[Actividades Programables Presupuestables],"",0))</f>
        <v/>
      </c>
      <c r="I879" s="520" t="str">
        <f>IFERROR(VLOOKUP('Formulario PPGR3'!$G879,'Formulario PPGR2'!$C$9:$Q$270,15,FALSE),"")</f>
        <v/>
      </c>
      <c r="J879" s="525"/>
      <c r="K879" s="524"/>
      <c r="L879" s="521" t="str">
        <f>IF(Tabla1[[#This Row],[Descripción]]="","",_xlfn.XLOOKUP(Tabla1[[#This Row],[Descripción]],Tabla10[Descripción],Tabla10[Unidad de Medida],"",0))</f>
        <v/>
      </c>
      <c r="M879" s="312"/>
      <c r="N879" s="537" t="str">
        <f>IF(Tabla1[[#This Row],[Descripción]]="","",_xlfn.XLOOKUP(Tabla1[[#This Row],[Descripción]],Tabla10[Descripción],Tabla10[Precio Unitario],0))</f>
        <v/>
      </c>
      <c r="O879" s="537" t="str">
        <f>IF(Tabla1[[#This Row],[Cantidad de Insumos]]="","",Tabla1[[#This Row],[Precio Unitario]]*Tabla1[[#This Row],[Cantidad de Insumos]])</f>
        <v/>
      </c>
      <c r="P879" s="522" t="str">
        <f>IF(Tabla1[[#This Row],[Descripción]]="","",_xlfn.XLOOKUP(Tabla1[[#This Row],[Descripción]],Tabla10[Descripción],Tabla10[CODIGO PRESUPUESTARIO],0))</f>
        <v/>
      </c>
      <c r="Q879" s="523"/>
      <c r="R879" s="523" t="str">
        <f>IF(Tabla1[[#This Row],[Insumos]]="","",_xlfn.XLOOKUP(Tabla1[[#This Row],[Insumos]],Tabla10[Insumo],Tabla10[InsumoAbrev],"",0))</f>
        <v/>
      </c>
    </row>
    <row r="880" spans="2:18">
      <c r="B880" s="188" t="str">
        <f>IF('Formulario PPGR3'!$G880="","",CONCATENATE('Formulario PPGR3'!$C880,".",'Formulario PPGR3'!$D880,".",'Formulario PPGR3'!$E880,".",'Formulario PPGR3'!$F880))</f>
        <v/>
      </c>
      <c r="C880" s="188" t="str">
        <f>IF('Formulario PPGR3'!$G880="","",'Formulario PPGR1'!#REF!)</f>
        <v/>
      </c>
      <c r="D880" s="188" t="str">
        <f>IF('Formulario PPGR3'!$G880="","",'Formulario PPGR1'!#REF!)</f>
        <v/>
      </c>
      <c r="E880" s="188" t="str">
        <f>IF('Formulario PPGR3'!$G880="","",'Formulario PPGR1'!#REF!)</f>
        <v/>
      </c>
      <c r="F880" s="188" t="str">
        <f>IF('Formulario PPGR3'!$G880="","",'Formulario PPGR1'!#REF!)</f>
        <v/>
      </c>
      <c r="G880" s="234"/>
      <c r="H880" s="519" t="str" cm="1">
        <f t="array" ref="H880">IF(Tabla1[[#This Row],[Código_Actividad]]="","",_xlfn.XLOOKUP(Tabla1[[#This Row],[Código_Actividad]],CodigoActividad,Tabla2[Actividades Programables Presupuestables],"",0))</f>
        <v/>
      </c>
      <c r="I880" s="520" t="str">
        <f>IFERROR(VLOOKUP('Formulario PPGR3'!$G880,'Formulario PPGR2'!$C$9:$Q$270,15,FALSE),"")</f>
        <v/>
      </c>
      <c r="J880" s="525"/>
      <c r="K880" s="524"/>
      <c r="L880" s="521" t="str">
        <f>IF(Tabla1[[#This Row],[Descripción]]="","",_xlfn.XLOOKUP(Tabla1[[#This Row],[Descripción]],Tabla10[Descripción],Tabla10[Unidad de Medida],"",0))</f>
        <v/>
      </c>
      <c r="M880" s="312"/>
      <c r="N880" s="537" t="str">
        <f>IF(Tabla1[[#This Row],[Descripción]]="","",_xlfn.XLOOKUP(Tabla1[[#This Row],[Descripción]],Tabla10[Descripción],Tabla10[Precio Unitario],0))</f>
        <v/>
      </c>
      <c r="O880" s="537" t="str">
        <f>IF(Tabla1[[#This Row],[Cantidad de Insumos]]="","",Tabla1[[#This Row],[Precio Unitario]]*Tabla1[[#This Row],[Cantidad de Insumos]])</f>
        <v/>
      </c>
      <c r="P880" s="522" t="str">
        <f>IF(Tabla1[[#This Row],[Descripción]]="","",_xlfn.XLOOKUP(Tabla1[[#This Row],[Descripción]],Tabla10[Descripción],Tabla10[CODIGO PRESUPUESTARIO],0))</f>
        <v/>
      </c>
      <c r="Q880" s="523"/>
      <c r="R880" s="523" t="str">
        <f>IF(Tabla1[[#This Row],[Insumos]]="","",_xlfn.XLOOKUP(Tabla1[[#This Row],[Insumos]],Tabla10[Insumo],Tabla10[InsumoAbrev],"",0))</f>
        <v/>
      </c>
    </row>
    <row r="881" spans="2:18">
      <c r="B881" s="188" t="str">
        <f>IF('Formulario PPGR3'!$G881="","",CONCATENATE('Formulario PPGR3'!$C881,".",'Formulario PPGR3'!$D881,".",'Formulario PPGR3'!$E881,".",'Formulario PPGR3'!$F881))</f>
        <v/>
      </c>
      <c r="C881" s="188" t="str">
        <f>IF('Formulario PPGR3'!$G881="","",'Formulario PPGR1'!#REF!)</f>
        <v/>
      </c>
      <c r="D881" s="188" t="str">
        <f>IF('Formulario PPGR3'!$G881="","",'Formulario PPGR1'!#REF!)</f>
        <v/>
      </c>
      <c r="E881" s="188" t="str">
        <f>IF('Formulario PPGR3'!$G881="","",'Formulario PPGR1'!#REF!)</f>
        <v/>
      </c>
      <c r="F881" s="188" t="str">
        <f>IF('Formulario PPGR3'!$G881="","",'Formulario PPGR1'!#REF!)</f>
        <v/>
      </c>
      <c r="G881" s="234"/>
      <c r="H881" s="519" t="str" cm="1">
        <f t="array" ref="H881">IF(Tabla1[[#This Row],[Código_Actividad]]="","",_xlfn.XLOOKUP(Tabla1[[#This Row],[Código_Actividad]],CodigoActividad,Tabla2[Actividades Programables Presupuestables],"",0))</f>
        <v/>
      </c>
      <c r="I881" s="520" t="str">
        <f>IFERROR(VLOOKUP('Formulario PPGR3'!$G881,'Formulario PPGR2'!$C$9:$Q$270,15,FALSE),"")</f>
        <v/>
      </c>
      <c r="J881" s="525"/>
      <c r="K881" s="524"/>
      <c r="L881" s="521" t="str">
        <f>IF(Tabla1[[#This Row],[Descripción]]="","",_xlfn.XLOOKUP(Tabla1[[#This Row],[Descripción]],Tabla10[Descripción],Tabla10[Unidad de Medida],"",0))</f>
        <v/>
      </c>
      <c r="M881" s="312"/>
      <c r="N881" s="537" t="str">
        <f>IF(Tabla1[[#This Row],[Descripción]]="","",_xlfn.XLOOKUP(Tabla1[[#This Row],[Descripción]],Tabla10[Descripción],Tabla10[Precio Unitario],0))</f>
        <v/>
      </c>
      <c r="O881" s="537" t="str">
        <f>IF(Tabla1[[#This Row],[Cantidad de Insumos]]="","",Tabla1[[#This Row],[Precio Unitario]]*Tabla1[[#This Row],[Cantidad de Insumos]])</f>
        <v/>
      </c>
      <c r="P881" s="522" t="str">
        <f>IF(Tabla1[[#This Row],[Descripción]]="","",_xlfn.XLOOKUP(Tabla1[[#This Row],[Descripción]],Tabla10[Descripción],Tabla10[CODIGO PRESUPUESTARIO],0))</f>
        <v/>
      </c>
      <c r="Q881" s="523"/>
      <c r="R881" s="523" t="str">
        <f>IF(Tabla1[[#This Row],[Insumos]]="","",_xlfn.XLOOKUP(Tabla1[[#This Row],[Insumos]],Tabla10[Insumo],Tabla10[InsumoAbrev],"",0))</f>
        <v/>
      </c>
    </row>
    <row r="882" spans="2:18">
      <c r="B882" s="188" t="str">
        <f>IF('Formulario PPGR3'!$G882="","",CONCATENATE('Formulario PPGR3'!$C882,".",'Formulario PPGR3'!$D882,".",'Formulario PPGR3'!$E882,".",'Formulario PPGR3'!$F882))</f>
        <v/>
      </c>
      <c r="C882" s="188" t="str">
        <f>IF('Formulario PPGR3'!$G882="","",'Formulario PPGR1'!#REF!)</f>
        <v/>
      </c>
      <c r="D882" s="188" t="str">
        <f>IF('Formulario PPGR3'!$G882="","",'Formulario PPGR1'!#REF!)</f>
        <v/>
      </c>
      <c r="E882" s="188" t="str">
        <f>IF('Formulario PPGR3'!$G882="","",'Formulario PPGR1'!#REF!)</f>
        <v/>
      </c>
      <c r="F882" s="188" t="str">
        <f>IF('Formulario PPGR3'!$G882="","",'Formulario PPGR1'!#REF!)</f>
        <v/>
      </c>
      <c r="G882" s="234"/>
      <c r="H882" s="519" t="str" cm="1">
        <f t="array" ref="H882">IF(Tabla1[[#This Row],[Código_Actividad]]="","",_xlfn.XLOOKUP(Tabla1[[#This Row],[Código_Actividad]],CodigoActividad,Tabla2[Actividades Programables Presupuestables],"",0))</f>
        <v/>
      </c>
      <c r="I882" s="520" t="str">
        <f>IFERROR(VLOOKUP('Formulario PPGR3'!$G882,'Formulario PPGR2'!$C$9:$Q$270,15,FALSE),"")</f>
        <v/>
      </c>
      <c r="J882" s="525"/>
      <c r="K882" s="524"/>
      <c r="L882" s="521" t="str">
        <f>IF(Tabla1[[#This Row],[Descripción]]="","",_xlfn.XLOOKUP(Tabla1[[#This Row],[Descripción]],Tabla10[Descripción],Tabla10[Unidad de Medida],"",0))</f>
        <v/>
      </c>
      <c r="M882" s="312"/>
      <c r="N882" s="537" t="str">
        <f>IF(Tabla1[[#This Row],[Descripción]]="","",_xlfn.XLOOKUP(Tabla1[[#This Row],[Descripción]],Tabla10[Descripción],Tabla10[Precio Unitario],0))</f>
        <v/>
      </c>
      <c r="O882" s="537" t="str">
        <f>IF(Tabla1[[#This Row],[Cantidad de Insumos]]="","",Tabla1[[#This Row],[Precio Unitario]]*Tabla1[[#This Row],[Cantidad de Insumos]])</f>
        <v/>
      </c>
      <c r="P882" s="522" t="str">
        <f>IF(Tabla1[[#This Row],[Descripción]]="","",_xlfn.XLOOKUP(Tabla1[[#This Row],[Descripción]],Tabla10[Descripción],Tabla10[CODIGO PRESUPUESTARIO],0))</f>
        <v/>
      </c>
      <c r="Q882" s="523"/>
      <c r="R882" s="523" t="str">
        <f>IF(Tabla1[[#This Row],[Insumos]]="","",_xlfn.XLOOKUP(Tabla1[[#This Row],[Insumos]],Tabla10[Insumo],Tabla10[InsumoAbrev],"",0))</f>
        <v/>
      </c>
    </row>
    <row r="883" spans="2:18">
      <c r="B883" s="188" t="str">
        <f>IF('Formulario PPGR3'!$G883="","",CONCATENATE('Formulario PPGR3'!$C883,".",'Formulario PPGR3'!$D883,".",'Formulario PPGR3'!$E883,".",'Formulario PPGR3'!$F883))</f>
        <v/>
      </c>
      <c r="C883" s="188" t="str">
        <f>IF('Formulario PPGR3'!$G883="","",'Formulario PPGR1'!#REF!)</f>
        <v/>
      </c>
      <c r="D883" s="188" t="str">
        <f>IF('Formulario PPGR3'!$G883="","",'Formulario PPGR1'!#REF!)</f>
        <v/>
      </c>
      <c r="E883" s="188" t="str">
        <f>IF('Formulario PPGR3'!$G883="","",'Formulario PPGR1'!#REF!)</f>
        <v/>
      </c>
      <c r="F883" s="188" t="str">
        <f>IF('Formulario PPGR3'!$G883="","",'Formulario PPGR1'!#REF!)</f>
        <v/>
      </c>
      <c r="G883" s="234"/>
      <c r="H883" s="519" t="str" cm="1">
        <f t="array" ref="H883">IF(Tabla1[[#This Row],[Código_Actividad]]="","",_xlfn.XLOOKUP(Tabla1[[#This Row],[Código_Actividad]],CodigoActividad,Tabla2[Actividades Programables Presupuestables],"",0))</f>
        <v/>
      </c>
      <c r="I883" s="520" t="str">
        <f>IFERROR(VLOOKUP('Formulario PPGR3'!$G883,'Formulario PPGR2'!$C$9:$Q$270,15,FALSE),"")</f>
        <v/>
      </c>
      <c r="J883" s="525"/>
      <c r="K883" s="524"/>
      <c r="L883" s="521" t="str">
        <f>IF(Tabla1[[#This Row],[Descripción]]="","",_xlfn.XLOOKUP(Tabla1[[#This Row],[Descripción]],Tabla10[Descripción],Tabla10[Unidad de Medida],"",0))</f>
        <v/>
      </c>
      <c r="M883" s="312"/>
      <c r="N883" s="537" t="str">
        <f>IF(Tabla1[[#This Row],[Descripción]]="","",_xlfn.XLOOKUP(Tabla1[[#This Row],[Descripción]],Tabla10[Descripción],Tabla10[Precio Unitario],0))</f>
        <v/>
      </c>
      <c r="O883" s="537" t="str">
        <f>IF(Tabla1[[#This Row],[Cantidad de Insumos]]="","",Tabla1[[#This Row],[Precio Unitario]]*Tabla1[[#This Row],[Cantidad de Insumos]])</f>
        <v/>
      </c>
      <c r="P883" s="522" t="str">
        <f>IF(Tabla1[[#This Row],[Descripción]]="","",_xlfn.XLOOKUP(Tabla1[[#This Row],[Descripción]],Tabla10[Descripción],Tabla10[CODIGO PRESUPUESTARIO],0))</f>
        <v/>
      </c>
      <c r="Q883" s="523"/>
      <c r="R883" s="523" t="str">
        <f>IF(Tabla1[[#This Row],[Insumos]]="","",_xlfn.XLOOKUP(Tabla1[[#This Row],[Insumos]],Tabla10[Insumo],Tabla10[InsumoAbrev],"",0))</f>
        <v/>
      </c>
    </row>
    <row r="884" spans="2:18">
      <c r="B884" s="188" t="str">
        <f>IF('Formulario PPGR3'!$G884="","",CONCATENATE('Formulario PPGR3'!$C884,".",'Formulario PPGR3'!$D884,".",'Formulario PPGR3'!$E884,".",'Formulario PPGR3'!$F884))</f>
        <v/>
      </c>
      <c r="C884" s="188" t="str">
        <f>IF('Formulario PPGR3'!$G884="","",'Formulario PPGR1'!#REF!)</f>
        <v/>
      </c>
      <c r="D884" s="188" t="str">
        <f>IF('Formulario PPGR3'!$G884="","",'Formulario PPGR1'!#REF!)</f>
        <v/>
      </c>
      <c r="E884" s="188" t="str">
        <f>IF('Formulario PPGR3'!$G884="","",'Formulario PPGR1'!#REF!)</f>
        <v/>
      </c>
      <c r="F884" s="188" t="str">
        <f>IF('Formulario PPGR3'!$G884="","",'Formulario PPGR1'!#REF!)</f>
        <v/>
      </c>
      <c r="G884" s="234"/>
      <c r="H884" s="519" t="str" cm="1">
        <f t="array" ref="H884">IF(Tabla1[[#This Row],[Código_Actividad]]="","",_xlfn.XLOOKUP(Tabla1[[#This Row],[Código_Actividad]],CodigoActividad,Tabla2[Actividades Programables Presupuestables],"",0))</f>
        <v/>
      </c>
      <c r="I884" s="520" t="str">
        <f>IFERROR(VLOOKUP('Formulario PPGR3'!$G884,'Formulario PPGR2'!$C$9:$Q$270,15,FALSE),"")</f>
        <v/>
      </c>
      <c r="J884" s="525"/>
      <c r="K884" s="524"/>
      <c r="L884" s="521" t="str">
        <f>IF(Tabla1[[#This Row],[Descripción]]="","",_xlfn.XLOOKUP(Tabla1[[#This Row],[Descripción]],Tabla10[Descripción],Tabla10[Unidad de Medida],"",0))</f>
        <v/>
      </c>
      <c r="M884" s="312"/>
      <c r="N884" s="537" t="str">
        <f>IF(Tabla1[[#This Row],[Descripción]]="","",_xlfn.XLOOKUP(Tabla1[[#This Row],[Descripción]],Tabla10[Descripción],Tabla10[Precio Unitario],0))</f>
        <v/>
      </c>
      <c r="O884" s="537" t="str">
        <f>IF(Tabla1[[#This Row],[Cantidad de Insumos]]="","",Tabla1[[#This Row],[Precio Unitario]]*Tabla1[[#This Row],[Cantidad de Insumos]])</f>
        <v/>
      </c>
      <c r="P884" s="522" t="str">
        <f>IF(Tabla1[[#This Row],[Descripción]]="","",_xlfn.XLOOKUP(Tabla1[[#This Row],[Descripción]],Tabla10[Descripción],Tabla10[CODIGO PRESUPUESTARIO],0))</f>
        <v/>
      </c>
      <c r="Q884" s="523"/>
      <c r="R884" s="523" t="str">
        <f>IF(Tabla1[[#This Row],[Insumos]]="","",_xlfn.XLOOKUP(Tabla1[[#This Row],[Insumos]],Tabla10[Insumo],Tabla10[InsumoAbrev],"",0))</f>
        <v/>
      </c>
    </row>
    <row r="885" spans="2:18">
      <c r="B885" s="188" t="str">
        <f>IF('Formulario PPGR3'!$G885="","",CONCATENATE('Formulario PPGR3'!$C885,".",'Formulario PPGR3'!$D885,".",'Formulario PPGR3'!$E885,".",'Formulario PPGR3'!$F885))</f>
        <v/>
      </c>
      <c r="C885" s="188" t="str">
        <f>IF('Formulario PPGR3'!$G885="","",'Formulario PPGR1'!#REF!)</f>
        <v/>
      </c>
      <c r="D885" s="188" t="str">
        <f>IF('Formulario PPGR3'!$G885="","",'Formulario PPGR1'!#REF!)</f>
        <v/>
      </c>
      <c r="E885" s="188" t="str">
        <f>IF('Formulario PPGR3'!$G885="","",'Formulario PPGR1'!#REF!)</f>
        <v/>
      </c>
      <c r="F885" s="188" t="str">
        <f>IF('Formulario PPGR3'!$G885="","",'Formulario PPGR1'!#REF!)</f>
        <v/>
      </c>
      <c r="G885" s="234"/>
      <c r="H885" s="519" t="str" cm="1">
        <f t="array" ref="H885">IF(Tabla1[[#This Row],[Código_Actividad]]="","",_xlfn.XLOOKUP(Tabla1[[#This Row],[Código_Actividad]],CodigoActividad,Tabla2[Actividades Programables Presupuestables],"",0))</f>
        <v/>
      </c>
      <c r="I885" s="520" t="str">
        <f>IFERROR(VLOOKUP('Formulario PPGR3'!$G885,'Formulario PPGR2'!$C$9:$Q$270,15,FALSE),"")</f>
        <v/>
      </c>
      <c r="J885" s="525"/>
      <c r="K885" s="524"/>
      <c r="L885" s="521" t="str">
        <f>IF(Tabla1[[#This Row],[Descripción]]="","",_xlfn.XLOOKUP(Tabla1[[#This Row],[Descripción]],Tabla10[Descripción],Tabla10[Unidad de Medida],"",0))</f>
        <v/>
      </c>
      <c r="M885" s="312"/>
      <c r="N885" s="537" t="str">
        <f>IF(Tabla1[[#This Row],[Descripción]]="","",_xlfn.XLOOKUP(Tabla1[[#This Row],[Descripción]],Tabla10[Descripción],Tabla10[Precio Unitario],0))</f>
        <v/>
      </c>
      <c r="O885" s="537" t="str">
        <f>IF(Tabla1[[#This Row],[Cantidad de Insumos]]="","",Tabla1[[#This Row],[Precio Unitario]]*Tabla1[[#This Row],[Cantidad de Insumos]])</f>
        <v/>
      </c>
      <c r="P885" s="522" t="str">
        <f>IF(Tabla1[[#This Row],[Descripción]]="","",_xlfn.XLOOKUP(Tabla1[[#This Row],[Descripción]],Tabla10[Descripción],Tabla10[CODIGO PRESUPUESTARIO],0))</f>
        <v/>
      </c>
      <c r="Q885" s="523"/>
      <c r="R885" s="523" t="str">
        <f>IF(Tabla1[[#This Row],[Insumos]]="","",_xlfn.XLOOKUP(Tabla1[[#This Row],[Insumos]],Tabla10[Insumo],Tabla10[InsumoAbrev],"",0))</f>
        <v/>
      </c>
    </row>
    <row r="886" spans="2:18">
      <c r="B886" s="188" t="str">
        <f>IF('Formulario PPGR3'!$G886="","",CONCATENATE('Formulario PPGR3'!$C886,".",'Formulario PPGR3'!$D886,".",'Formulario PPGR3'!$E886,".",'Formulario PPGR3'!$F886))</f>
        <v/>
      </c>
      <c r="C886" s="188" t="str">
        <f>IF('Formulario PPGR3'!$G886="","",'Formulario PPGR1'!#REF!)</f>
        <v/>
      </c>
      <c r="D886" s="188" t="str">
        <f>IF('Formulario PPGR3'!$G886="","",'Formulario PPGR1'!#REF!)</f>
        <v/>
      </c>
      <c r="E886" s="188" t="str">
        <f>IF('Formulario PPGR3'!$G886="","",'Formulario PPGR1'!#REF!)</f>
        <v/>
      </c>
      <c r="F886" s="188" t="str">
        <f>IF('Formulario PPGR3'!$G886="","",'Formulario PPGR1'!#REF!)</f>
        <v/>
      </c>
      <c r="G886" s="234"/>
      <c r="H886" s="519" t="str" cm="1">
        <f t="array" ref="H886">IF(Tabla1[[#This Row],[Código_Actividad]]="","",_xlfn.XLOOKUP(Tabla1[[#This Row],[Código_Actividad]],CodigoActividad,Tabla2[Actividades Programables Presupuestables],"",0))</f>
        <v/>
      </c>
      <c r="I886" s="520" t="str">
        <f>IFERROR(VLOOKUP('Formulario PPGR3'!$G886,'Formulario PPGR2'!$C$9:$Q$270,15,FALSE),"")</f>
        <v/>
      </c>
      <c r="J886" s="525"/>
      <c r="K886" s="524"/>
      <c r="L886" s="521" t="str">
        <f>IF(Tabla1[[#This Row],[Descripción]]="","",_xlfn.XLOOKUP(Tabla1[[#This Row],[Descripción]],Tabla10[Descripción],Tabla10[Unidad de Medida],"",0))</f>
        <v/>
      </c>
      <c r="M886" s="312"/>
      <c r="N886" s="537" t="str">
        <f>IF(Tabla1[[#This Row],[Descripción]]="","",_xlfn.XLOOKUP(Tabla1[[#This Row],[Descripción]],Tabla10[Descripción],Tabla10[Precio Unitario],0))</f>
        <v/>
      </c>
      <c r="O886" s="537" t="str">
        <f>IF(Tabla1[[#This Row],[Cantidad de Insumos]]="","",Tabla1[[#This Row],[Precio Unitario]]*Tabla1[[#This Row],[Cantidad de Insumos]])</f>
        <v/>
      </c>
      <c r="P886" s="522" t="str">
        <f>IF(Tabla1[[#This Row],[Descripción]]="","",_xlfn.XLOOKUP(Tabla1[[#This Row],[Descripción]],Tabla10[Descripción],Tabla10[CODIGO PRESUPUESTARIO],0))</f>
        <v/>
      </c>
      <c r="Q886" s="523"/>
      <c r="R886" s="523" t="str">
        <f>IF(Tabla1[[#This Row],[Insumos]]="","",_xlfn.XLOOKUP(Tabla1[[#This Row],[Insumos]],Tabla10[Insumo],Tabla10[InsumoAbrev],"",0))</f>
        <v/>
      </c>
    </row>
    <row r="887" spans="2:18">
      <c r="B887" s="188" t="str">
        <f>IF('Formulario PPGR3'!$G887="","",CONCATENATE('Formulario PPGR3'!$C887,".",'Formulario PPGR3'!$D887,".",'Formulario PPGR3'!$E887,".",'Formulario PPGR3'!$F887))</f>
        <v/>
      </c>
      <c r="C887" s="188" t="str">
        <f>IF('Formulario PPGR3'!$G887="","",'Formulario PPGR1'!#REF!)</f>
        <v/>
      </c>
      <c r="D887" s="188" t="str">
        <f>IF('Formulario PPGR3'!$G887="","",'Formulario PPGR1'!#REF!)</f>
        <v/>
      </c>
      <c r="E887" s="188" t="str">
        <f>IF('Formulario PPGR3'!$G887="","",'Formulario PPGR1'!#REF!)</f>
        <v/>
      </c>
      <c r="F887" s="188" t="str">
        <f>IF('Formulario PPGR3'!$G887="","",'Formulario PPGR1'!#REF!)</f>
        <v/>
      </c>
      <c r="G887" s="234"/>
      <c r="H887" s="519" t="str" cm="1">
        <f t="array" ref="H887">IF(Tabla1[[#This Row],[Código_Actividad]]="","",_xlfn.XLOOKUP(Tabla1[[#This Row],[Código_Actividad]],CodigoActividad,Tabla2[Actividades Programables Presupuestables],"",0))</f>
        <v/>
      </c>
      <c r="I887" s="520" t="str">
        <f>IFERROR(VLOOKUP('Formulario PPGR3'!$G887,'Formulario PPGR2'!$C$9:$Q$270,15,FALSE),"")</f>
        <v/>
      </c>
      <c r="J887" s="525"/>
      <c r="K887" s="524"/>
      <c r="L887" s="521" t="str">
        <f>IF(Tabla1[[#This Row],[Descripción]]="","",_xlfn.XLOOKUP(Tabla1[[#This Row],[Descripción]],Tabla10[Descripción],Tabla10[Unidad de Medida],"",0))</f>
        <v/>
      </c>
      <c r="M887" s="312"/>
      <c r="N887" s="537" t="str">
        <f>IF(Tabla1[[#This Row],[Descripción]]="","",_xlfn.XLOOKUP(Tabla1[[#This Row],[Descripción]],Tabla10[Descripción],Tabla10[Precio Unitario],0))</f>
        <v/>
      </c>
      <c r="O887" s="537" t="str">
        <f>IF(Tabla1[[#This Row],[Cantidad de Insumos]]="","",Tabla1[[#This Row],[Precio Unitario]]*Tabla1[[#This Row],[Cantidad de Insumos]])</f>
        <v/>
      </c>
      <c r="P887" s="522" t="str">
        <f>IF(Tabla1[[#This Row],[Descripción]]="","",_xlfn.XLOOKUP(Tabla1[[#This Row],[Descripción]],Tabla10[Descripción],Tabla10[CODIGO PRESUPUESTARIO],0))</f>
        <v/>
      </c>
      <c r="Q887" s="523"/>
      <c r="R887" s="523" t="str">
        <f>IF(Tabla1[[#This Row],[Insumos]]="","",_xlfn.XLOOKUP(Tabla1[[#This Row],[Insumos]],Tabla10[Insumo],Tabla10[InsumoAbrev],"",0))</f>
        <v/>
      </c>
    </row>
    <row r="888" spans="2:18">
      <c r="B888" s="188" t="str">
        <f>IF('Formulario PPGR3'!$G888="","",CONCATENATE('Formulario PPGR3'!$C888,".",'Formulario PPGR3'!$D888,".",'Formulario PPGR3'!$E888,".",'Formulario PPGR3'!$F888))</f>
        <v/>
      </c>
      <c r="C888" s="188" t="str">
        <f>IF('Formulario PPGR3'!$G888="","",'Formulario PPGR1'!#REF!)</f>
        <v/>
      </c>
      <c r="D888" s="188" t="str">
        <f>IF('Formulario PPGR3'!$G888="","",'Formulario PPGR1'!#REF!)</f>
        <v/>
      </c>
      <c r="E888" s="188" t="str">
        <f>IF('Formulario PPGR3'!$G888="","",'Formulario PPGR1'!#REF!)</f>
        <v/>
      </c>
      <c r="F888" s="188" t="str">
        <f>IF('Formulario PPGR3'!$G888="","",'Formulario PPGR1'!#REF!)</f>
        <v/>
      </c>
      <c r="G888" s="234"/>
      <c r="H888" s="519" t="str" cm="1">
        <f t="array" ref="H888">IF(Tabla1[[#This Row],[Código_Actividad]]="","",_xlfn.XLOOKUP(Tabla1[[#This Row],[Código_Actividad]],CodigoActividad,Tabla2[Actividades Programables Presupuestables],"",0))</f>
        <v/>
      </c>
      <c r="I888" s="520" t="str">
        <f>IFERROR(VLOOKUP('Formulario PPGR3'!$G888,'Formulario PPGR2'!$C$9:$Q$270,15,FALSE),"")</f>
        <v/>
      </c>
      <c r="J888" s="525"/>
      <c r="K888" s="524"/>
      <c r="L888" s="521" t="str">
        <f>IF(Tabla1[[#This Row],[Descripción]]="","",_xlfn.XLOOKUP(Tabla1[[#This Row],[Descripción]],Tabla10[Descripción],Tabla10[Unidad de Medida],"",0))</f>
        <v/>
      </c>
      <c r="M888" s="312"/>
      <c r="N888" s="537" t="str">
        <f>IF(Tabla1[[#This Row],[Descripción]]="","",_xlfn.XLOOKUP(Tabla1[[#This Row],[Descripción]],Tabla10[Descripción],Tabla10[Precio Unitario],0))</f>
        <v/>
      </c>
      <c r="O888" s="537" t="str">
        <f>IF(Tabla1[[#This Row],[Cantidad de Insumos]]="","",Tabla1[[#This Row],[Precio Unitario]]*Tabla1[[#This Row],[Cantidad de Insumos]])</f>
        <v/>
      </c>
      <c r="P888" s="522" t="str">
        <f>IF(Tabla1[[#This Row],[Descripción]]="","",_xlfn.XLOOKUP(Tabla1[[#This Row],[Descripción]],Tabla10[Descripción],Tabla10[CODIGO PRESUPUESTARIO],0))</f>
        <v/>
      </c>
      <c r="Q888" s="523"/>
      <c r="R888" s="523" t="str">
        <f>IF(Tabla1[[#This Row],[Insumos]]="","",_xlfn.XLOOKUP(Tabla1[[#This Row],[Insumos]],Tabla10[Insumo],Tabla10[InsumoAbrev],"",0))</f>
        <v/>
      </c>
    </row>
    <row r="889" spans="2:18">
      <c r="B889" s="188" t="str">
        <f>IF('Formulario PPGR3'!$G889="","",CONCATENATE('Formulario PPGR3'!$C889,".",'Formulario PPGR3'!$D889,".",'Formulario PPGR3'!$E889,".",'Formulario PPGR3'!$F889))</f>
        <v/>
      </c>
      <c r="C889" s="188" t="str">
        <f>IF('Formulario PPGR3'!$G889="","",'Formulario PPGR1'!#REF!)</f>
        <v/>
      </c>
      <c r="D889" s="188" t="str">
        <f>IF('Formulario PPGR3'!$G889="","",'Formulario PPGR1'!#REF!)</f>
        <v/>
      </c>
      <c r="E889" s="188" t="str">
        <f>IF('Formulario PPGR3'!$G889="","",'Formulario PPGR1'!#REF!)</f>
        <v/>
      </c>
      <c r="F889" s="188" t="str">
        <f>IF('Formulario PPGR3'!$G889="","",'Formulario PPGR1'!#REF!)</f>
        <v/>
      </c>
      <c r="G889" s="234"/>
      <c r="H889" s="519" t="str" cm="1">
        <f t="array" ref="H889">IF(Tabla1[[#This Row],[Código_Actividad]]="","",_xlfn.XLOOKUP(Tabla1[[#This Row],[Código_Actividad]],CodigoActividad,Tabla2[Actividades Programables Presupuestables],"",0))</f>
        <v/>
      </c>
      <c r="I889" s="520" t="str">
        <f>IFERROR(VLOOKUP('Formulario PPGR3'!$G889,'Formulario PPGR2'!$C$9:$Q$270,15,FALSE),"")</f>
        <v/>
      </c>
      <c r="J889" s="525"/>
      <c r="K889" s="524"/>
      <c r="L889" s="521" t="str">
        <f>IF(Tabla1[[#This Row],[Descripción]]="","",_xlfn.XLOOKUP(Tabla1[[#This Row],[Descripción]],Tabla10[Descripción],Tabla10[Unidad de Medida],"",0))</f>
        <v/>
      </c>
      <c r="M889" s="312"/>
      <c r="N889" s="537" t="str">
        <f>IF(Tabla1[[#This Row],[Descripción]]="","",_xlfn.XLOOKUP(Tabla1[[#This Row],[Descripción]],Tabla10[Descripción],Tabla10[Precio Unitario],0))</f>
        <v/>
      </c>
      <c r="O889" s="537" t="str">
        <f>IF(Tabla1[[#This Row],[Cantidad de Insumos]]="","",Tabla1[[#This Row],[Precio Unitario]]*Tabla1[[#This Row],[Cantidad de Insumos]])</f>
        <v/>
      </c>
      <c r="P889" s="522" t="str">
        <f>IF(Tabla1[[#This Row],[Descripción]]="","",_xlfn.XLOOKUP(Tabla1[[#This Row],[Descripción]],Tabla10[Descripción],Tabla10[CODIGO PRESUPUESTARIO],0))</f>
        <v/>
      </c>
      <c r="Q889" s="523"/>
      <c r="R889" s="523" t="str">
        <f>IF(Tabla1[[#This Row],[Insumos]]="","",_xlfn.XLOOKUP(Tabla1[[#This Row],[Insumos]],Tabla10[Insumo],Tabla10[InsumoAbrev],"",0))</f>
        <v/>
      </c>
    </row>
    <row r="890" spans="2:18">
      <c r="B890" s="188" t="str">
        <f>IF('Formulario PPGR3'!$G890="","",CONCATENATE('Formulario PPGR3'!$C890,".",'Formulario PPGR3'!$D890,".",'Formulario PPGR3'!$E890,".",'Formulario PPGR3'!$F890))</f>
        <v/>
      </c>
      <c r="C890" s="188" t="str">
        <f>IF('Formulario PPGR3'!$G890="","",'Formulario PPGR1'!#REF!)</f>
        <v/>
      </c>
      <c r="D890" s="188" t="str">
        <f>IF('Formulario PPGR3'!$G890="","",'Formulario PPGR1'!#REF!)</f>
        <v/>
      </c>
      <c r="E890" s="188" t="str">
        <f>IF('Formulario PPGR3'!$G890="","",'Formulario PPGR1'!#REF!)</f>
        <v/>
      </c>
      <c r="F890" s="188" t="str">
        <f>IF('Formulario PPGR3'!$G890="","",'Formulario PPGR1'!#REF!)</f>
        <v/>
      </c>
      <c r="G890" s="234"/>
      <c r="H890" s="519" t="str" cm="1">
        <f t="array" ref="H890">IF(Tabla1[[#This Row],[Código_Actividad]]="","",_xlfn.XLOOKUP(Tabla1[[#This Row],[Código_Actividad]],CodigoActividad,Tabla2[Actividades Programables Presupuestables],"",0))</f>
        <v/>
      </c>
      <c r="I890" s="520" t="str">
        <f>IFERROR(VLOOKUP('Formulario PPGR3'!$G890,'Formulario PPGR2'!$C$9:$Q$270,15,FALSE),"")</f>
        <v/>
      </c>
      <c r="J890" s="525"/>
      <c r="K890" s="524"/>
      <c r="L890" s="521" t="str">
        <f>IF(Tabla1[[#This Row],[Descripción]]="","",_xlfn.XLOOKUP(Tabla1[[#This Row],[Descripción]],Tabla10[Descripción],Tabla10[Unidad de Medida],"",0))</f>
        <v/>
      </c>
      <c r="M890" s="312"/>
      <c r="N890" s="537" t="str">
        <f>IF(Tabla1[[#This Row],[Descripción]]="","",_xlfn.XLOOKUP(Tabla1[[#This Row],[Descripción]],Tabla10[Descripción],Tabla10[Precio Unitario],0))</f>
        <v/>
      </c>
      <c r="O890" s="537" t="str">
        <f>IF(Tabla1[[#This Row],[Cantidad de Insumos]]="","",Tabla1[[#This Row],[Precio Unitario]]*Tabla1[[#This Row],[Cantidad de Insumos]])</f>
        <v/>
      </c>
      <c r="P890" s="522" t="str">
        <f>IF(Tabla1[[#This Row],[Descripción]]="","",_xlfn.XLOOKUP(Tabla1[[#This Row],[Descripción]],Tabla10[Descripción],Tabla10[CODIGO PRESUPUESTARIO],0))</f>
        <v/>
      </c>
      <c r="Q890" s="523"/>
      <c r="R890" s="523" t="str">
        <f>IF(Tabla1[[#This Row],[Insumos]]="","",_xlfn.XLOOKUP(Tabla1[[#This Row],[Insumos]],Tabla10[Insumo],Tabla10[InsumoAbrev],"",0))</f>
        <v/>
      </c>
    </row>
    <row r="891" spans="2:18">
      <c r="B891" s="188" t="str">
        <f>IF('Formulario PPGR3'!$G891="","",CONCATENATE('Formulario PPGR3'!$C891,".",'Formulario PPGR3'!$D891,".",'Formulario PPGR3'!$E891,".",'Formulario PPGR3'!$F891))</f>
        <v/>
      </c>
      <c r="C891" s="188" t="str">
        <f>IF('Formulario PPGR3'!$G891="","",'Formulario PPGR1'!#REF!)</f>
        <v/>
      </c>
      <c r="D891" s="188" t="str">
        <f>IF('Formulario PPGR3'!$G891="","",'Formulario PPGR1'!#REF!)</f>
        <v/>
      </c>
      <c r="E891" s="188" t="str">
        <f>IF('Formulario PPGR3'!$G891="","",'Formulario PPGR1'!#REF!)</f>
        <v/>
      </c>
      <c r="F891" s="188" t="str">
        <f>IF('Formulario PPGR3'!$G891="","",'Formulario PPGR1'!#REF!)</f>
        <v/>
      </c>
      <c r="G891" s="234"/>
      <c r="H891" s="519" t="str" cm="1">
        <f t="array" ref="H891">IF(Tabla1[[#This Row],[Código_Actividad]]="","",_xlfn.XLOOKUP(Tabla1[[#This Row],[Código_Actividad]],CodigoActividad,Tabla2[Actividades Programables Presupuestables],"",0))</f>
        <v/>
      </c>
      <c r="I891" s="520" t="str">
        <f>IFERROR(VLOOKUP('Formulario PPGR3'!$G891,'Formulario PPGR2'!$C$9:$Q$270,15,FALSE),"")</f>
        <v/>
      </c>
      <c r="J891" s="525"/>
      <c r="K891" s="524"/>
      <c r="L891" s="521" t="str">
        <f>IF(Tabla1[[#This Row],[Descripción]]="","",_xlfn.XLOOKUP(Tabla1[[#This Row],[Descripción]],Tabla10[Descripción],Tabla10[Unidad de Medida],"",0))</f>
        <v/>
      </c>
      <c r="M891" s="312"/>
      <c r="N891" s="537" t="str">
        <f>IF(Tabla1[[#This Row],[Descripción]]="","",_xlfn.XLOOKUP(Tabla1[[#This Row],[Descripción]],Tabla10[Descripción],Tabla10[Precio Unitario],0))</f>
        <v/>
      </c>
      <c r="O891" s="537" t="str">
        <f>IF(Tabla1[[#This Row],[Cantidad de Insumos]]="","",Tabla1[[#This Row],[Precio Unitario]]*Tabla1[[#This Row],[Cantidad de Insumos]])</f>
        <v/>
      </c>
      <c r="P891" s="522" t="str">
        <f>IF(Tabla1[[#This Row],[Descripción]]="","",_xlfn.XLOOKUP(Tabla1[[#This Row],[Descripción]],Tabla10[Descripción],Tabla10[CODIGO PRESUPUESTARIO],0))</f>
        <v/>
      </c>
      <c r="Q891" s="523"/>
      <c r="R891" s="523" t="str">
        <f>IF(Tabla1[[#This Row],[Insumos]]="","",_xlfn.XLOOKUP(Tabla1[[#This Row],[Insumos]],Tabla10[Insumo],Tabla10[InsumoAbrev],"",0))</f>
        <v/>
      </c>
    </row>
    <row r="892" spans="2:18">
      <c r="B892" s="188" t="str">
        <f>IF('Formulario PPGR3'!$G892="","",CONCATENATE('Formulario PPGR3'!$C892,".",'Formulario PPGR3'!$D892,".",'Formulario PPGR3'!$E892,".",'Formulario PPGR3'!$F892))</f>
        <v/>
      </c>
      <c r="C892" s="188" t="str">
        <f>IF('Formulario PPGR3'!$G892="","",'Formulario PPGR1'!#REF!)</f>
        <v/>
      </c>
      <c r="D892" s="188" t="str">
        <f>IF('Formulario PPGR3'!$G892="","",'Formulario PPGR1'!#REF!)</f>
        <v/>
      </c>
      <c r="E892" s="188" t="str">
        <f>IF('Formulario PPGR3'!$G892="","",'Formulario PPGR1'!#REF!)</f>
        <v/>
      </c>
      <c r="F892" s="188" t="str">
        <f>IF('Formulario PPGR3'!$G892="","",'Formulario PPGR1'!#REF!)</f>
        <v/>
      </c>
      <c r="G892" s="234"/>
      <c r="H892" s="519" t="str" cm="1">
        <f t="array" ref="H892">IF(Tabla1[[#This Row],[Código_Actividad]]="","",_xlfn.XLOOKUP(Tabla1[[#This Row],[Código_Actividad]],CodigoActividad,Tabla2[Actividades Programables Presupuestables],"",0))</f>
        <v/>
      </c>
      <c r="I892" s="520" t="str">
        <f>IFERROR(VLOOKUP('Formulario PPGR3'!$G892,'Formulario PPGR2'!$C$9:$Q$270,15,FALSE),"")</f>
        <v/>
      </c>
      <c r="J892" s="525"/>
      <c r="K892" s="524"/>
      <c r="L892" s="521" t="str">
        <f>IF(Tabla1[[#This Row],[Descripción]]="","",_xlfn.XLOOKUP(Tabla1[[#This Row],[Descripción]],Tabla10[Descripción],Tabla10[Unidad de Medida],"",0))</f>
        <v/>
      </c>
      <c r="M892" s="312"/>
      <c r="N892" s="537" t="str">
        <f>IF(Tabla1[[#This Row],[Descripción]]="","",_xlfn.XLOOKUP(Tabla1[[#This Row],[Descripción]],Tabla10[Descripción],Tabla10[Precio Unitario],0))</f>
        <v/>
      </c>
      <c r="O892" s="537" t="str">
        <f>IF(Tabla1[[#This Row],[Cantidad de Insumos]]="","",Tabla1[[#This Row],[Precio Unitario]]*Tabla1[[#This Row],[Cantidad de Insumos]])</f>
        <v/>
      </c>
      <c r="P892" s="522" t="str">
        <f>IF(Tabla1[[#This Row],[Descripción]]="","",_xlfn.XLOOKUP(Tabla1[[#This Row],[Descripción]],Tabla10[Descripción],Tabla10[CODIGO PRESUPUESTARIO],0))</f>
        <v/>
      </c>
      <c r="Q892" s="523"/>
      <c r="R892" s="523" t="str">
        <f>IF(Tabla1[[#This Row],[Insumos]]="","",_xlfn.XLOOKUP(Tabla1[[#This Row],[Insumos]],Tabla10[Insumo],Tabla10[InsumoAbrev],"",0))</f>
        <v/>
      </c>
    </row>
    <row r="893" spans="2:18">
      <c r="B893" s="188" t="str">
        <f>IF('Formulario PPGR3'!$G893="","",CONCATENATE('Formulario PPGR3'!$C893,".",'Formulario PPGR3'!$D893,".",'Formulario PPGR3'!$E893,".",'Formulario PPGR3'!$F893))</f>
        <v/>
      </c>
      <c r="C893" s="188" t="str">
        <f>IF('Formulario PPGR3'!$G893="","",'Formulario PPGR1'!#REF!)</f>
        <v/>
      </c>
      <c r="D893" s="188" t="str">
        <f>IF('Formulario PPGR3'!$G893="","",'Formulario PPGR1'!#REF!)</f>
        <v/>
      </c>
      <c r="E893" s="188" t="str">
        <f>IF('Formulario PPGR3'!$G893="","",'Formulario PPGR1'!#REF!)</f>
        <v/>
      </c>
      <c r="F893" s="188" t="str">
        <f>IF('Formulario PPGR3'!$G893="","",'Formulario PPGR1'!#REF!)</f>
        <v/>
      </c>
      <c r="G893" s="234"/>
      <c r="H893" s="519" t="str" cm="1">
        <f t="array" ref="H893">IF(Tabla1[[#This Row],[Código_Actividad]]="","",_xlfn.XLOOKUP(Tabla1[[#This Row],[Código_Actividad]],CodigoActividad,Tabla2[Actividades Programables Presupuestables],"",0))</f>
        <v/>
      </c>
      <c r="I893" s="520" t="str">
        <f>IFERROR(VLOOKUP('Formulario PPGR3'!$G893,'Formulario PPGR2'!$C$9:$Q$270,15,FALSE),"")</f>
        <v/>
      </c>
      <c r="J893" s="525"/>
      <c r="K893" s="524"/>
      <c r="L893" s="521" t="str">
        <f>IF(Tabla1[[#This Row],[Descripción]]="","",_xlfn.XLOOKUP(Tabla1[[#This Row],[Descripción]],Tabla10[Descripción],Tabla10[Unidad de Medida],"",0))</f>
        <v/>
      </c>
      <c r="M893" s="312"/>
      <c r="N893" s="537" t="str">
        <f>IF(Tabla1[[#This Row],[Descripción]]="","",_xlfn.XLOOKUP(Tabla1[[#This Row],[Descripción]],Tabla10[Descripción],Tabla10[Precio Unitario],0))</f>
        <v/>
      </c>
      <c r="O893" s="537" t="str">
        <f>IF(Tabla1[[#This Row],[Cantidad de Insumos]]="","",Tabla1[[#This Row],[Precio Unitario]]*Tabla1[[#This Row],[Cantidad de Insumos]])</f>
        <v/>
      </c>
      <c r="P893" s="522" t="str">
        <f>IF(Tabla1[[#This Row],[Descripción]]="","",_xlfn.XLOOKUP(Tabla1[[#This Row],[Descripción]],Tabla10[Descripción],Tabla10[CODIGO PRESUPUESTARIO],0))</f>
        <v/>
      </c>
      <c r="Q893" s="523"/>
      <c r="R893" s="523" t="str">
        <f>IF(Tabla1[[#This Row],[Insumos]]="","",_xlfn.XLOOKUP(Tabla1[[#This Row],[Insumos]],Tabla10[Insumo],Tabla10[InsumoAbrev],"",0))</f>
        <v/>
      </c>
    </row>
    <row r="894" spans="2:18">
      <c r="B894" s="188" t="str">
        <f>IF('Formulario PPGR3'!$G894="","",CONCATENATE('Formulario PPGR3'!$C894,".",'Formulario PPGR3'!$D894,".",'Formulario PPGR3'!$E894,".",'Formulario PPGR3'!$F894))</f>
        <v/>
      </c>
      <c r="C894" s="188" t="str">
        <f>IF('Formulario PPGR3'!$G894="","",'Formulario PPGR1'!#REF!)</f>
        <v/>
      </c>
      <c r="D894" s="188" t="str">
        <f>IF('Formulario PPGR3'!$G894="","",'Formulario PPGR1'!#REF!)</f>
        <v/>
      </c>
      <c r="E894" s="188" t="str">
        <f>IF('Formulario PPGR3'!$G894="","",'Formulario PPGR1'!#REF!)</f>
        <v/>
      </c>
      <c r="F894" s="188" t="str">
        <f>IF('Formulario PPGR3'!$G894="","",'Formulario PPGR1'!#REF!)</f>
        <v/>
      </c>
      <c r="G894" s="234"/>
      <c r="H894" s="519" t="str" cm="1">
        <f t="array" ref="H894">IF(Tabla1[[#This Row],[Código_Actividad]]="","",_xlfn.XLOOKUP(Tabla1[[#This Row],[Código_Actividad]],CodigoActividad,Tabla2[Actividades Programables Presupuestables],"",0))</f>
        <v/>
      </c>
      <c r="I894" s="520" t="str">
        <f>IFERROR(VLOOKUP('Formulario PPGR3'!$G894,'Formulario PPGR2'!$C$9:$Q$270,15,FALSE),"")</f>
        <v/>
      </c>
      <c r="J894" s="525"/>
      <c r="K894" s="524"/>
      <c r="L894" s="521" t="str">
        <f>IF(Tabla1[[#This Row],[Descripción]]="","",_xlfn.XLOOKUP(Tabla1[[#This Row],[Descripción]],Tabla10[Descripción],Tabla10[Unidad de Medida],"",0))</f>
        <v/>
      </c>
      <c r="M894" s="312"/>
      <c r="N894" s="537" t="str">
        <f>IF(Tabla1[[#This Row],[Descripción]]="","",_xlfn.XLOOKUP(Tabla1[[#This Row],[Descripción]],Tabla10[Descripción],Tabla10[Precio Unitario],0))</f>
        <v/>
      </c>
      <c r="O894" s="537" t="str">
        <f>IF(Tabla1[[#This Row],[Cantidad de Insumos]]="","",Tabla1[[#This Row],[Precio Unitario]]*Tabla1[[#This Row],[Cantidad de Insumos]])</f>
        <v/>
      </c>
      <c r="P894" s="522" t="str">
        <f>IF(Tabla1[[#This Row],[Descripción]]="","",_xlfn.XLOOKUP(Tabla1[[#This Row],[Descripción]],Tabla10[Descripción],Tabla10[CODIGO PRESUPUESTARIO],0))</f>
        <v/>
      </c>
      <c r="Q894" s="523"/>
      <c r="R894" s="523" t="str">
        <f>IF(Tabla1[[#This Row],[Insumos]]="","",_xlfn.XLOOKUP(Tabla1[[#This Row],[Insumos]],Tabla10[Insumo],Tabla10[InsumoAbrev],"",0))</f>
        <v/>
      </c>
    </row>
    <row r="895" spans="2:18">
      <c r="B895" s="188" t="str">
        <f>IF('Formulario PPGR3'!$G895="","",CONCATENATE('Formulario PPGR3'!$C895,".",'Formulario PPGR3'!$D895,".",'Formulario PPGR3'!$E895,".",'Formulario PPGR3'!$F895))</f>
        <v/>
      </c>
      <c r="C895" s="188" t="str">
        <f>IF('Formulario PPGR3'!$G895="","",'Formulario PPGR1'!#REF!)</f>
        <v/>
      </c>
      <c r="D895" s="188" t="str">
        <f>IF('Formulario PPGR3'!$G895="","",'Formulario PPGR1'!#REF!)</f>
        <v/>
      </c>
      <c r="E895" s="188" t="str">
        <f>IF('Formulario PPGR3'!$G895="","",'Formulario PPGR1'!#REF!)</f>
        <v/>
      </c>
      <c r="F895" s="188" t="str">
        <f>IF('Formulario PPGR3'!$G895="","",'Formulario PPGR1'!#REF!)</f>
        <v/>
      </c>
      <c r="G895" s="234"/>
      <c r="H895" s="519" t="str" cm="1">
        <f t="array" ref="H895">IF(Tabla1[[#This Row],[Código_Actividad]]="","",_xlfn.XLOOKUP(Tabla1[[#This Row],[Código_Actividad]],CodigoActividad,Tabla2[Actividades Programables Presupuestables],"",0))</f>
        <v/>
      </c>
      <c r="I895" s="520" t="str">
        <f>IFERROR(VLOOKUP('Formulario PPGR3'!$G895,'Formulario PPGR2'!$C$9:$Q$270,15,FALSE),"")</f>
        <v/>
      </c>
      <c r="J895" s="525"/>
      <c r="K895" s="524"/>
      <c r="L895" s="521" t="str">
        <f>IF(Tabla1[[#This Row],[Descripción]]="","",_xlfn.XLOOKUP(Tabla1[[#This Row],[Descripción]],Tabla10[Descripción],Tabla10[Unidad de Medida],"",0))</f>
        <v/>
      </c>
      <c r="M895" s="312"/>
      <c r="N895" s="537" t="str">
        <f>IF(Tabla1[[#This Row],[Descripción]]="","",_xlfn.XLOOKUP(Tabla1[[#This Row],[Descripción]],Tabla10[Descripción],Tabla10[Precio Unitario],0))</f>
        <v/>
      </c>
      <c r="O895" s="537" t="str">
        <f>IF(Tabla1[[#This Row],[Cantidad de Insumos]]="","",Tabla1[[#This Row],[Precio Unitario]]*Tabla1[[#This Row],[Cantidad de Insumos]])</f>
        <v/>
      </c>
      <c r="P895" s="522" t="str">
        <f>IF(Tabla1[[#This Row],[Descripción]]="","",_xlfn.XLOOKUP(Tabla1[[#This Row],[Descripción]],Tabla10[Descripción],Tabla10[CODIGO PRESUPUESTARIO],0))</f>
        <v/>
      </c>
      <c r="Q895" s="523"/>
      <c r="R895" s="523" t="str">
        <f>IF(Tabla1[[#This Row],[Insumos]]="","",_xlfn.XLOOKUP(Tabla1[[#This Row],[Insumos]],Tabla10[Insumo],Tabla10[InsumoAbrev],"",0))</f>
        <v/>
      </c>
    </row>
    <row r="896" spans="2:18">
      <c r="B896" s="188" t="str">
        <f>IF('Formulario PPGR3'!$G896="","",CONCATENATE('Formulario PPGR3'!$C896,".",'Formulario PPGR3'!$D896,".",'Formulario PPGR3'!$E896,".",'Formulario PPGR3'!$F896))</f>
        <v/>
      </c>
      <c r="C896" s="188" t="str">
        <f>IF('Formulario PPGR3'!$G896="","",'Formulario PPGR1'!#REF!)</f>
        <v/>
      </c>
      <c r="D896" s="188" t="str">
        <f>IF('Formulario PPGR3'!$G896="","",'Formulario PPGR1'!#REF!)</f>
        <v/>
      </c>
      <c r="E896" s="188" t="str">
        <f>IF('Formulario PPGR3'!$G896="","",'Formulario PPGR1'!#REF!)</f>
        <v/>
      </c>
      <c r="F896" s="188" t="str">
        <f>IF('Formulario PPGR3'!$G896="","",'Formulario PPGR1'!#REF!)</f>
        <v/>
      </c>
      <c r="G896" s="234"/>
      <c r="H896" s="519" t="str" cm="1">
        <f t="array" ref="H896">IF(Tabla1[[#This Row],[Código_Actividad]]="","",_xlfn.XLOOKUP(Tabla1[[#This Row],[Código_Actividad]],CodigoActividad,Tabla2[Actividades Programables Presupuestables],"",0))</f>
        <v/>
      </c>
      <c r="I896" s="520" t="str">
        <f>IFERROR(VLOOKUP('Formulario PPGR3'!$G896,'Formulario PPGR2'!$C$9:$Q$270,15,FALSE),"")</f>
        <v/>
      </c>
      <c r="J896" s="525"/>
      <c r="K896" s="524"/>
      <c r="L896" s="521" t="str">
        <f>IF(Tabla1[[#This Row],[Descripción]]="","",_xlfn.XLOOKUP(Tabla1[[#This Row],[Descripción]],Tabla10[Descripción],Tabla10[Unidad de Medida],"",0))</f>
        <v/>
      </c>
      <c r="M896" s="312"/>
      <c r="N896" s="537" t="str">
        <f>IF(Tabla1[[#This Row],[Descripción]]="","",_xlfn.XLOOKUP(Tabla1[[#This Row],[Descripción]],Tabla10[Descripción],Tabla10[Precio Unitario],0))</f>
        <v/>
      </c>
      <c r="O896" s="537" t="str">
        <f>IF(Tabla1[[#This Row],[Cantidad de Insumos]]="","",Tabla1[[#This Row],[Precio Unitario]]*Tabla1[[#This Row],[Cantidad de Insumos]])</f>
        <v/>
      </c>
      <c r="P896" s="522" t="str">
        <f>IF(Tabla1[[#This Row],[Descripción]]="","",_xlfn.XLOOKUP(Tabla1[[#This Row],[Descripción]],Tabla10[Descripción],Tabla10[CODIGO PRESUPUESTARIO],0))</f>
        <v/>
      </c>
      <c r="Q896" s="523"/>
      <c r="R896" s="523" t="str">
        <f>IF(Tabla1[[#This Row],[Insumos]]="","",_xlfn.XLOOKUP(Tabla1[[#This Row],[Insumos]],Tabla10[Insumo],Tabla10[InsumoAbrev],"",0))</f>
        <v/>
      </c>
    </row>
    <row r="897" spans="2:18">
      <c r="B897" s="188" t="str">
        <f>IF('Formulario PPGR3'!$G897="","",CONCATENATE('Formulario PPGR3'!$C897,".",'Formulario PPGR3'!$D897,".",'Formulario PPGR3'!$E897,".",'Formulario PPGR3'!$F897))</f>
        <v/>
      </c>
      <c r="C897" s="188" t="str">
        <f>IF('Formulario PPGR3'!$G897="","",'Formulario PPGR1'!#REF!)</f>
        <v/>
      </c>
      <c r="D897" s="188" t="str">
        <f>IF('Formulario PPGR3'!$G897="","",'Formulario PPGR1'!#REF!)</f>
        <v/>
      </c>
      <c r="E897" s="188" t="str">
        <f>IF('Formulario PPGR3'!$G897="","",'Formulario PPGR1'!#REF!)</f>
        <v/>
      </c>
      <c r="F897" s="188" t="str">
        <f>IF('Formulario PPGR3'!$G897="","",'Formulario PPGR1'!#REF!)</f>
        <v/>
      </c>
      <c r="G897" s="234"/>
      <c r="H897" s="519" t="str" cm="1">
        <f t="array" ref="H897">IF(Tabla1[[#This Row],[Código_Actividad]]="","",_xlfn.XLOOKUP(Tabla1[[#This Row],[Código_Actividad]],CodigoActividad,Tabla2[Actividades Programables Presupuestables],"",0))</f>
        <v/>
      </c>
      <c r="I897" s="520" t="str">
        <f>IFERROR(VLOOKUP('Formulario PPGR3'!$G897,'Formulario PPGR2'!$C$9:$Q$270,15,FALSE),"")</f>
        <v/>
      </c>
      <c r="J897" s="525"/>
      <c r="K897" s="524"/>
      <c r="L897" s="521" t="str">
        <f>IF(Tabla1[[#This Row],[Descripción]]="","",_xlfn.XLOOKUP(Tabla1[[#This Row],[Descripción]],Tabla10[Descripción],Tabla10[Unidad de Medida],"",0))</f>
        <v/>
      </c>
      <c r="M897" s="312"/>
      <c r="N897" s="537" t="str">
        <f>IF(Tabla1[[#This Row],[Descripción]]="","",_xlfn.XLOOKUP(Tabla1[[#This Row],[Descripción]],Tabla10[Descripción],Tabla10[Precio Unitario],0))</f>
        <v/>
      </c>
      <c r="O897" s="537" t="str">
        <f>IF(Tabla1[[#This Row],[Cantidad de Insumos]]="","",Tabla1[[#This Row],[Precio Unitario]]*Tabla1[[#This Row],[Cantidad de Insumos]])</f>
        <v/>
      </c>
      <c r="P897" s="522" t="str">
        <f>IF(Tabla1[[#This Row],[Descripción]]="","",_xlfn.XLOOKUP(Tabla1[[#This Row],[Descripción]],Tabla10[Descripción],Tabla10[CODIGO PRESUPUESTARIO],0))</f>
        <v/>
      </c>
      <c r="Q897" s="523"/>
      <c r="R897" s="523" t="str">
        <f>IF(Tabla1[[#This Row],[Insumos]]="","",_xlfn.XLOOKUP(Tabla1[[#This Row],[Insumos]],Tabla10[Insumo],Tabla10[InsumoAbrev],"",0))</f>
        <v/>
      </c>
    </row>
    <row r="898" spans="2:18">
      <c r="B898" s="188" t="str">
        <f>IF('Formulario PPGR3'!$G898="","",CONCATENATE('Formulario PPGR3'!$C898,".",'Formulario PPGR3'!$D898,".",'Formulario PPGR3'!$E898,".",'Formulario PPGR3'!$F898))</f>
        <v/>
      </c>
      <c r="C898" s="188" t="str">
        <f>IF('Formulario PPGR3'!$G898="","",'Formulario PPGR1'!#REF!)</f>
        <v/>
      </c>
      <c r="D898" s="188" t="str">
        <f>IF('Formulario PPGR3'!$G898="","",'Formulario PPGR1'!#REF!)</f>
        <v/>
      </c>
      <c r="E898" s="188" t="str">
        <f>IF('Formulario PPGR3'!$G898="","",'Formulario PPGR1'!#REF!)</f>
        <v/>
      </c>
      <c r="F898" s="188" t="str">
        <f>IF('Formulario PPGR3'!$G898="","",'Formulario PPGR1'!#REF!)</f>
        <v/>
      </c>
      <c r="G898" s="234"/>
      <c r="H898" s="519" t="str" cm="1">
        <f t="array" ref="H898">IF(Tabla1[[#This Row],[Código_Actividad]]="","",_xlfn.XLOOKUP(Tabla1[[#This Row],[Código_Actividad]],CodigoActividad,Tabla2[Actividades Programables Presupuestables],"",0))</f>
        <v/>
      </c>
      <c r="I898" s="520" t="str">
        <f>IFERROR(VLOOKUP('Formulario PPGR3'!$G898,'Formulario PPGR2'!$C$9:$Q$270,15,FALSE),"")</f>
        <v/>
      </c>
      <c r="J898" s="525"/>
      <c r="K898" s="524"/>
      <c r="L898" s="521" t="str">
        <f>IF(Tabla1[[#This Row],[Descripción]]="","",_xlfn.XLOOKUP(Tabla1[[#This Row],[Descripción]],Tabla10[Descripción],Tabla10[Unidad de Medida],"",0))</f>
        <v/>
      </c>
      <c r="M898" s="312"/>
      <c r="N898" s="537" t="str">
        <f>IF(Tabla1[[#This Row],[Descripción]]="","",_xlfn.XLOOKUP(Tabla1[[#This Row],[Descripción]],Tabla10[Descripción],Tabla10[Precio Unitario],0))</f>
        <v/>
      </c>
      <c r="O898" s="537" t="str">
        <f>IF(Tabla1[[#This Row],[Cantidad de Insumos]]="","",Tabla1[[#This Row],[Precio Unitario]]*Tabla1[[#This Row],[Cantidad de Insumos]])</f>
        <v/>
      </c>
      <c r="P898" s="522" t="str">
        <f>IF(Tabla1[[#This Row],[Descripción]]="","",_xlfn.XLOOKUP(Tabla1[[#This Row],[Descripción]],Tabla10[Descripción],Tabla10[CODIGO PRESUPUESTARIO],0))</f>
        <v/>
      </c>
      <c r="Q898" s="523"/>
      <c r="R898" s="523" t="str">
        <f>IF(Tabla1[[#This Row],[Insumos]]="","",_xlfn.XLOOKUP(Tabla1[[#This Row],[Insumos]],Tabla10[Insumo],Tabla10[InsumoAbrev],"",0))</f>
        <v/>
      </c>
    </row>
    <row r="899" spans="2:18">
      <c r="B899" s="188" t="str">
        <f>IF('Formulario PPGR3'!$G899="","",CONCATENATE('Formulario PPGR3'!$C899,".",'Formulario PPGR3'!$D899,".",'Formulario PPGR3'!$E899,".",'Formulario PPGR3'!$F899))</f>
        <v/>
      </c>
      <c r="C899" s="188" t="str">
        <f>IF('Formulario PPGR3'!$G899="","",'Formulario PPGR1'!#REF!)</f>
        <v/>
      </c>
      <c r="D899" s="188" t="str">
        <f>IF('Formulario PPGR3'!$G899="","",'Formulario PPGR1'!#REF!)</f>
        <v/>
      </c>
      <c r="E899" s="188" t="str">
        <f>IF('Formulario PPGR3'!$G899="","",'Formulario PPGR1'!#REF!)</f>
        <v/>
      </c>
      <c r="F899" s="188" t="str">
        <f>IF('Formulario PPGR3'!$G899="","",'Formulario PPGR1'!#REF!)</f>
        <v/>
      </c>
      <c r="G899" s="234"/>
      <c r="H899" s="519" t="str" cm="1">
        <f t="array" ref="H899">IF(Tabla1[[#This Row],[Código_Actividad]]="","",_xlfn.XLOOKUP(Tabla1[[#This Row],[Código_Actividad]],CodigoActividad,Tabla2[Actividades Programables Presupuestables],"",0))</f>
        <v/>
      </c>
      <c r="I899" s="520" t="str">
        <f>IFERROR(VLOOKUP('Formulario PPGR3'!$G899,'Formulario PPGR2'!$C$9:$Q$270,15,FALSE),"")</f>
        <v/>
      </c>
      <c r="J899" s="525"/>
      <c r="K899" s="524"/>
      <c r="L899" s="521" t="str">
        <f>IF(Tabla1[[#This Row],[Descripción]]="","",_xlfn.XLOOKUP(Tabla1[[#This Row],[Descripción]],Tabla10[Descripción],Tabla10[Unidad de Medida],"",0))</f>
        <v/>
      </c>
      <c r="M899" s="312"/>
      <c r="N899" s="537" t="str">
        <f>IF(Tabla1[[#This Row],[Descripción]]="","",_xlfn.XLOOKUP(Tabla1[[#This Row],[Descripción]],Tabla10[Descripción],Tabla10[Precio Unitario],0))</f>
        <v/>
      </c>
      <c r="O899" s="537" t="str">
        <f>IF(Tabla1[[#This Row],[Cantidad de Insumos]]="","",Tabla1[[#This Row],[Precio Unitario]]*Tabla1[[#This Row],[Cantidad de Insumos]])</f>
        <v/>
      </c>
      <c r="P899" s="522" t="str">
        <f>IF(Tabla1[[#This Row],[Descripción]]="","",_xlfn.XLOOKUP(Tabla1[[#This Row],[Descripción]],Tabla10[Descripción],Tabla10[CODIGO PRESUPUESTARIO],0))</f>
        <v/>
      </c>
      <c r="Q899" s="523"/>
      <c r="R899" s="523" t="str">
        <f>IF(Tabla1[[#This Row],[Insumos]]="","",_xlfn.XLOOKUP(Tabla1[[#This Row],[Insumos]],Tabla10[Insumo],Tabla10[InsumoAbrev],"",0))</f>
        <v/>
      </c>
    </row>
    <row r="900" spans="2:18">
      <c r="B900" s="188" t="str">
        <f>IF('Formulario PPGR3'!$G900="","",CONCATENATE('Formulario PPGR3'!$C900,".",'Formulario PPGR3'!$D900,".",'Formulario PPGR3'!$E900,".",'Formulario PPGR3'!$F900))</f>
        <v/>
      </c>
      <c r="C900" s="188" t="str">
        <f>IF('Formulario PPGR3'!$G900="","",'Formulario PPGR1'!#REF!)</f>
        <v/>
      </c>
      <c r="D900" s="188" t="str">
        <f>IF('Formulario PPGR3'!$G900="","",'Formulario PPGR1'!#REF!)</f>
        <v/>
      </c>
      <c r="E900" s="188" t="str">
        <f>IF('Formulario PPGR3'!$G900="","",'Formulario PPGR1'!#REF!)</f>
        <v/>
      </c>
      <c r="F900" s="188" t="str">
        <f>IF('Formulario PPGR3'!$G900="","",'Formulario PPGR1'!#REF!)</f>
        <v/>
      </c>
      <c r="G900" s="234"/>
      <c r="H900" s="519" t="str" cm="1">
        <f t="array" ref="H900">IF(Tabla1[[#This Row],[Código_Actividad]]="","",_xlfn.XLOOKUP(Tabla1[[#This Row],[Código_Actividad]],CodigoActividad,Tabla2[Actividades Programables Presupuestables],"",0))</f>
        <v/>
      </c>
      <c r="I900" s="520" t="str">
        <f>IFERROR(VLOOKUP('Formulario PPGR3'!$G900,'Formulario PPGR2'!$C$9:$Q$270,15,FALSE),"")</f>
        <v/>
      </c>
      <c r="J900" s="525"/>
      <c r="K900" s="524"/>
      <c r="L900" s="521" t="str">
        <f>IF(Tabla1[[#This Row],[Descripción]]="","",_xlfn.XLOOKUP(Tabla1[[#This Row],[Descripción]],Tabla10[Descripción],Tabla10[Unidad de Medida],"",0))</f>
        <v/>
      </c>
      <c r="M900" s="312"/>
      <c r="N900" s="537" t="str">
        <f>IF(Tabla1[[#This Row],[Descripción]]="","",_xlfn.XLOOKUP(Tabla1[[#This Row],[Descripción]],Tabla10[Descripción],Tabla10[Precio Unitario],0))</f>
        <v/>
      </c>
      <c r="O900" s="537" t="str">
        <f>IF(Tabla1[[#This Row],[Cantidad de Insumos]]="","",Tabla1[[#This Row],[Precio Unitario]]*Tabla1[[#This Row],[Cantidad de Insumos]])</f>
        <v/>
      </c>
      <c r="P900" s="522" t="str">
        <f>IF(Tabla1[[#This Row],[Descripción]]="","",_xlfn.XLOOKUP(Tabla1[[#This Row],[Descripción]],Tabla10[Descripción],Tabla10[CODIGO PRESUPUESTARIO],0))</f>
        <v/>
      </c>
      <c r="Q900" s="523"/>
      <c r="R900" s="523" t="str">
        <f>IF(Tabla1[[#This Row],[Insumos]]="","",_xlfn.XLOOKUP(Tabla1[[#This Row],[Insumos]],Tabla10[Insumo],Tabla10[InsumoAbrev],"",0))</f>
        <v/>
      </c>
    </row>
    <row r="901" spans="2:18">
      <c r="B901" s="188" t="str">
        <f>IF('Formulario PPGR3'!$G901="","",CONCATENATE('Formulario PPGR3'!$C901,".",'Formulario PPGR3'!$D901,".",'Formulario PPGR3'!$E901,".",'Formulario PPGR3'!$F901))</f>
        <v/>
      </c>
      <c r="C901" s="188" t="str">
        <f>IF('Formulario PPGR3'!$G901="","",'Formulario PPGR1'!#REF!)</f>
        <v/>
      </c>
      <c r="D901" s="188" t="str">
        <f>IF('Formulario PPGR3'!$G901="","",'Formulario PPGR1'!#REF!)</f>
        <v/>
      </c>
      <c r="E901" s="188" t="str">
        <f>IF('Formulario PPGR3'!$G901="","",'Formulario PPGR1'!#REF!)</f>
        <v/>
      </c>
      <c r="F901" s="188" t="str">
        <f>IF('Formulario PPGR3'!$G901="","",'Formulario PPGR1'!#REF!)</f>
        <v/>
      </c>
      <c r="G901" s="234"/>
      <c r="H901" s="519" t="str" cm="1">
        <f t="array" ref="H901">IF(Tabla1[[#This Row],[Código_Actividad]]="","",_xlfn.XLOOKUP(Tabla1[[#This Row],[Código_Actividad]],CodigoActividad,Tabla2[Actividades Programables Presupuestables],"",0))</f>
        <v/>
      </c>
      <c r="I901" s="520" t="str">
        <f>IFERROR(VLOOKUP('Formulario PPGR3'!$G901,'Formulario PPGR2'!$C$9:$Q$270,15,FALSE),"")</f>
        <v/>
      </c>
      <c r="J901" s="525"/>
      <c r="K901" s="524"/>
      <c r="L901" s="521" t="str">
        <f>IF(Tabla1[[#This Row],[Descripción]]="","",_xlfn.XLOOKUP(Tabla1[[#This Row],[Descripción]],Tabla10[Descripción],Tabla10[Unidad de Medida],"",0))</f>
        <v/>
      </c>
      <c r="M901" s="312"/>
      <c r="N901" s="537" t="str">
        <f>IF(Tabla1[[#This Row],[Descripción]]="","",_xlfn.XLOOKUP(Tabla1[[#This Row],[Descripción]],Tabla10[Descripción],Tabla10[Precio Unitario],0))</f>
        <v/>
      </c>
      <c r="O901" s="537" t="str">
        <f>IF(Tabla1[[#This Row],[Cantidad de Insumos]]="","",Tabla1[[#This Row],[Precio Unitario]]*Tabla1[[#This Row],[Cantidad de Insumos]])</f>
        <v/>
      </c>
      <c r="P901" s="522" t="str">
        <f>IF(Tabla1[[#This Row],[Descripción]]="","",_xlfn.XLOOKUP(Tabla1[[#This Row],[Descripción]],Tabla10[Descripción],Tabla10[CODIGO PRESUPUESTARIO],0))</f>
        <v/>
      </c>
      <c r="Q901" s="523"/>
      <c r="R901" s="523" t="str">
        <f>IF(Tabla1[[#This Row],[Insumos]]="","",_xlfn.XLOOKUP(Tabla1[[#This Row],[Insumos]],Tabla10[Insumo],Tabla10[InsumoAbrev],"",0))</f>
        <v/>
      </c>
    </row>
    <row r="902" spans="2:18">
      <c r="B902" s="188" t="str">
        <f>IF('Formulario PPGR3'!$G902="","",CONCATENATE('Formulario PPGR3'!$C902,".",'Formulario PPGR3'!$D902,".",'Formulario PPGR3'!$E902,".",'Formulario PPGR3'!$F902))</f>
        <v/>
      </c>
      <c r="C902" s="188" t="str">
        <f>IF('Formulario PPGR3'!$G902="","",'Formulario PPGR1'!#REF!)</f>
        <v/>
      </c>
      <c r="D902" s="188" t="str">
        <f>IF('Formulario PPGR3'!$G902="","",'Formulario PPGR1'!#REF!)</f>
        <v/>
      </c>
      <c r="E902" s="188" t="str">
        <f>IF('Formulario PPGR3'!$G902="","",'Formulario PPGR1'!#REF!)</f>
        <v/>
      </c>
      <c r="F902" s="188" t="str">
        <f>IF('Formulario PPGR3'!$G902="","",'Formulario PPGR1'!#REF!)</f>
        <v/>
      </c>
      <c r="G902" s="234"/>
      <c r="H902" s="519" t="str" cm="1">
        <f t="array" ref="H902">IF(Tabla1[[#This Row],[Código_Actividad]]="","",_xlfn.XLOOKUP(Tabla1[[#This Row],[Código_Actividad]],CodigoActividad,Tabla2[Actividades Programables Presupuestables],"",0))</f>
        <v/>
      </c>
      <c r="I902" s="520" t="str">
        <f>IFERROR(VLOOKUP('Formulario PPGR3'!$G902,'Formulario PPGR2'!$C$9:$Q$270,15,FALSE),"")</f>
        <v/>
      </c>
      <c r="J902" s="525"/>
      <c r="K902" s="524"/>
      <c r="L902" s="521" t="str">
        <f>IF(Tabla1[[#This Row],[Descripción]]="","",_xlfn.XLOOKUP(Tabla1[[#This Row],[Descripción]],Tabla10[Descripción],Tabla10[Unidad de Medida],"",0))</f>
        <v/>
      </c>
      <c r="M902" s="312"/>
      <c r="N902" s="537" t="str">
        <f>IF(Tabla1[[#This Row],[Descripción]]="","",_xlfn.XLOOKUP(Tabla1[[#This Row],[Descripción]],Tabla10[Descripción],Tabla10[Precio Unitario],0))</f>
        <v/>
      </c>
      <c r="O902" s="537" t="str">
        <f>IF(Tabla1[[#This Row],[Cantidad de Insumos]]="","",Tabla1[[#This Row],[Precio Unitario]]*Tabla1[[#This Row],[Cantidad de Insumos]])</f>
        <v/>
      </c>
      <c r="P902" s="522" t="str">
        <f>IF(Tabla1[[#This Row],[Descripción]]="","",_xlfn.XLOOKUP(Tabla1[[#This Row],[Descripción]],Tabla10[Descripción],Tabla10[CODIGO PRESUPUESTARIO],0))</f>
        <v/>
      </c>
      <c r="Q902" s="523"/>
      <c r="R902" s="523" t="str">
        <f>IF(Tabla1[[#This Row],[Insumos]]="","",_xlfn.XLOOKUP(Tabla1[[#This Row],[Insumos]],Tabla10[Insumo],Tabla10[InsumoAbrev],"",0))</f>
        <v/>
      </c>
    </row>
    <row r="903" spans="2:18">
      <c r="B903" s="188" t="str">
        <f>IF('Formulario PPGR3'!$G903="","",CONCATENATE('Formulario PPGR3'!$C903,".",'Formulario PPGR3'!$D903,".",'Formulario PPGR3'!$E903,".",'Formulario PPGR3'!$F903))</f>
        <v/>
      </c>
      <c r="C903" s="188" t="str">
        <f>IF('Formulario PPGR3'!$G903="","",'Formulario PPGR1'!#REF!)</f>
        <v/>
      </c>
      <c r="D903" s="188" t="str">
        <f>IF('Formulario PPGR3'!$G903="","",'Formulario PPGR1'!#REF!)</f>
        <v/>
      </c>
      <c r="E903" s="188" t="str">
        <f>IF('Formulario PPGR3'!$G903="","",'Formulario PPGR1'!#REF!)</f>
        <v/>
      </c>
      <c r="F903" s="188" t="str">
        <f>IF('Formulario PPGR3'!$G903="","",'Formulario PPGR1'!#REF!)</f>
        <v/>
      </c>
      <c r="G903" s="234"/>
      <c r="H903" s="519" t="str" cm="1">
        <f t="array" ref="H903">IF(Tabla1[[#This Row],[Código_Actividad]]="","",_xlfn.XLOOKUP(Tabla1[[#This Row],[Código_Actividad]],CodigoActividad,Tabla2[Actividades Programables Presupuestables],"",0))</f>
        <v/>
      </c>
      <c r="I903" s="520" t="str">
        <f>IFERROR(VLOOKUP('Formulario PPGR3'!$G903,'Formulario PPGR2'!$C$9:$Q$270,15,FALSE),"")</f>
        <v/>
      </c>
      <c r="J903" s="525"/>
      <c r="K903" s="524"/>
      <c r="L903" s="521" t="str">
        <f>IF(Tabla1[[#This Row],[Descripción]]="","",_xlfn.XLOOKUP(Tabla1[[#This Row],[Descripción]],Tabla10[Descripción],Tabla10[Unidad de Medida],"",0))</f>
        <v/>
      </c>
      <c r="M903" s="312"/>
      <c r="N903" s="537" t="str">
        <f>IF(Tabla1[[#This Row],[Descripción]]="","",_xlfn.XLOOKUP(Tabla1[[#This Row],[Descripción]],Tabla10[Descripción],Tabla10[Precio Unitario],0))</f>
        <v/>
      </c>
      <c r="O903" s="537" t="str">
        <f>IF(Tabla1[[#This Row],[Cantidad de Insumos]]="","",Tabla1[[#This Row],[Precio Unitario]]*Tabla1[[#This Row],[Cantidad de Insumos]])</f>
        <v/>
      </c>
      <c r="P903" s="522" t="str">
        <f>IF(Tabla1[[#This Row],[Descripción]]="","",_xlfn.XLOOKUP(Tabla1[[#This Row],[Descripción]],Tabla10[Descripción],Tabla10[CODIGO PRESUPUESTARIO],0))</f>
        <v/>
      </c>
      <c r="Q903" s="523"/>
      <c r="R903" s="523" t="str">
        <f>IF(Tabla1[[#This Row],[Insumos]]="","",_xlfn.XLOOKUP(Tabla1[[#This Row],[Insumos]],Tabla10[Insumo],Tabla10[InsumoAbrev],"",0))</f>
        <v/>
      </c>
    </row>
    <row r="904" spans="2:18">
      <c r="B904" s="188" t="str">
        <f>IF('Formulario PPGR3'!$G904="","",CONCATENATE('Formulario PPGR3'!$C904,".",'Formulario PPGR3'!$D904,".",'Formulario PPGR3'!$E904,".",'Formulario PPGR3'!$F904))</f>
        <v/>
      </c>
      <c r="C904" s="188" t="str">
        <f>IF('Formulario PPGR3'!$G904="","",'Formulario PPGR1'!#REF!)</f>
        <v/>
      </c>
      <c r="D904" s="188" t="str">
        <f>IF('Formulario PPGR3'!$G904="","",'Formulario PPGR1'!#REF!)</f>
        <v/>
      </c>
      <c r="E904" s="188" t="str">
        <f>IF('Formulario PPGR3'!$G904="","",'Formulario PPGR1'!#REF!)</f>
        <v/>
      </c>
      <c r="F904" s="188" t="str">
        <f>IF('Formulario PPGR3'!$G904="","",'Formulario PPGR1'!#REF!)</f>
        <v/>
      </c>
      <c r="G904" s="234"/>
      <c r="H904" s="519" t="str" cm="1">
        <f t="array" ref="H904">IF(Tabla1[[#This Row],[Código_Actividad]]="","",_xlfn.XLOOKUP(Tabla1[[#This Row],[Código_Actividad]],CodigoActividad,Tabla2[Actividades Programables Presupuestables],"",0))</f>
        <v/>
      </c>
      <c r="I904" s="520" t="str">
        <f>IFERROR(VLOOKUP('Formulario PPGR3'!$G904,'Formulario PPGR2'!$C$9:$Q$270,15,FALSE),"")</f>
        <v/>
      </c>
      <c r="J904" s="525"/>
      <c r="K904" s="524"/>
      <c r="L904" s="521" t="str">
        <f>IF(Tabla1[[#This Row],[Descripción]]="","",_xlfn.XLOOKUP(Tabla1[[#This Row],[Descripción]],Tabla10[Descripción],Tabla10[Unidad de Medida],"",0))</f>
        <v/>
      </c>
      <c r="M904" s="312"/>
      <c r="N904" s="537" t="str">
        <f>IF(Tabla1[[#This Row],[Descripción]]="","",_xlfn.XLOOKUP(Tabla1[[#This Row],[Descripción]],Tabla10[Descripción],Tabla10[Precio Unitario],0))</f>
        <v/>
      </c>
      <c r="O904" s="537" t="str">
        <f>IF(Tabla1[[#This Row],[Cantidad de Insumos]]="","",Tabla1[[#This Row],[Precio Unitario]]*Tabla1[[#This Row],[Cantidad de Insumos]])</f>
        <v/>
      </c>
      <c r="P904" s="522" t="str">
        <f>IF(Tabla1[[#This Row],[Descripción]]="","",_xlfn.XLOOKUP(Tabla1[[#This Row],[Descripción]],Tabla10[Descripción],Tabla10[CODIGO PRESUPUESTARIO],0))</f>
        <v/>
      </c>
      <c r="Q904" s="523"/>
      <c r="R904" s="523" t="str">
        <f>IF(Tabla1[[#This Row],[Insumos]]="","",_xlfn.XLOOKUP(Tabla1[[#This Row],[Insumos]],Tabla10[Insumo],Tabla10[InsumoAbrev],"",0))</f>
        <v/>
      </c>
    </row>
    <row r="905" spans="2:18">
      <c r="B905" s="188" t="str">
        <f>IF('Formulario PPGR3'!$G905="","",CONCATENATE('Formulario PPGR3'!$C905,".",'Formulario PPGR3'!$D905,".",'Formulario PPGR3'!$E905,".",'Formulario PPGR3'!$F905))</f>
        <v/>
      </c>
      <c r="C905" s="188" t="str">
        <f>IF('Formulario PPGR3'!$G905="","",'Formulario PPGR1'!#REF!)</f>
        <v/>
      </c>
      <c r="D905" s="188" t="str">
        <f>IF('Formulario PPGR3'!$G905="","",'Formulario PPGR1'!#REF!)</f>
        <v/>
      </c>
      <c r="E905" s="188" t="str">
        <f>IF('Formulario PPGR3'!$G905="","",'Formulario PPGR1'!#REF!)</f>
        <v/>
      </c>
      <c r="F905" s="188" t="str">
        <f>IF('Formulario PPGR3'!$G905="","",'Formulario PPGR1'!#REF!)</f>
        <v/>
      </c>
      <c r="G905" s="234"/>
      <c r="H905" s="519" t="str" cm="1">
        <f t="array" ref="H905">IF(Tabla1[[#This Row],[Código_Actividad]]="","",_xlfn.XLOOKUP(Tabla1[[#This Row],[Código_Actividad]],CodigoActividad,Tabla2[Actividades Programables Presupuestables],"",0))</f>
        <v/>
      </c>
      <c r="I905" s="520" t="str">
        <f>IFERROR(VLOOKUP('Formulario PPGR3'!$G905,'Formulario PPGR2'!$C$9:$Q$270,15,FALSE),"")</f>
        <v/>
      </c>
      <c r="J905" s="525"/>
      <c r="K905" s="524"/>
      <c r="L905" s="521" t="str">
        <f>IF(Tabla1[[#This Row],[Descripción]]="","",_xlfn.XLOOKUP(Tabla1[[#This Row],[Descripción]],Tabla10[Descripción],Tabla10[Unidad de Medida],"",0))</f>
        <v/>
      </c>
      <c r="M905" s="312"/>
      <c r="N905" s="537" t="str">
        <f>IF(Tabla1[[#This Row],[Descripción]]="","",_xlfn.XLOOKUP(Tabla1[[#This Row],[Descripción]],Tabla10[Descripción],Tabla10[Precio Unitario],0))</f>
        <v/>
      </c>
      <c r="O905" s="537" t="str">
        <f>IF(Tabla1[[#This Row],[Cantidad de Insumos]]="","",Tabla1[[#This Row],[Precio Unitario]]*Tabla1[[#This Row],[Cantidad de Insumos]])</f>
        <v/>
      </c>
      <c r="P905" s="522" t="str">
        <f>IF(Tabla1[[#This Row],[Descripción]]="","",_xlfn.XLOOKUP(Tabla1[[#This Row],[Descripción]],Tabla10[Descripción],Tabla10[CODIGO PRESUPUESTARIO],0))</f>
        <v/>
      </c>
      <c r="Q905" s="523"/>
      <c r="R905" s="523" t="str">
        <f>IF(Tabla1[[#This Row],[Insumos]]="","",_xlfn.XLOOKUP(Tabla1[[#This Row],[Insumos]],Tabla10[Insumo],Tabla10[InsumoAbrev],"",0))</f>
        <v/>
      </c>
    </row>
    <row r="906" spans="2:18">
      <c r="B906" s="188" t="str">
        <f>IF('Formulario PPGR3'!$G906="","",CONCATENATE('Formulario PPGR3'!$C906,".",'Formulario PPGR3'!$D906,".",'Formulario PPGR3'!$E906,".",'Formulario PPGR3'!$F906))</f>
        <v/>
      </c>
      <c r="C906" s="188" t="str">
        <f>IF('Formulario PPGR3'!$G906="","",'Formulario PPGR1'!#REF!)</f>
        <v/>
      </c>
      <c r="D906" s="188" t="str">
        <f>IF('Formulario PPGR3'!$G906="","",'Formulario PPGR1'!#REF!)</f>
        <v/>
      </c>
      <c r="E906" s="188" t="str">
        <f>IF('Formulario PPGR3'!$G906="","",'Formulario PPGR1'!#REF!)</f>
        <v/>
      </c>
      <c r="F906" s="188" t="str">
        <f>IF('Formulario PPGR3'!$G906="","",'Formulario PPGR1'!#REF!)</f>
        <v/>
      </c>
      <c r="G906" s="234"/>
      <c r="H906" s="519" t="str" cm="1">
        <f t="array" ref="H906">IF(Tabla1[[#This Row],[Código_Actividad]]="","",_xlfn.XLOOKUP(Tabla1[[#This Row],[Código_Actividad]],CodigoActividad,Tabla2[Actividades Programables Presupuestables],"",0))</f>
        <v/>
      </c>
      <c r="I906" s="520" t="str">
        <f>IFERROR(VLOOKUP('Formulario PPGR3'!$G906,'Formulario PPGR2'!$C$9:$Q$270,15,FALSE),"")</f>
        <v/>
      </c>
      <c r="J906" s="525"/>
      <c r="K906" s="524"/>
      <c r="L906" s="521" t="str">
        <f>IF(Tabla1[[#This Row],[Descripción]]="","",_xlfn.XLOOKUP(Tabla1[[#This Row],[Descripción]],Tabla10[Descripción],Tabla10[Unidad de Medida],"",0))</f>
        <v/>
      </c>
      <c r="M906" s="312"/>
      <c r="N906" s="537" t="str">
        <f>IF(Tabla1[[#This Row],[Descripción]]="","",_xlfn.XLOOKUP(Tabla1[[#This Row],[Descripción]],Tabla10[Descripción],Tabla10[Precio Unitario],0))</f>
        <v/>
      </c>
      <c r="O906" s="537" t="str">
        <f>IF(Tabla1[[#This Row],[Cantidad de Insumos]]="","",Tabla1[[#This Row],[Precio Unitario]]*Tabla1[[#This Row],[Cantidad de Insumos]])</f>
        <v/>
      </c>
      <c r="P906" s="522" t="str">
        <f>IF(Tabla1[[#This Row],[Descripción]]="","",_xlfn.XLOOKUP(Tabla1[[#This Row],[Descripción]],Tabla10[Descripción],Tabla10[CODIGO PRESUPUESTARIO],0))</f>
        <v/>
      </c>
      <c r="Q906" s="523"/>
      <c r="R906" s="523" t="str">
        <f>IF(Tabla1[[#This Row],[Insumos]]="","",_xlfn.XLOOKUP(Tabla1[[#This Row],[Insumos]],Tabla10[Insumo],Tabla10[InsumoAbrev],"",0))</f>
        <v/>
      </c>
    </row>
    <row r="907" spans="2:18">
      <c r="B907" s="188" t="str">
        <f>IF('Formulario PPGR3'!$G907="","",CONCATENATE('Formulario PPGR3'!$C907,".",'Formulario PPGR3'!$D907,".",'Formulario PPGR3'!$E907,".",'Formulario PPGR3'!$F907))</f>
        <v/>
      </c>
      <c r="C907" s="188" t="str">
        <f>IF('Formulario PPGR3'!$G907="","",'Formulario PPGR1'!#REF!)</f>
        <v/>
      </c>
      <c r="D907" s="188" t="str">
        <f>IF('Formulario PPGR3'!$G907="","",'Formulario PPGR1'!#REF!)</f>
        <v/>
      </c>
      <c r="E907" s="188" t="str">
        <f>IF('Formulario PPGR3'!$G907="","",'Formulario PPGR1'!#REF!)</f>
        <v/>
      </c>
      <c r="F907" s="188" t="str">
        <f>IF('Formulario PPGR3'!$G907="","",'Formulario PPGR1'!#REF!)</f>
        <v/>
      </c>
      <c r="G907" s="234"/>
      <c r="H907" s="519" t="str" cm="1">
        <f t="array" ref="H907">IF(Tabla1[[#This Row],[Código_Actividad]]="","",_xlfn.XLOOKUP(Tabla1[[#This Row],[Código_Actividad]],CodigoActividad,Tabla2[Actividades Programables Presupuestables],"",0))</f>
        <v/>
      </c>
      <c r="I907" s="520" t="str">
        <f>IFERROR(VLOOKUP('Formulario PPGR3'!$G907,'Formulario PPGR2'!$C$9:$Q$270,15,FALSE),"")</f>
        <v/>
      </c>
      <c r="J907" s="525"/>
      <c r="K907" s="524"/>
      <c r="L907" s="521" t="str">
        <f>IF(Tabla1[[#This Row],[Descripción]]="","",_xlfn.XLOOKUP(Tabla1[[#This Row],[Descripción]],Tabla10[Descripción],Tabla10[Unidad de Medida],"",0))</f>
        <v/>
      </c>
      <c r="M907" s="312"/>
      <c r="N907" s="537" t="str">
        <f>IF(Tabla1[[#This Row],[Descripción]]="","",_xlfn.XLOOKUP(Tabla1[[#This Row],[Descripción]],Tabla10[Descripción],Tabla10[Precio Unitario],0))</f>
        <v/>
      </c>
      <c r="O907" s="537" t="str">
        <f>IF(Tabla1[[#This Row],[Cantidad de Insumos]]="","",Tabla1[[#This Row],[Precio Unitario]]*Tabla1[[#This Row],[Cantidad de Insumos]])</f>
        <v/>
      </c>
      <c r="P907" s="522" t="str">
        <f>IF(Tabla1[[#This Row],[Descripción]]="","",_xlfn.XLOOKUP(Tabla1[[#This Row],[Descripción]],Tabla10[Descripción],Tabla10[CODIGO PRESUPUESTARIO],0))</f>
        <v/>
      </c>
      <c r="Q907" s="523"/>
      <c r="R907" s="523" t="str">
        <f>IF(Tabla1[[#This Row],[Insumos]]="","",_xlfn.XLOOKUP(Tabla1[[#This Row],[Insumos]],Tabla10[Insumo],Tabla10[InsumoAbrev],"",0))</f>
        <v/>
      </c>
    </row>
    <row r="908" spans="2:18">
      <c r="B908" s="188" t="str">
        <f>IF('Formulario PPGR3'!$G908="","",CONCATENATE('Formulario PPGR3'!$C908,".",'Formulario PPGR3'!$D908,".",'Formulario PPGR3'!$E908,".",'Formulario PPGR3'!$F908))</f>
        <v/>
      </c>
      <c r="C908" s="188" t="str">
        <f>IF('Formulario PPGR3'!$G908="","",'Formulario PPGR1'!#REF!)</f>
        <v/>
      </c>
      <c r="D908" s="188" t="str">
        <f>IF('Formulario PPGR3'!$G908="","",'Formulario PPGR1'!#REF!)</f>
        <v/>
      </c>
      <c r="E908" s="188" t="str">
        <f>IF('Formulario PPGR3'!$G908="","",'Formulario PPGR1'!#REF!)</f>
        <v/>
      </c>
      <c r="F908" s="188" t="str">
        <f>IF('Formulario PPGR3'!$G908="","",'Formulario PPGR1'!#REF!)</f>
        <v/>
      </c>
      <c r="G908" s="234"/>
      <c r="H908" s="519" t="str" cm="1">
        <f t="array" ref="H908">IF(Tabla1[[#This Row],[Código_Actividad]]="","",_xlfn.XLOOKUP(Tabla1[[#This Row],[Código_Actividad]],CodigoActividad,Tabla2[Actividades Programables Presupuestables],"",0))</f>
        <v/>
      </c>
      <c r="I908" s="520" t="str">
        <f>IFERROR(VLOOKUP('Formulario PPGR3'!$G908,'Formulario PPGR2'!$C$9:$Q$270,15,FALSE),"")</f>
        <v/>
      </c>
      <c r="J908" s="525"/>
      <c r="K908" s="524"/>
      <c r="L908" s="521" t="str">
        <f>IF(Tabla1[[#This Row],[Descripción]]="","",_xlfn.XLOOKUP(Tabla1[[#This Row],[Descripción]],Tabla10[Descripción],Tabla10[Unidad de Medida],"",0))</f>
        <v/>
      </c>
      <c r="M908" s="312"/>
      <c r="N908" s="537" t="str">
        <f>IF(Tabla1[[#This Row],[Descripción]]="","",_xlfn.XLOOKUP(Tabla1[[#This Row],[Descripción]],Tabla10[Descripción],Tabla10[Precio Unitario],0))</f>
        <v/>
      </c>
      <c r="O908" s="537" t="str">
        <f>IF(Tabla1[[#This Row],[Cantidad de Insumos]]="","",Tabla1[[#This Row],[Precio Unitario]]*Tabla1[[#This Row],[Cantidad de Insumos]])</f>
        <v/>
      </c>
      <c r="P908" s="522" t="str">
        <f>IF(Tabla1[[#This Row],[Descripción]]="","",_xlfn.XLOOKUP(Tabla1[[#This Row],[Descripción]],Tabla10[Descripción],Tabla10[CODIGO PRESUPUESTARIO],0))</f>
        <v/>
      </c>
      <c r="Q908" s="523"/>
      <c r="R908" s="523" t="str">
        <f>IF(Tabla1[[#This Row],[Insumos]]="","",_xlfn.XLOOKUP(Tabla1[[#This Row],[Insumos]],Tabla10[Insumo],Tabla10[InsumoAbrev],"",0))</f>
        <v/>
      </c>
    </row>
    <row r="909" spans="2:18">
      <c r="B909" s="188" t="str">
        <f>IF('Formulario PPGR3'!$G909="","",CONCATENATE('Formulario PPGR3'!$C909,".",'Formulario PPGR3'!$D909,".",'Formulario PPGR3'!$E909,".",'Formulario PPGR3'!$F909))</f>
        <v/>
      </c>
      <c r="C909" s="188" t="str">
        <f>IF('Formulario PPGR3'!$G909="","",'Formulario PPGR1'!#REF!)</f>
        <v/>
      </c>
      <c r="D909" s="188" t="str">
        <f>IF('Formulario PPGR3'!$G909="","",'Formulario PPGR1'!#REF!)</f>
        <v/>
      </c>
      <c r="E909" s="188" t="str">
        <f>IF('Formulario PPGR3'!$G909="","",'Formulario PPGR1'!#REF!)</f>
        <v/>
      </c>
      <c r="F909" s="188" t="str">
        <f>IF('Formulario PPGR3'!$G909="","",'Formulario PPGR1'!#REF!)</f>
        <v/>
      </c>
      <c r="G909" s="234"/>
      <c r="H909" s="519" t="str" cm="1">
        <f t="array" ref="H909">IF(Tabla1[[#This Row],[Código_Actividad]]="","",_xlfn.XLOOKUP(Tabla1[[#This Row],[Código_Actividad]],CodigoActividad,Tabla2[Actividades Programables Presupuestables],"",0))</f>
        <v/>
      </c>
      <c r="I909" s="520" t="str">
        <f>IFERROR(VLOOKUP('Formulario PPGR3'!$G909,'Formulario PPGR2'!$C$9:$Q$270,15,FALSE),"")</f>
        <v/>
      </c>
      <c r="J909" s="525"/>
      <c r="K909" s="524"/>
      <c r="L909" s="521" t="str">
        <f>IF(Tabla1[[#This Row],[Descripción]]="","",_xlfn.XLOOKUP(Tabla1[[#This Row],[Descripción]],Tabla10[Descripción],Tabla10[Unidad de Medida],"",0))</f>
        <v/>
      </c>
      <c r="M909" s="312"/>
      <c r="N909" s="537" t="str">
        <f>IF(Tabla1[[#This Row],[Descripción]]="","",_xlfn.XLOOKUP(Tabla1[[#This Row],[Descripción]],Tabla10[Descripción],Tabla10[Precio Unitario],0))</f>
        <v/>
      </c>
      <c r="O909" s="537" t="str">
        <f>IF(Tabla1[[#This Row],[Cantidad de Insumos]]="","",Tabla1[[#This Row],[Precio Unitario]]*Tabla1[[#This Row],[Cantidad de Insumos]])</f>
        <v/>
      </c>
      <c r="P909" s="522" t="str">
        <f>IF(Tabla1[[#This Row],[Descripción]]="","",_xlfn.XLOOKUP(Tabla1[[#This Row],[Descripción]],Tabla10[Descripción],Tabla10[CODIGO PRESUPUESTARIO],0))</f>
        <v/>
      </c>
      <c r="Q909" s="523"/>
      <c r="R909" s="523" t="str">
        <f>IF(Tabla1[[#This Row],[Insumos]]="","",_xlfn.XLOOKUP(Tabla1[[#This Row],[Insumos]],Tabla10[Insumo],Tabla10[InsumoAbrev],"",0))</f>
        <v/>
      </c>
    </row>
    <row r="910" spans="2:18">
      <c r="B910" s="188" t="str">
        <f>IF('Formulario PPGR3'!$G910="","",CONCATENATE('Formulario PPGR3'!$C910,".",'Formulario PPGR3'!$D910,".",'Formulario PPGR3'!$E910,".",'Formulario PPGR3'!$F910))</f>
        <v/>
      </c>
      <c r="C910" s="188" t="str">
        <f>IF('Formulario PPGR3'!$G910="","",'Formulario PPGR1'!#REF!)</f>
        <v/>
      </c>
      <c r="D910" s="188" t="str">
        <f>IF('Formulario PPGR3'!$G910="","",'Formulario PPGR1'!#REF!)</f>
        <v/>
      </c>
      <c r="E910" s="188" t="str">
        <f>IF('Formulario PPGR3'!$G910="","",'Formulario PPGR1'!#REF!)</f>
        <v/>
      </c>
      <c r="F910" s="188" t="str">
        <f>IF('Formulario PPGR3'!$G910="","",'Formulario PPGR1'!#REF!)</f>
        <v/>
      </c>
      <c r="G910" s="234"/>
      <c r="H910" s="519" t="str" cm="1">
        <f t="array" ref="H910">IF(Tabla1[[#This Row],[Código_Actividad]]="","",_xlfn.XLOOKUP(Tabla1[[#This Row],[Código_Actividad]],CodigoActividad,Tabla2[Actividades Programables Presupuestables],"",0))</f>
        <v/>
      </c>
      <c r="I910" s="520" t="str">
        <f>IFERROR(VLOOKUP('Formulario PPGR3'!$G910,'Formulario PPGR2'!$C$9:$Q$270,15,FALSE),"")</f>
        <v/>
      </c>
      <c r="J910" s="525"/>
      <c r="K910" s="524"/>
      <c r="L910" s="521" t="str">
        <f>IF(Tabla1[[#This Row],[Descripción]]="","",_xlfn.XLOOKUP(Tabla1[[#This Row],[Descripción]],Tabla10[Descripción],Tabla10[Unidad de Medida],"",0))</f>
        <v/>
      </c>
      <c r="M910" s="312"/>
      <c r="N910" s="537" t="str">
        <f>IF(Tabla1[[#This Row],[Descripción]]="","",_xlfn.XLOOKUP(Tabla1[[#This Row],[Descripción]],Tabla10[Descripción],Tabla10[Precio Unitario],0))</f>
        <v/>
      </c>
      <c r="O910" s="537" t="str">
        <f>IF(Tabla1[[#This Row],[Cantidad de Insumos]]="","",Tabla1[[#This Row],[Precio Unitario]]*Tabla1[[#This Row],[Cantidad de Insumos]])</f>
        <v/>
      </c>
      <c r="P910" s="522" t="str">
        <f>IF(Tabla1[[#This Row],[Descripción]]="","",_xlfn.XLOOKUP(Tabla1[[#This Row],[Descripción]],Tabla10[Descripción],Tabla10[CODIGO PRESUPUESTARIO],0))</f>
        <v/>
      </c>
      <c r="Q910" s="523"/>
      <c r="R910" s="523" t="str">
        <f>IF(Tabla1[[#This Row],[Insumos]]="","",_xlfn.XLOOKUP(Tabla1[[#This Row],[Insumos]],Tabla10[Insumo],Tabla10[InsumoAbrev],"",0))</f>
        <v/>
      </c>
    </row>
    <row r="911" spans="2:18">
      <c r="B911" s="188" t="str">
        <f>IF('Formulario PPGR3'!$G911="","",CONCATENATE('Formulario PPGR3'!$C911,".",'Formulario PPGR3'!$D911,".",'Formulario PPGR3'!$E911,".",'Formulario PPGR3'!$F911))</f>
        <v/>
      </c>
      <c r="C911" s="188" t="str">
        <f>IF('Formulario PPGR3'!$G911="","",'Formulario PPGR1'!#REF!)</f>
        <v/>
      </c>
      <c r="D911" s="188" t="str">
        <f>IF('Formulario PPGR3'!$G911="","",'Formulario PPGR1'!#REF!)</f>
        <v/>
      </c>
      <c r="E911" s="188" t="str">
        <f>IF('Formulario PPGR3'!$G911="","",'Formulario PPGR1'!#REF!)</f>
        <v/>
      </c>
      <c r="F911" s="188" t="str">
        <f>IF('Formulario PPGR3'!$G911="","",'Formulario PPGR1'!#REF!)</f>
        <v/>
      </c>
      <c r="G911" s="234"/>
      <c r="H911" s="519" t="str" cm="1">
        <f t="array" ref="H911">IF(Tabla1[[#This Row],[Código_Actividad]]="","",_xlfn.XLOOKUP(Tabla1[[#This Row],[Código_Actividad]],CodigoActividad,Tabla2[Actividades Programables Presupuestables],"",0))</f>
        <v/>
      </c>
      <c r="I911" s="520" t="str">
        <f>IFERROR(VLOOKUP('Formulario PPGR3'!$G911,'Formulario PPGR2'!$C$9:$Q$270,15,FALSE),"")</f>
        <v/>
      </c>
      <c r="J911" s="525"/>
      <c r="K911" s="524"/>
      <c r="L911" s="521" t="str">
        <f>IF(Tabla1[[#This Row],[Descripción]]="","",_xlfn.XLOOKUP(Tabla1[[#This Row],[Descripción]],Tabla10[Descripción],Tabla10[Unidad de Medida],"",0))</f>
        <v/>
      </c>
      <c r="M911" s="312"/>
      <c r="N911" s="537" t="str">
        <f>IF(Tabla1[[#This Row],[Descripción]]="","",_xlfn.XLOOKUP(Tabla1[[#This Row],[Descripción]],Tabla10[Descripción],Tabla10[Precio Unitario],0))</f>
        <v/>
      </c>
      <c r="O911" s="537" t="str">
        <f>IF(Tabla1[[#This Row],[Cantidad de Insumos]]="","",Tabla1[[#This Row],[Precio Unitario]]*Tabla1[[#This Row],[Cantidad de Insumos]])</f>
        <v/>
      </c>
      <c r="P911" s="522" t="str">
        <f>IF(Tabla1[[#This Row],[Descripción]]="","",_xlfn.XLOOKUP(Tabla1[[#This Row],[Descripción]],Tabla10[Descripción],Tabla10[CODIGO PRESUPUESTARIO],0))</f>
        <v/>
      </c>
      <c r="Q911" s="523"/>
      <c r="R911" s="523" t="str">
        <f>IF(Tabla1[[#This Row],[Insumos]]="","",_xlfn.XLOOKUP(Tabla1[[#This Row],[Insumos]],Tabla10[Insumo],Tabla10[InsumoAbrev],"",0))</f>
        <v/>
      </c>
    </row>
    <row r="912" spans="2:18">
      <c r="B912" s="188" t="str">
        <f>IF('Formulario PPGR3'!$G912="","",CONCATENATE('Formulario PPGR3'!$C912,".",'Formulario PPGR3'!$D912,".",'Formulario PPGR3'!$E912,".",'Formulario PPGR3'!$F912))</f>
        <v/>
      </c>
      <c r="C912" s="188" t="str">
        <f>IF('Formulario PPGR3'!$G912="","",'Formulario PPGR1'!#REF!)</f>
        <v/>
      </c>
      <c r="D912" s="188" t="str">
        <f>IF('Formulario PPGR3'!$G912="","",'Formulario PPGR1'!#REF!)</f>
        <v/>
      </c>
      <c r="E912" s="188" t="str">
        <f>IF('Formulario PPGR3'!$G912="","",'Formulario PPGR1'!#REF!)</f>
        <v/>
      </c>
      <c r="F912" s="188" t="str">
        <f>IF('Formulario PPGR3'!$G912="","",'Formulario PPGR1'!#REF!)</f>
        <v/>
      </c>
      <c r="G912" s="234"/>
      <c r="H912" s="519" t="str" cm="1">
        <f t="array" ref="H912">IF(Tabla1[[#This Row],[Código_Actividad]]="","",_xlfn.XLOOKUP(Tabla1[[#This Row],[Código_Actividad]],CodigoActividad,Tabla2[Actividades Programables Presupuestables],"",0))</f>
        <v/>
      </c>
      <c r="I912" s="520" t="str">
        <f>IFERROR(VLOOKUP('Formulario PPGR3'!$G912,'Formulario PPGR2'!$C$9:$Q$270,15,FALSE),"")</f>
        <v/>
      </c>
      <c r="J912" s="525"/>
      <c r="K912" s="524"/>
      <c r="L912" s="521" t="str">
        <f>IF(Tabla1[[#This Row],[Descripción]]="","",_xlfn.XLOOKUP(Tabla1[[#This Row],[Descripción]],Tabla10[Descripción],Tabla10[Unidad de Medida],"",0))</f>
        <v/>
      </c>
      <c r="M912" s="312"/>
      <c r="N912" s="537" t="str">
        <f>IF(Tabla1[[#This Row],[Descripción]]="","",_xlfn.XLOOKUP(Tabla1[[#This Row],[Descripción]],Tabla10[Descripción],Tabla10[Precio Unitario],0))</f>
        <v/>
      </c>
      <c r="O912" s="537" t="str">
        <f>IF(Tabla1[[#This Row],[Cantidad de Insumos]]="","",Tabla1[[#This Row],[Precio Unitario]]*Tabla1[[#This Row],[Cantidad de Insumos]])</f>
        <v/>
      </c>
      <c r="P912" s="522" t="str">
        <f>IF(Tabla1[[#This Row],[Descripción]]="","",_xlfn.XLOOKUP(Tabla1[[#This Row],[Descripción]],Tabla10[Descripción],Tabla10[CODIGO PRESUPUESTARIO],0))</f>
        <v/>
      </c>
      <c r="Q912" s="523"/>
      <c r="R912" s="523" t="str">
        <f>IF(Tabla1[[#This Row],[Insumos]]="","",_xlfn.XLOOKUP(Tabla1[[#This Row],[Insumos]],Tabla10[Insumo],Tabla10[InsumoAbrev],"",0))</f>
        <v/>
      </c>
    </row>
    <row r="913" spans="2:18">
      <c r="B913" s="188" t="str">
        <f>IF('Formulario PPGR3'!$G913="","",CONCATENATE('Formulario PPGR3'!$C913,".",'Formulario PPGR3'!$D913,".",'Formulario PPGR3'!$E913,".",'Formulario PPGR3'!$F913))</f>
        <v/>
      </c>
      <c r="C913" s="188" t="str">
        <f>IF('Formulario PPGR3'!$G913="","",'Formulario PPGR1'!#REF!)</f>
        <v/>
      </c>
      <c r="D913" s="188" t="str">
        <f>IF('Formulario PPGR3'!$G913="","",'Formulario PPGR1'!#REF!)</f>
        <v/>
      </c>
      <c r="E913" s="188" t="str">
        <f>IF('Formulario PPGR3'!$G913="","",'Formulario PPGR1'!#REF!)</f>
        <v/>
      </c>
      <c r="F913" s="188" t="str">
        <f>IF('Formulario PPGR3'!$G913="","",'Formulario PPGR1'!#REF!)</f>
        <v/>
      </c>
      <c r="G913" s="234"/>
      <c r="H913" s="519" t="str" cm="1">
        <f t="array" ref="H913">IF(Tabla1[[#This Row],[Código_Actividad]]="","",_xlfn.XLOOKUP(Tabla1[[#This Row],[Código_Actividad]],CodigoActividad,Tabla2[Actividades Programables Presupuestables],"",0))</f>
        <v/>
      </c>
      <c r="I913" s="520" t="str">
        <f>IFERROR(VLOOKUP('Formulario PPGR3'!$G913,'Formulario PPGR2'!$C$9:$Q$270,15,FALSE),"")</f>
        <v/>
      </c>
      <c r="J913" s="525"/>
      <c r="K913" s="524"/>
      <c r="L913" s="521" t="str">
        <f>IF(Tabla1[[#This Row],[Descripción]]="","",_xlfn.XLOOKUP(Tabla1[[#This Row],[Descripción]],Tabla10[Descripción],Tabla10[Unidad de Medida],"",0))</f>
        <v/>
      </c>
      <c r="M913" s="312"/>
      <c r="N913" s="537" t="str">
        <f>IF(Tabla1[[#This Row],[Descripción]]="","",_xlfn.XLOOKUP(Tabla1[[#This Row],[Descripción]],Tabla10[Descripción],Tabla10[Precio Unitario],0))</f>
        <v/>
      </c>
      <c r="O913" s="537" t="str">
        <f>IF(Tabla1[[#This Row],[Cantidad de Insumos]]="","",Tabla1[[#This Row],[Precio Unitario]]*Tabla1[[#This Row],[Cantidad de Insumos]])</f>
        <v/>
      </c>
      <c r="P913" s="522" t="str">
        <f>IF(Tabla1[[#This Row],[Descripción]]="","",_xlfn.XLOOKUP(Tabla1[[#This Row],[Descripción]],Tabla10[Descripción],Tabla10[CODIGO PRESUPUESTARIO],0))</f>
        <v/>
      </c>
      <c r="Q913" s="523"/>
      <c r="R913" s="523" t="str">
        <f>IF(Tabla1[[#This Row],[Insumos]]="","",_xlfn.XLOOKUP(Tabla1[[#This Row],[Insumos]],Tabla10[Insumo],Tabla10[InsumoAbrev],"",0))</f>
        <v/>
      </c>
    </row>
    <row r="914" spans="2:18">
      <c r="B914" s="188" t="str">
        <f>IF('Formulario PPGR3'!$G914="","",CONCATENATE('Formulario PPGR3'!$C914,".",'Formulario PPGR3'!$D914,".",'Formulario PPGR3'!$E914,".",'Formulario PPGR3'!$F914))</f>
        <v/>
      </c>
      <c r="C914" s="188" t="str">
        <f>IF('Formulario PPGR3'!$G914="","",'Formulario PPGR1'!#REF!)</f>
        <v/>
      </c>
      <c r="D914" s="188" t="str">
        <f>IF('Formulario PPGR3'!$G914="","",'Formulario PPGR1'!#REF!)</f>
        <v/>
      </c>
      <c r="E914" s="188" t="str">
        <f>IF('Formulario PPGR3'!$G914="","",'Formulario PPGR1'!#REF!)</f>
        <v/>
      </c>
      <c r="F914" s="188" t="str">
        <f>IF('Formulario PPGR3'!$G914="","",'Formulario PPGR1'!#REF!)</f>
        <v/>
      </c>
      <c r="G914" s="234"/>
      <c r="H914" s="519" t="str" cm="1">
        <f t="array" ref="H914">IF(Tabla1[[#This Row],[Código_Actividad]]="","",_xlfn.XLOOKUP(Tabla1[[#This Row],[Código_Actividad]],CodigoActividad,Tabla2[Actividades Programables Presupuestables],"",0))</f>
        <v/>
      </c>
      <c r="I914" s="520" t="str">
        <f>IFERROR(VLOOKUP('Formulario PPGR3'!$G914,'Formulario PPGR2'!$C$9:$Q$270,15,FALSE),"")</f>
        <v/>
      </c>
      <c r="J914" s="525"/>
      <c r="K914" s="524"/>
      <c r="L914" s="521" t="str">
        <f>IF(Tabla1[[#This Row],[Descripción]]="","",_xlfn.XLOOKUP(Tabla1[[#This Row],[Descripción]],Tabla10[Descripción],Tabla10[Unidad de Medida],"",0))</f>
        <v/>
      </c>
      <c r="M914" s="312"/>
      <c r="N914" s="537" t="str">
        <f>IF(Tabla1[[#This Row],[Descripción]]="","",_xlfn.XLOOKUP(Tabla1[[#This Row],[Descripción]],Tabla10[Descripción],Tabla10[Precio Unitario],0))</f>
        <v/>
      </c>
      <c r="O914" s="537" t="str">
        <f>IF(Tabla1[[#This Row],[Cantidad de Insumos]]="","",Tabla1[[#This Row],[Precio Unitario]]*Tabla1[[#This Row],[Cantidad de Insumos]])</f>
        <v/>
      </c>
      <c r="P914" s="522" t="str">
        <f>IF(Tabla1[[#This Row],[Descripción]]="","",_xlfn.XLOOKUP(Tabla1[[#This Row],[Descripción]],Tabla10[Descripción],Tabla10[CODIGO PRESUPUESTARIO],0))</f>
        <v/>
      </c>
      <c r="Q914" s="523"/>
      <c r="R914" s="523" t="str">
        <f>IF(Tabla1[[#This Row],[Insumos]]="","",_xlfn.XLOOKUP(Tabla1[[#This Row],[Insumos]],Tabla10[Insumo],Tabla10[InsumoAbrev],"",0))</f>
        <v/>
      </c>
    </row>
    <row r="915" spans="2:18">
      <c r="B915" s="188" t="str">
        <f>IF('Formulario PPGR3'!$G915="","",CONCATENATE('Formulario PPGR3'!$C915,".",'Formulario PPGR3'!$D915,".",'Formulario PPGR3'!$E915,".",'Formulario PPGR3'!$F915))</f>
        <v/>
      </c>
      <c r="C915" s="188" t="str">
        <f>IF('Formulario PPGR3'!$G915="","",'Formulario PPGR1'!#REF!)</f>
        <v/>
      </c>
      <c r="D915" s="188" t="str">
        <f>IF('Formulario PPGR3'!$G915="","",'Formulario PPGR1'!#REF!)</f>
        <v/>
      </c>
      <c r="E915" s="188" t="str">
        <f>IF('Formulario PPGR3'!$G915="","",'Formulario PPGR1'!#REF!)</f>
        <v/>
      </c>
      <c r="F915" s="188" t="str">
        <f>IF('Formulario PPGR3'!$G915="","",'Formulario PPGR1'!#REF!)</f>
        <v/>
      </c>
      <c r="G915" s="234"/>
      <c r="H915" s="519" t="str" cm="1">
        <f t="array" ref="H915">IF(Tabla1[[#This Row],[Código_Actividad]]="","",_xlfn.XLOOKUP(Tabla1[[#This Row],[Código_Actividad]],CodigoActividad,Tabla2[Actividades Programables Presupuestables],"",0))</f>
        <v/>
      </c>
      <c r="I915" s="520" t="str">
        <f>IFERROR(VLOOKUP('Formulario PPGR3'!$G915,'Formulario PPGR2'!$C$9:$Q$270,15,FALSE),"")</f>
        <v/>
      </c>
      <c r="J915" s="525"/>
      <c r="K915" s="524"/>
      <c r="L915" s="521" t="str">
        <f>IF(Tabla1[[#This Row],[Descripción]]="","",_xlfn.XLOOKUP(Tabla1[[#This Row],[Descripción]],Tabla10[Descripción],Tabla10[Unidad de Medida],"",0))</f>
        <v/>
      </c>
      <c r="M915" s="312"/>
      <c r="N915" s="537" t="str">
        <f>IF(Tabla1[[#This Row],[Descripción]]="","",_xlfn.XLOOKUP(Tabla1[[#This Row],[Descripción]],Tabla10[Descripción],Tabla10[Precio Unitario],0))</f>
        <v/>
      </c>
      <c r="O915" s="537" t="str">
        <f>IF(Tabla1[[#This Row],[Cantidad de Insumos]]="","",Tabla1[[#This Row],[Precio Unitario]]*Tabla1[[#This Row],[Cantidad de Insumos]])</f>
        <v/>
      </c>
      <c r="P915" s="522" t="str">
        <f>IF(Tabla1[[#This Row],[Descripción]]="","",_xlfn.XLOOKUP(Tabla1[[#This Row],[Descripción]],Tabla10[Descripción],Tabla10[CODIGO PRESUPUESTARIO],0))</f>
        <v/>
      </c>
      <c r="Q915" s="523"/>
      <c r="R915" s="523" t="str">
        <f>IF(Tabla1[[#This Row],[Insumos]]="","",_xlfn.XLOOKUP(Tabla1[[#This Row],[Insumos]],Tabla10[Insumo],Tabla10[InsumoAbrev],"",0))</f>
        <v/>
      </c>
    </row>
    <row r="916" spans="2:18">
      <c r="B916" s="188" t="str">
        <f>IF('Formulario PPGR3'!$G916="","",CONCATENATE('Formulario PPGR3'!$C916,".",'Formulario PPGR3'!$D916,".",'Formulario PPGR3'!$E916,".",'Formulario PPGR3'!$F916))</f>
        <v/>
      </c>
      <c r="C916" s="188" t="str">
        <f>IF('Formulario PPGR3'!$G916="","",'Formulario PPGR1'!#REF!)</f>
        <v/>
      </c>
      <c r="D916" s="188" t="str">
        <f>IF('Formulario PPGR3'!$G916="","",'Formulario PPGR1'!#REF!)</f>
        <v/>
      </c>
      <c r="E916" s="188" t="str">
        <f>IF('Formulario PPGR3'!$G916="","",'Formulario PPGR1'!#REF!)</f>
        <v/>
      </c>
      <c r="F916" s="188" t="str">
        <f>IF('Formulario PPGR3'!$G916="","",'Formulario PPGR1'!#REF!)</f>
        <v/>
      </c>
      <c r="G916" s="234"/>
      <c r="H916" s="519" t="str" cm="1">
        <f t="array" ref="H916">IF(Tabla1[[#This Row],[Código_Actividad]]="","",_xlfn.XLOOKUP(Tabla1[[#This Row],[Código_Actividad]],CodigoActividad,Tabla2[Actividades Programables Presupuestables],"",0))</f>
        <v/>
      </c>
      <c r="I916" s="520" t="str">
        <f>IFERROR(VLOOKUP('Formulario PPGR3'!$G916,'Formulario PPGR2'!$C$9:$Q$270,15,FALSE),"")</f>
        <v/>
      </c>
      <c r="J916" s="525"/>
      <c r="K916" s="524"/>
      <c r="L916" s="521" t="str">
        <f>IF(Tabla1[[#This Row],[Descripción]]="","",_xlfn.XLOOKUP(Tabla1[[#This Row],[Descripción]],Tabla10[Descripción],Tabla10[Unidad de Medida],"",0))</f>
        <v/>
      </c>
      <c r="M916" s="312"/>
      <c r="N916" s="537" t="str">
        <f>IF(Tabla1[[#This Row],[Descripción]]="","",_xlfn.XLOOKUP(Tabla1[[#This Row],[Descripción]],Tabla10[Descripción],Tabla10[Precio Unitario],0))</f>
        <v/>
      </c>
      <c r="O916" s="537" t="str">
        <f>IF(Tabla1[[#This Row],[Cantidad de Insumos]]="","",Tabla1[[#This Row],[Precio Unitario]]*Tabla1[[#This Row],[Cantidad de Insumos]])</f>
        <v/>
      </c>
      <c r="P916" s="522" t="str">
        <f>IF(Tabla1[[#This Row],[Descripción]]="","",_xlfn.XLOOKUP(Tabla1[[#This Row],[Descripción]],Tabla10[Descripción],Tabla10[CODIGO PRESUPUESTARIO],0))</f>
        <v/>
      </c>
      <c r="Q916" s="523"/>
      <c r="R916" s="523" t="str">
        <f>IF(Tabla1[[#This Row],[Insumos]]="","",_xlfn.XLOOKUP(Tabla1[[#This Row],[Insumos]],Tabla10[Insumo],Tabla10[InsumoAbrev],"",0))</f>
        <v/>
      </c>
    </row>
    <row r="917" spans="2:18">
      <c r="B917" s="188" t="str">
        <f>IF('Formulario PPGR3'!$G917="","",CONCATENATE('Formulario PPGR3'!$C917,".",'Formulario PPGR3'!$D917,".",'Formulario PPGR3'!$E917,".",'Formulario PPGR3'!$F917))</f>
        <v/>
      </c>
      <c r="C917" s="188" t="str">
        <f>IF('Formulario PPGR3'!$G917="","",'Formulario PPGR1'!#REF!)</f>
        <v/>
      </c>
      <c r="D917" s="188" t="str">
        <f>IF('Formulario PPGR3'!$G917="","",'Formulario PPGR1'!#REF!)</f>
        <v/>
      </c>
      <c r="E917" s="188" t="str">
        <f>IF('Formulario PPGR3'!$G917="","",'Formulario PPGR1'!#REF!)</f>
        <v/>
      </c>
      <c r="F917" s="188" t="str">
        <f>IF('Formulario PPGR3'!$G917="","",'Formulario PPGR1'!#REF!)</f>
        <v/>
      </c>
      <c r="G917" s="234"/>
      <c r="H917" s="519" t="str" cm="1">
        <f t="array" ref="H917">IF(Tabla1[[#This Row],[Código_Actividad]]="","",_xlfn.XLOOKUP(Tabla1[[#This Row],[Código_Actividad]],CodigoActividad,Tabla2[Actividades Programables Presupuestables],"",0))</f>
        <v/>
      </c>
      <c r="I917" s="520" t="str">
        <f>IFERROR(VLOOKUP('Formulario PPGR3'!$G917,'Formulario PPGR2'!$C$9:$Q$270,15,FALSE),"")</f>
        <v/>
      </c>
      <c r="J917" s="525"/>
      <c r="K917" s="524"/>
      <c r="L917" s="521" t="str">
        <f>IF(Tabla1[[#This Row],[Descripción]]="","",_xlfn.XLOOKUP(Tabla1[[#This Row],[Descripción]],Tabla10[Descripción],Tabla10[Unidad de Medida],"",0))</f>
        <v/>
      </c>
      <c r="M917" s="312"/>
      <c r="N917" s="537" t="str">
        <f>IF(Tabla1[[#This Row],[Descripción]]="","",_xlfn.XLOOKUP(Tabla1[[#This Row],[Descripción]],Tabla10[Descripción],Tabla10[Precio Unitario],0))</f>
        <v/>
      </c>
      <c r="O917" s="537" t="str">
        <f>IF(Tabla1[[#This Row],[Cantidad de Insumos]]="","",Tabla1[[#This Row],[Precio Unitario]]*Tabla1[[#This Row],[Cantidad de Insumos]])</f>
        <v/>
      </c>
      <c r="P917" s="522" t="str">
        <f>IF(Tabla1[[#This Row],[Descripción]]="","",_xlfn.XLOOKUP(Tabla1[[#This Row],[Descripción]],Tabla10[Descripción],Tabla10[CODIGO PRESUPUESTARIO],0))</f>
        <v/>
      </c>
      <c r="Q917" s="523"/>
      <c r="R917" s="523" t="str">
        <f>IF(Tabla1[[#This Row],[Insumos]]="","",_xlfn.XLOOKUP(Tabla1[[#This Row],[Insumos]],Tabla10[Insumo],Tabla10[InsumoAbrev],"",0))</f>
        <v/>
      </c>
    </row>
    <row r="918" spans="2:18">
      <c r="B918" s="188" t="str">
        <f>IF('Formulario PPGR3'!$G918="","",CONCATENATE('Formulario PPGR3'!$C918,".",'Formulario PPGR3'!$D918,".",'Formulario PPGR3'!$E918,".",'Formulario PPGR3'!$F918))</f>
        <v/>
      </c>
      <c r="C918" s="188" t="str">
        <f>IF('Formulario PPGR3'!$G918="","",'Formulario PPGR1'!#REF!)</f>
        <v/>
      </c>
      <c r="D918" s="188" t="str">
        <f>IF('Formulario PPGR3'!$G918="","",'Formulario PPGR1'!#REF!)</f>
        <v/>
      </c>
      <c r="E918" s="188" t="str">
        <f>IF('Formulario PPGR3'!$G918="","",'Formulario PPGR1'!#REF!)</f>
        <v/>
      </c>
      <c r="F918" s="188" t="str">
        <f>IF('Formulario PPGR3'!$G918="","",'Formulario PPGR1'!#REF!)</f>
        <v/>
      </c>
      <c r="G918" s="234"/>
      <c r="H918" s="519" t="str" cm="1">
        <f t="array" ref="H918">IF(Tabla1[[#This Row],[Código_Actividad]]="","",_xlfn.XLOOKUP(Tabla1[[#This Row],[Código_Actividad]],CodigoActividad,Tabla2[Actividades Programables Presupuestables],"",0))</f>
        <v/>
      </c>
      <c r="I918" s="520" t="str">
        <f>IFERROR(VLOOKUP('Formulario PPGR3'!$G918,'Formulario PPGR2'!$C$9:$Q$270,15,FALSE),"")</f>
        <v/>
      </c>
      <c r="J918" s="525"/>
      <c r="K918" s="524"/>
      <c r="L918" s="521" t="str">
        <f>IF(Tabla1[[#This Row],[Descripción]]="","",_xlfn.XLOOKUP(Tabla1[[#This Row],[Descripción]],Tabla10[Descripción],Tabla10[Unidad de Medida],"",0))</f>
        <v/>
      </c>
      <c r="M918" s="312"/>
      <c r="N918" s="537" t="str">
        <f>IF(Tabla1[[#This Row],[Descripción]]="","",_xlfn.XLOOKUP(Tabla1[[#This Row],[Descripción]],Tabla10[Descripción],Tabla10[Precio Unitario],0))</f>
        <v/>
      </c>
      <c r="O918" s="537" t="str">
        <f>IF(Tabla1[[#This Row],[Cantidad de Insumos]]="","",Tabla1[[#This Row],[Precio Unitario]]*Tabla1[[#This Row],[Cantidad de Insumos]])</f>
        <v/>
      </c>
      <c r="P918" s="522" t="str">
        <f>IF(Tabla1[[#This Row],[Descripción]]="","",_xlfn.XLOOKUP(Tabla1[[#This Row],[Descripción]],Tabla10[Descripción],Tabla10[CODIGO PRESUPUESTARIO],0))</f>
        <v/>
      </c>
      <c r="Q918" s="523"/>
      <c r="R918" s="523" t="str">
        <f>IF(Tabla1[[#This Row],[Insumos]]="","",_xlfn.XLOOKUP(Tabla1[[#This Row],[Insumos]],Tabla10[Insumo],Tabla10[InsumoAbrev],"",0))</f>
        <v/>
      </c>
    </row>
    <row r="919" spans="2:18">
      <c r="B919" s="188" t="str">
        <f>IF('Formulario PPGR3'!$G919="","",CONCATENATE('Formulario PPGR3'!$C919,".",'Formulario PPGR3'!$D919,".",'Formulario PPGR3'!$E919,".",'Formulario PPGR3'!$F919))</f>
        <v/>
      </c>
      <c r="C919" s="188" t="str">
        <f>IF('Formulario PPGR3'!$G919="","",'Formulario PPGR1'!#REF!)</f>
        <v/>
      </c>
      <c r="D919" s="188" t="str">
        <f>IF('Formulario PPGR3'!$G919="","",'Formulario PPGR1'!#REF!)</f>
        <v/>
      </c>
      <c r="E919" s="188" t="str">
        <f>IF('Formulario PPGR3'!$G919="","",'Formulario PPGR1'!#REF!)</f>
        <v/>
      </c>
      <c r="F919" s="188" t="str">
        <f>IF('Formulario PPGR3'!$G919="","",'Formulario PPGR1'!#REF!)</f>
        <v/>
      </c>
      <c r="G919" s="234"/>
      <c r="H919" s="519" t="str" cm="1">
        <f t="array" ref="H919">IF(Tabla1[[#This Row],[Código_Actividad]]="","",_xlfn.XLOOKUP(Tabla1[[#This Row],[Código_Actividad]],CodigoActividad,Tabla2[Actividades Programables Presupuestables],"",0))</f>
        <v/>
      </c>
      <c r="I919" s="520" t="str">
        <f>IFERROR(VLOOKUP('Formulario PPGR3'!$G919,'Formulario PPGR2'!$C$9:$Q$270,15,FALSE),"")</f>
        <v/>
      </c>
      <c r="J919" s="525"/>
      <c r="K919" s="524"/>
      <c r="L919" s="521" t="str">
        <f>IF(Tabla1[[#This Row],[Descripción]]="","",_xlfn.XLOOKUP(Tabla1[[#This Row],[Descripción]],Tabla10[Descripción],Tabla10[Unidad de Medida],"",0))</f>
        <v/>
      </c>
      <c r="M919" s="312"/>
      <c r="N919" s="537" t="str">
        <f>IF(Tabla1[[#This Row],[Descripción]]="","",_xlfn.XLOOKUP(Tabla1[[#This Row],[Descripción]],Tabla10[Descripción],Tabla10[Precio Unitario],0))</f>
        <v/>
      </c>
      <c r="O919" s="537" t="str">
        <f>IF(Tabla1[[#This Row],[Cantidad de Insumos]]="","",Tabla1[[#This Row],[Precio Unitario]]*Tabla1[[#This Row],[Cantidad de Insumos]])</f>
        <v/>
      </c>
      <c r="P919" s="522" t="str">
        <f>IF(Tabla1[[#This Row],[Descripción]]="","",_xlfn.XLOOKUP(Tabla1[[#This Row],[Descripción]],Tabla10[Descripción],Tabla10[CODIGO PRESUPUESTARIO],0))</f>
        <v/>
      </c>
      <c r="Q919" s="523"/>
      <c r="R919" s="523" t="str">
        <f>IF(Tabla1[[#This Row],[Insumos]]="","",_xlfn.XLOOKUP(Tabla1[[#This Row],[Insumos]],Tabla10[Insumo],Tabla10[InsumoAbrev],"",0))</f>
        <v/>
      </c>
    </row>
    <row r="920" spans="2:18">
      <c r="B920" s="188" t="str">
        <f>IF('Formulario PPGR3'!$G920="","",CONCATENATE('Formulario PPGR3'!$C920,".",'Formulario PPGR3'!$D920,".",'Formulario PPGR3'!$E920,".",'Formulario PPGR3'!$F920))</f>
        <v/>
      </c>
      <c r="C920" s="188" t="str">
        <f>IF('Formulario PPGR3'!$G920="","",'Formulario PPGR1'!#REF!)</f>
        <v/>
      </c>
      <c r="D920" s="188" t="str">
        <f>IF('Formulario PPGR3'!$G920="","",'Formulario PPGR1'!#REF!)</f>
        <v/>
      </c>
      <c r="E920" s="188" t="str">
        <f>IF('Formulario PPGR3'!$G920="","",'Formulario PPGR1'!#REF!)</f>
        <v/>
      </c>
      <c r="F920" s="188" t="str">
        <f>IF('Formulario PPGR3'!$G920="","",'Formulario PPGR1'!#REF!)</f>
        <v/>
      </c>
      <c r="G920" s="234"/>
      <c r="H920" s="519" t="str" cm="1">
        <f t="array" ref="H920">IF(Tabla1[[#This Row],[Código_Actividad]]="","",_xlfn.XLOOKUP(Tabla1[[#This Row],[Código_Actividad]],CodigoActividad,Tabla2[Actividades Programables Presupuestables],"",0))</f>
        <v/>
      </c>
      <c r="I920" s="520" t="str">
        <f>IFERROR(VLOOKUP('Formulario PPGR3'!$G920,'Formulario PPGR2'!$C$9:$Q$270,15,FALSE),"")</f>
        <v/>
      </c>
      <c r="J920" s="525"/>
      <c r="K920" s="524"/>
      <c r="L920" s="521" t="str">
        <f>IF(Tabla1[[#This Row],[Descripción]]="","",_xlfn.XLOOKUP(Tabla1[[#This Row],[Descripción]],Tabla10[Descripción],Tabla10[Unidad de Medida],"",0))</f>
        <v/>
      </c>
      <c r="M920" s="312"/>
      <c r="N920" s="537" t="str">
        <f>IF(Tabla1[[#This Row],[Descripción]]="","",_xlfn.XLOOKUP(Tabla1[[#This Row],[Descripción]],Tabla10[Descripción],Tabla10[Precio Unitario],0))</f>
        <v/>
      </c>
      <c r="O920" s="537" t="str">
        <f>IF(Tabla1[[#This Row],[Cantidad de Insumos]]="","",Tabla1[[#This Row],[Precio Unitario]]*Tabla1[[#This Row],[Cantidad de Insumos]])</f>
        <v/>
      </c>
      <c r="P920" s="522" t="str">
        <f>IF(Tabla1[[#This Row],[Descripción]]="","",_xlfn.XLOOKUP(Tabla1[[#This Row],[Descripción]],Tabla10[Descripción],Tabla10[CODIGO PRESUPUESTARIO],0))</f>
        <v/>
      </c>
      <c r="Q920" s="523"/>
      <c r="R920" s="523" t="str">
        <f>IF(Tabla1[[#This Row],[Insumos]]="","",_xlfn.XLOOKUP(Tabla1[[#This Row],[Insumos]],Tabla10[Insumo],Tabla10[InsumoAbrev],"",0))</f>
        <v/>
      </c>
    </row>
    <row r="921" spans="2:18">
      <c r="B921" s="188" t="str">
        <f>IF('Formulario PPGR3'!$G921="","",CONCATENATE('Formulario PPGR3'!$C921,".",'Formulario PPGR3'!$D921,".",'Formulario PPGR3'!$E921,".",'Formulario PPGR3'!$F921))</f>
        <v/>
      </c>
      <c r="C921" s="188" t="str">
        <f>IF('Formulario PPGR3'!$G921="","",'Formulario PPGR1'!#REF!)</f>
        <v/>
      </c>
      <c r="D921" s="188" t="str">
        <f>IF('Formulario PPGR3'!$G921="","",'Formulario PPGR1'!#REF!)</f>
        <v/>
      </c>
      <c r="E921" s="188" t="str">
        <f>IF('Formulario PPGR3'!$G921="","",'Formulario PPGR1'!#REF!)</f>
        <v/>
      </c>
      <c r="F921" s="188" t="str">
        <f>IF('Formulario PPGR3'!$G921="","",'Formulario PPGR1'!#REF!)</f>
        <v/>
      </c>
      <c r="G921" s="234"/>
      <c r="H921" s="519" t="str" cm="1">
        <f t="array" ref="H921">IF(Tabla1[[#This Row],[Código_Actividad]]="","",_xlfn.XLOOKUP(Tabla1[[#This Row],[Código_Actividad]],CodigoActividad,Tabla2[Actividades Programables Presupuestables],"",0))</f>
        <v/>
      </c>
      <c r="I921" s="520" t="str">
        <f>IFERROR(VLOOKUP('Formulario PPGR3'!$G921,'Formulario PPGR2'!$C$9:$Q$270,15,FALSE),"")</f>
        <v/>
      </c>
      <c r="J921" s="525"/>
      <c r="K921" s="524"/>
      <c r="L921" s="521" t="str">
        <f>IF(Tabla1[[#This Row],[Descripción]]="","",_xlfn.XLOOKUP(Tabla1[[#This Row],[Descripción]],Tabla10[Descripción],Tabla10[Unidad de Medida],"",0))</f>
        <v/>
      </c>
      <c r="M921" s="312"/>
      <c r="N921" s="537" t="str">
        <f>IF(Tabla1[[#This Row],[Descripción]]="","",_xlfn.XLOOKUP(Tabla1[[#This Row],[Descripción]],Tabla10[Descripción],Tabla10[Precio Unitario],0))</f>
        <v/>
      </c>
      <c r="O921" s="537" t="str">
        <f>IF(Tabla1[[#This Row],[Cantidad de Insumos]]="","",Tabla1[[#This Row],[Precio Unitario]]*Tabla1[[#This Row],[Cantidad de Insumos]])</f>
        <v/>
      </c>
      <c r="P921" s="522" t="str">
        <f>IF(Tabla1[[#This Row],[Descripción]]="","",_xlfn.XLOOKUP(Tabla1[[#This Row],[Descripción]],Tabla10[Descripción],Tabla10[CODIGO PRESUPUESTARIO],0))</f>
        <v/>
      </c>
      <c r="Q921" s="523"/>
      <c r="R921" s="523" t="str">
        <f>IF(Tabla1[[#This Row],[Insumos]]="","",_xlfn.XLOOKUP(Tabla1[[#This Row],[Insumos]],Tabla10[Insumo],Tabla10[InsumoAbrev],"",0))</f>
        <v/>
      </c>
    </row>
    <row r="922" spans="2:18">
      <c r="B922" s="188" t="str">
        <f>IF('Formulario PPGR3'!$G922="","",CONCATENATE('Formulario PPGR3'!$C922,".",'Formulario PPGR3'!$D922,".",'Formulario PPGR3'!$E922,".",'Formulario PPGR3'!$F922))</f>
        <v/>
      </c>
      <c r="C922" s="188" t="str">
        <f>IF('Formulario PPGR3'!$G922="","",'Formulario PPGR1'!#REF!)</f>
        <v/>
      </c>
      <c r="D922" s="188" t="str">
        <f>IF('Formulario PPGR3'!$G922="","",'Formulario PPGR1'!#REF!)</f>
        <v/>
      </c>
      <c r="E922" s="188" t="str">
        <f>IF('Formulario PPGR3'!$G922="","",'Formulario PPGR1'!#REF!)</f>
        <v/>
      </c>
      <c r="F922" s="188" t="str">
        <f>IF('Formulario PPGR3'!$G922="","",'Formulario PPGR1'!#REF!)</f>
        <v/>
      </c>
      <c r="G922" s="234"/>
      <c r="H922" s="519" t="str" cm="1">
        <f t="array" ref="H922">IF(Tabla1[[#This Row],[Código_Actividad]]="","",_xlfn.XLOOKUP(Tabla1[[#This Row],[Código_Actividad]],CodigoActividad,Tabla2[Actividades Programables Presupuestables],"",0))</f>
        <v/>
      </c>
      <c r="I922" s="520" t="str">
        <f>IFERROR(VLOOKUP('Formulario PPGR3'!$G922,'Formulario PPGR2'!$C$9:$Q$270,15,FALSE),"")</f>
        <v/>
      </c>
      <c r="J922" s="525"/>
      <c r="K922" s="524"/>
      <c r="L922" s="521" t="str">
        <f>IF(Tabla1[[#This Row],[Descripción]]="","",_xlfn.XLOOKUP(Tabla1[[#This Row],[Descripción]],Tabla10[Descripción],Tabla10[Unidad de Medida],"",0))</f>
        <v/>
      </c>
      <c r="M922" s="312"/>
      <c r="N922" s="537" t="str">
        <f>IF(Tabla1[[#This Row],[Descripción]]="","",_xlfn.XLOOKUP(Tabla1[[#This Row],[Descripción]],Tabla10[Descripción],Tabla10[Precio Unitario],0))</f>
        <v/>
      </c>
      <c r="O922" s="537" t="str">
        <f>IF(Tabla1[[#This Row],[Cantidad de Insumos]]="","",Tabla1[[#This Row],[Precio Unitario]]*Tabla1[[#This Row],[Cantidad de Insumos]])</f>
        <v/>
      </c>
      <c r="P922" s="522" t="str">
        <f>IF(Tabla1[[#This Row],[Descripción]]="","",_xlfn.XLOOKUP(Tabla1[[#This Row],[Descripción]],Tabla10[Descripción],Tabla10[CODIGO PRESUPUESTARIO],0))</f>
        <v/>
      </c>
      <c r="Q922" s="523"/>
      <c r="R922" s="523" t="str">
        <f>IF(Tabla1[[#This Row],[Insumos]]="","",_xlfn.XLOOKUP(Tabla1[[#This Row],[Insumos]],Tabla10[Insumo],Tabla10[InsumoAbrev],"",0))</f>
        <v/>
      </c>
    </row>
    <row r="923" spans="2:18">
      <c r="B923" s="188" t="str">
        <f>IF('Formulario PPGR3'!$G923="","",CONCATENATE('Formulario PPGR3'!$C923,".",'Formulario PPGR3'!$D923,".",'Formulario PPGR3'!$E923,".",'Formulario PPGR3'!$F923))</f>
        <v/>
      </c>
      <c r="C923" s="188" t="str">
        <f>IF('Formulario PPGR3'!$G923="","",'Formulario PPGR1'!#REF!)</f>
        <v/>
      </c>
      <c r="D923" s="188" t="str">
        <f>IF('Formulario PPGR3'!$G923="","",'Formulario PPGR1'!#REF!)</f>
        <v/>
      </c>
      <c r="E923" s="188" t="str">
        <f>IF('Formulario PPGR3'!$G923="","",'Formulario PPGR1'!#REF!)</f>
        <v/>
      </c>
      <c r="F923" s="188" t="str">
        <f>IF('Formulario PPGR3'!$G923="","",'Formulario PPGR1'!#REF!)</f>
        <v/>
      </c>
      <c r="G923" s="234"/>
      <c r="H923" s="519" t="str" cm="1">
        <f t="array" ref="H923">IF(Tabla1[[#This Row],[Código_Actividad]]="","",_xlfn.XLOOKUP(Tabla1[[#This Row],[Código_Actividad]],CodigoActividad,Tabla2[Actividades Programables Presupuestables],"",0))</f>
        <v/>
      </c>
      <c r="I923" s="520" t="str">
        <f>IFERROR(VLOOKUP('Formulario PPGR3'!$G923,'Formulario PPGR2'!$C$9:$Q$270,15,FALSE),"")</f>
        <v/>
      </c>
      <c r="J923" s="525"/>
      <c r="K923" s="524"/>
      <c r="L923" s="521" t="str">
        <f>IF(Tabla1[[#This Row],[Descripción]]="","",_xlfn.XLOOKUP(Tabla1[[#This Row],[Descripción]],Tabla10[Descripción],Tabla10[Unidad de Medida],"",0))</f>
        <v/>
      </c>
      <c r="M923" s="312"/>
      <c r="N923" s="537" t="str">
        <f>IF(Tabla1[[#This Row],[Descripción]]="","",_xlfn.XLOOKUP(Tabla1[[#This Row],[Descripción]],Tabla10[Descripción],Tabla10[Precio Unitario],0))</f>
        <v/>
      </c>
      <c r="O923" s="537" t="str">
        <f>IF(Tabla1[[#This Row],[Cantidad de Insumos]]="","",Tabla1[[#This Row],[Precio Unitario]]*Tabla1[[#This Row],[Cantidad de Insumos]])</f>
        <v/>
      </c>
      <c r="P923" s="522" t="str">
        <f>IF(Tabla1[[#This Row],[Descripción]]="","",_xlfn.XLOOKUP(Tabla1[[#This Row],[Descripción]],Tabla10[Descripción],Tabla10[CODIGO PRESUPUESTARIO],0))</f>
        <v/>
      </c>
      <c r="Q923" s="523"/>
      <c r="R923" s="523" t="str">
        <f>IF(Tabla1[[#This Row],[Insumos]]="","",_xlfn.XLOOKUP(Tabla1[[#This Row],[Insumos]],Tabla10[Insumo],Tabla10[InsumoAbrev],"",0))</f>
        <v/>
      </c>
    </row>
    <row r="924" spans="2:18">
      <c r="B924" s="188" t="str">
        <f>IF('Formulario PPGR3'!$G924="","",CONCATENATE('Formulario PPGR3'!$C924,".",'Formulario PPGR3'!$D924,".",'Formulario PPGR3'!$E924,".",'Formulario PPGR3'!$F924))</f>
        <v/>
      </c>
      <c r="C924" s="188" t="str">
        <f>IF('Formulario PPGR3'!$G924="","",'Formulario PPGR1'!#REF!)</f>
        <v/>
      </c>
      <c r="D924" s="188" t="str">
        <f>IF('Formulario PPGR3'!$G924="","",'Formulario PPGR1'!#REF!)</f>
        <v/>
      </c>
      <c r="E924" s="188" t="str">
        <f>IF('Formulario PPGR3'!$G924="","",'Formulario PPGR1'!#REF!)</f>
        <v/>
      </c>
      <c r="F924" s="188" t="str">
        <f>IF('Formulario PPGR3'!$G924="","",'Formulario PPGR1'!#REF!)</f>
        <v/>
      </c>
      <c r="G924" s="234"/>
      <c r="H924" s="519" t="str" cm="1">
        <f t="array" ref="H924">IF(Tabla1[[#This Row],[Código_Actividad]]="","",_xlfn.XLOOKUP(Tabla1[[#This Row],[Código_Actividad]],CodigoActividad,Tabla2[Actividades Programables Presupuestables],"",0))</f>
        <v/>
      </c>
      <c r="I924" s="520" t="str">
        <f>IFERROR(VLOOKUP('Formulario PPGR3'!$G924,'Formulario PPGR2'!$C$9:$Q$270,15,FALSE),"")</f>
        <v/>
      </c>
      <c r="J924" s="525"/>
      <c r="K924" s="524"/>
      <c r="L924" s="521" t="str">
        <f>IF(Tabla1[[#This Row],[Descripción]]="","",_xlfn.XLOOKUP(Tabla1[[#This Row],[Descripción]],Tabla10[Descripción],Tabla10[Unidad de Medida],"",0))</f>
        <v/>
      </c>
      <c r="M924" s="312"/>
      <c r="N924" s="537" t="str">
        <f>IF(Tabla1[[#This Row],[Descripción]]="","",_xlfn.XLOOKUP(Tabla1[[#This Row],[Descripción]],Tabla10[Descripción],Tabla10[Precio Unitario],0))</f>
        <v/>
      </c>
      <c r="O924" s="537" t="str">
        <f>IF(Tabla1[[#This Row],[Cantidad de Insumos]]="","",Tabla1[[#This Row],[Precio Unitario]]*Tabla1[[#This Row],[Cantidad de Insumos]])</f>
        <v/>
      </c>
      <c r="P924" s="522" t="str">
        <f>IF(Tabla1[[#This Row],[Descripción]]="","",_xlfn.XLOOKUP(Tabla1[[#This Row],[Descripción]],Tabla10[Descripción],Tabla10[CODIGO PRESUPUESTARIO],0))</f>
        <v/>
      </c>
      <c r="Q924" s="523"/>
      <c r="R924" s="523" t="str">
        <f>IF(Tabla1[[#This Row],[Insumos]]="","",_xlfn.XLOOKUP(Tabla1[[#This Row],[Insumos]],Tabla10[Insumo],Tabla10[InsumoAbrev],"",0))</f>
        <v/>
      </c>
    </row>
    <row r="925" spans="2:18">
      <c r="B925" s="188" t="str">
        <f>IF('Formulario PPGR3'!$G925="","",CONCATENATE('Formulario PPGR3'!$C925,".",'Formulario PPGR3'!$D925,".",'Formulario PPGR3'!$E925,".",'Formulario PPGR3'!$F925))</f>
        <v/>
      </c>
      <c r="C925" s="188" t="str">
        <f>IF('Formulario PPGR3'!$G925="","",'Formulario PPGR1'!#REF!)</f>
        <v/>
      </c>
      <c r="D925" s="188" t="str">
        <f>IF('Formulario PPGR3'!$G925="","",'Formulario PPGR1'!#REF!)</f>
        <v/>
      </c>
      <c r="E925" s="188" t="str">
        <f>IF('Formulario PPGR3'!$G925="","",'Formulario PPGR1'!#REF!)</f>
        <v/>
      </c>
      <c r="F925" s="188" t="str">
        <f>IF('Formulario PPGR3'!$G925="","",'Formulario PPGR1'!#REF!)</f>
        <v/>
      </c>
      <c r="G925" s="234"/>
      <c r="H925" s="519" t="str" cm="1">
        <f t="array" ref="H925">IF(Tabla1[[#This Row],[Código_Actividad]]="","",_xlfn.XLOOKUP(Tabla1[[#This Row],[Código_Actividad]],CodigoActividad,Tabla2[Actividades Programables Presupuestables],"",0))</f>
        <v/>
      </c>
      <c r="I925" s="520" t="str">
        <f>IFERROR(VLOOKUP('Formulario PPGR3'!$G925,'Formulario PPGR2'!$C$9:$Q$270,15,FALSE),"")</f>
        <v/>
      </c>
      <c r="J925" s="525"/>
      <c r="K925" s="524"/>
      <c r="L925" s="521" t="str">
        <f>IF(Tabla1[[#This Row],[Descripción]]="","",_xlfn.XLOOKUP(Tabla1[[#This Row],[Descripción]],Tabla10[Descripción],Tabla10[Unidad de Medida],"",0))</f>
        <v/>
      </c>
      <c r="M925" s="312"/>
      <c r="N925" s="537" t="str">
        <f>IF(Tabla1[[#This Row],[Descripción]]="","",_xlfn.XLOOKUP(Tabla1[[#This Row],[Descripción]],Tabla10[Descripción],Tabla10[Precio Unitario],0))</f>
        <v/>
      </c>
      <c r="O925" s="537" t="str">
        <f>IF(Tabla1[[#This Row],[Cantidad de Insumos]]="","",Tabla1[[#This Row],[Precio Unitario]]*Tabla1[[#This Row],[Cantidad de Insumos]])</f>
        <v/>
      </c>
      <c r="P925" s="522" t="str">
        <f>IF(Tabla1[[#This Row],[Descripción]]="","",_xlfn.XLOOKUP(Tabla1[[#This Row],[Descripción]],Tabla10[Descripción],Tabla10[CODIGO PRESUPUESTARIO],0))</f>
        <v/>
      </c>
      <c r="Q925" s="523"/>
      <c r="R925" s="523" t="str">
        <f>IF(Tabla1[[#This Row],[Insumos]]="","",_xlfn.XLOOKUP(Tabla1[[#This Row],[Insumos]],Tabla10[Insumo],Tabla10[InsumoAbrev],"",0))</f>
        <v/>
      </c>
    </row>
    <row r="926" spans="2:18">
      <c r="B926" s="188" t="str">
        <f>IF('Formulario PPGR3'!$G926="","",CONCATENATE('Formulario PPGR3'!$C926,".",'Formulario PPGR3'!$D926,".",'Formulario PPGR3'!$E926,".",'Formulario PPGR3'!$F926))</f>
        <v/>
      </c>
      <c r="C926" s="188" t="str">
        <f>IF('Formulario PPGR3'!$G926="","",'Formulario PPGR1'!#REF!)</f>
        <v/>
      </c>
      <c r="D926" s="188" t="str">
        <f>IF('Formulario PPGR3'!$G926="","",'Formulario PPGR1'!#REF!)</f>
        <v/>
      </c>
      <c r="E926" s="188" t="str">
        <f>IF('Formulario PPGR3'!$G926="","",'Formulario PPGR1'!#REF!)</f>
        <v/>
      </c>
      <c r="F926" s="188" t="str">
        <f>IF('Formulario PPGR3'!$G926="","",'Formulario PPGR1'!#REF!)</f>
        <v/>
      </c>
      <c r="G926" s="234"/>
      <c r="H926" s="519" t="str" cm="1">
        <f t="array" ref="H926">IF(Tabla1[[#This Row],[Código_Actividad]]="","",_xlfn.XLOOKUP(Tabla1[[#This Row],[Código_Actividad]],CodigoActividad,Tabla2[Actividades Programables Presupuestables],"",0))</f>
        <v/>
      </c>
      <c r="I926" s="520" t="str">
        <f>IFERROR(VLOOKUP('Formulario PPGR3'!$G926,'Formulario PPGR2'!$C$9:$Q$270,15,FALSE),"")</f>
        <v/>
      </c>
      <c r="J926" s="525"/>
      <c r="K926" s="524"/>
      <c r="L926" s="521" t="str">
        <f>IF(Tabla1[[#This Row],[Descripción]]="","",_xlfn.XLOOKUP(Tabla1[[#This Row],[Descripción]],Tabla10[Descripción],Tabla10[Unidad de Medida],"",0))</f>
        <v/>
      </c>
      <c r="M926" s="312"/>
      <c r="N926" s="537" t="str">
        <f>IF(Tabla1[[#This Row],[Descripción]]="","",_xlfn.XLOOKUP(Tabla1[[#This Row],[Descripción]],Tabla10[Descripción],Tabla10[Precio Unitario],0))</f>
        <v/>
      </c>
      <c r="O926" s="537" t="str">
        <f>IF(Tabla1[[#This Row],[Cantidad de Insumos]]="","",Tabla1[[#This Row],[Precio Unitario]]*Tabla1[[#This Row],[Cantidad de Insumos]])</f>
        <v/>
      </c>
      <c r="P926" s="522" t="str">
        <f>IF(Tabla1[[#This Row],[Descripción]]="","",_xlfn.XLOOKUP(Tabla1[[#This Row],[Descripción]],Tabla10[Descripción],Tabla10[CODIGO PRESUPUESTARIO],0))</f>
        <v/>
      </c>
      <c r="Q926" s="523"/>
      <c r="R926" s="523" t="str">
        <f>IF(Tabla1[[#This Row],[Insumos]]="","",_xlfn.XLOOKUP(Tabla1[[#This Row],[Insumos]],Tabla10[Insumo],Tabla10[InsumoAbrev],"",0))</f>
        <v/>
      </c>
    </row>
    <row r="927" spans="2:18">
      <c r="B927" s="188" t="str">
        <f>IF('Formulario PPGR3'!$G927="","",CONCATENATE('Formulario PPGR3'!$C927,".",'Formulario PPGR3'!$D927,".",'Formulario PPGR3'!$E927,".",'Formulario PPGR3'!$F927))</f>
        <v/>
      </c>
      <c r="C927" s="188" t="str">
        <f>IF('Formulario PPGR3'!$G927="","",'Formulario PPGR1'!#REF!)</f>
        <v/>
      </c>
      <c r="D927" s="188" t="str">
        <f>IF('Formulario PPGR3'!$G927="","",'Formulario PPGR1'!#REF!)</f>
        <v/>
      </c>
      <c r="E927" s="188" t="str">
        <f>IF('Formulario PPGR3'!$G927="","",'Formulario PPGR1'!#REF!)</f>
        <v/>
      </c>
      <c r="F927" s="188" t="str">
        <f>IF('Formulario PPGR3'!$G927="","",'Formulario PPGR1'!#REF!)</f>
        <v/>
      </c>
      <c r="G927" s="234"/>
      <c r="H927" s="519" t="str" cm="1">
        <f t="array" ref="H927">IF(Tabla1[[#This Row],[Código_Actividad]]="","",_xlfn.XLOOKUP(Tabla1[[#This Row],[Código_Actividad]],CodigoActividad,Tabla2[Actividades Programables Presupuestables],"",0))</f>
        <v/>
      </c>
      <c r="I927" s="520" t="str">
        <f>IFERROR(VLOOKUP('Formulario PPGR3'!$G927,'Formulario PPGR2'!$C$9:$Q$270,15,FALSE),"")</f>
        <v/>
      </c>
      <c r="J927" s="525"/>
      <c r="K927" s="524"/>
      <c r="L927" s="521" t="str">
        <f>IF(Tabla1[[#This Row],[Descripción]]="","",_xlfn.XLOOKUP(Tabla1[[#This Row],[Descripción]],Tabla10[Descripción],Tabla10[Unidad de Medida],"",0))</f>
        <v/>
      </c>
      <c r="M927" s="312"/>
      <c r="N927" s="537" t="str">
        <f>IF(Tabla1[[#This Row],[Descripción]]="","",_xlfn.XLOOKUP(Tabla1[[#This Row],[Descripción]],Tabla10[Descripción],Tabla10[Precio Unitario],0))</f>
        <v/>
      </c>
      <c r="O927" s="537" t="str">
        <f>IF(Tabla1[[#This Row],[Cantidad de Insumos]]="","",Tabla1[[#This Row],[Precio Unitario]]*Tabla1[[#This Row],[Cantidad de Insumos]])</f>
        <v/>
      </c>
      <c r="P927" s="522" t="str">
        <f>IF(Tabla1[[#This Row],[Descripción]]="","",_xlfn.XLOOKUP(Tabla1[[#This Row],[Descripción]],Tabla10[Descripción],Tabla10[CODIGO PRESUPUESTARIO],0))</f>
        <v/>
      </c>
      <c r="Q927" s="523"/>
      <c r="R927" s="523" t="str">
        <f>IF(Tabla1[[#This Row],[Insumos]]="","",_xlfn.XLOOKUP(Tabla1[[#This Row],[Insumos]],Tabla10[Insumo],Tabla10[InsumoAbrev],"",0))</f>
        <v/>
      </c>
    </row>
    <row r="928" spans="2:18">
      <c r="B928" s="188" t="str">
        <f>IF('Formulario PPGR3'!$G928="","",CONCATENATE('Formulario PPGR3'!$C928,".",'Formulario PPGR3'!$D928,".",'Formulario PPGR3'!$E928,".",'Formulario PPGR3'!$F928))</f>
        <v/>
      </c>
      <c r="C928" s="188" t="str">
        <f>IF('Formulario PPGR3'!$G928="","",'Formulario PPGR1'!#REF!)</f>
        <v/>
      </c>
      <c r="D928" s="188" t="str">
        <f>IF('Formulario PPGR3'!$G928="","",'Formulario PPGR1'!#REF!)</f>
        <v/>
      </c>
      <c r="E928" s="188" t="str">
        <f>IF('Formulario PPGR3'!$G928="","",'Formulario PPGR1'!#REF!)</f>
        <v/>
      </c>
      <c r="F928" s="188" t="str">
        <f>IF('Formulario PPGR3'!$G928="","",'Formulario PPGR1'!#REF!)</f>
        <v/>
      </c>
      <c r="G928" s="234"/>
      <c r="H928" s="519" t="str" cm="1">
        <f t="array" ref="H928">IF(Tabla1[[#This Row],[Código_Actividad]]="","",_xlfn.XLOOKUP(Tabla1[[#This Row],[Código_Actividad]],CodigoActividad,Tabla2[Actividades Programables Presupuestables],"",0))</f>
        <v/>
      </c>
      <c r="I928" s="520" t="str">
        <f>IFERROR(VLOOKUP('Formulario PPGR3'!$G928,'Formulario PPGR2'!$C$9:$Q$270,15,FALSE),"")</f>
        <v/>
      </c>
      <c r="J928" s="525"/>
      <c r="K928" s="524"/>
      <c r="L928" s="521" t="str">
        <f>IF(Tabla1[[#This Row],[Descripción]]="","",_xlfn.XLOOKUP(Tabla1[[#This Row],[Descripción]],Tabla10[Descripción],Tabla10[Unidad de Medida],"",0))</f>
        <v/>
      </c>
      <c r="M928" s="312"/>
      <c r="N928" s="537" t="str">
        <f>IF(Tabla1[[#This Row],[Descripción]]="","",_xlfn.XLOOKUP(Tabla1[[#This Row],[Descripción]],Tabla10[Descripción],Tabla10[Precio Unitario],0))</f>
        <v/>
      </c>
      <c r="O928" s="537" t="str">
        <f>IF(Tabla1[[#This Row],[Cantidad de Insumos]]="","",Tabla1[[#This Row],[Precio Unitario]]*Tabla1[[#This Row],[Cantidad de Insumos]])</f>
        <v/>
      </c>
      <c r="P928" s="522" t="str">
        <f>IF(Tabla1[[#This Row],[Descripción]]="","",_xlfn.XLOOKUP(Tabla1[[#This Row],[Descripción]],Tabla10[Descripción],Tabla10[CODIGO PRESUPUESTARIO],0))</f>
        <v/>
      </c>
      <c r="Q928" s="523"/>
      <c r="R928" s="523" t="str">
        <f>IF(Tabla1[[#This Row],[Insumos]]="","",_xlfn.XLOOKUP(Tabla1[[#This Row],[Insumos]],Tabla10[Insumo],Tabla10[InsumoAbrev],"",0))</f>
        <v/>
      </c>
    </row>
    <row r="929" spans="2:18">
      <c r="B929" s="188" t="str">
        <f>IF('Formulario PPGR3'!$G929="","",CONCATENATE('Formulario PPGR3'!$C929,".",'Formulario PPGR3'!$D929,".",'Formulario PPGR3'!$E929,".",'Formulario PPGR3'!$F929))</f>
        <v/>
      </c>
      <c r="C929" s="188" t="str">
        <f>IF('Formulario PPGR3'!$G929="","",'Formulario PPGR1'!#REF!)</f>
        <v/>
      </c>
      <c r="D929" s="188" t="str">
        <f>IF('Formulario PPGR3'!$G929="","",'Formulario PPGR1'!#REF!)</f>
        <v/>
      </c>
      <c r="E929" s="188" t="str">
        <f>IF('Formulario PPGR3'!$G929="","",'Formulario PPGR1'!#REF!)</f>
        <v/>
      </c>
      <c r="F929" s="188" t="str">
        <f>IF('Formulario PPGR3'!$G929="","",'Formulario PPGR1'!#REF!)</f>
        <v/>
      </c>
      <c r="G929" s="234"/>
      <c r="H929" s="519" t="str" cm="1">
        <f t="array" ref="H929">IF(Tabla1[[#This Row],[Código_Actividad]]="","",_xlfn.XLOOKUP(Tabla1[[#This Row],[Código_Actividad]],CodigoActividad,Tabla2[Actividades Programables Presupuestables],"",0))</f>
        <v/>
      </c>
      <c r="I929" s="520" t="str">
        <f>IFERROR(VLOOKUP('Formulario PPGR3'!$G929,'Formulario PPGR2'!$C$9:$Q$270,15,FALSE),"")</f>
        <v/>
      </c>
      <c r="J929" s="525"/>
      <c r="K929" s="524"/>
      <c r="L929" s="521" t="str">
        <f>IF(Tabla1[[#This Row],[Descripción]]="","",_xlfn.XLOOKUP(Tabla1[[#This Row],[Descripción]],Tabla10[Descripción],Tabla10[Unidad de Medida],"",0))</f>
        <v/>
      </c>
      <c r="M929" s="312"/>
      <c r="N929" s="537" t="str">
        <f>IF(Tabla1[[#This Row],[Descripción]]="","",_xlfn.XLOOKUP(Tabla1[[#This Row],[Descripción]],Tabla10[Descripción],Tabla10[Precio Unitario],0))</f>
        <v/>
      </c>
      <c r="O929" s="537" t="str">
        <f>IF(Tabla1[[#This Row],[Cantidad de Insumos]]="","",Tabla1[[#This Row],[Precio Unitario]]*Tabla1[[#This Row],[Cantidad de Insumos]])</f>
        <v/>
      </c>
      <c r="P929" s="522" t="str">
        <f>IF(Tabla1[[#This Row],[Descripción]]="","",_xlfn.XLOOKUP(Tabla1[[#This Row],[Descripción]],Tabla10[Descripción],Tabla10[CODIGO PRESUPUESTARIO],0))</f>
        <v/>
      </c>
      <c r="Q929" s="523"/>
      <c r="R929" s="523" t="str">
        <f>IF(Tabla1[[#This Row],[Insumos]]="","",_xlfn.XLOOKUP(Tabla1[[#This Row],[Insumos]],Tabla10[Insumo],Tabla10[InsumoAbrev],"",0))</f>
        <v/>
      </c>
    </row>
    <row r="930" spans="2:18">
      <c r="B930" s="188" t="str">
        <f>IF('Formulario PPGR3'!$G930="","",CONCATENATE('Formulario PPGR3'!$C930,".",'Formulario PPGR3'!$D930,".",'Formulario PPGR3'!$E930,".",'Formulario PPGR3'!$F930))</f>
        <v/>
      </c>
      <c r="C930" s="188" t="str">
        <f>IF('Formulario PPGR3'!$G930="","",'Formulario PPGR1'!#REF!)</f>
        <v/>
      </c>
      <c r="D930" s="188" t="str">
        <f>IF('Formulario PPGR3'!$G930="","",'Formulario PPGR1'!#REF!)</f>
        <v/>
      </c>
      <c r="E930" s="188" t="str">
        <f>IF('Formulario PPGR3'!$G930="","",'Formulario PPGR1'!#REF!)</f>
        <v/>
      </c>
      <c r="F930" s="188" t="str">
        <f>IF('Formulario PPGR3'!$G930="","",'Formulario PPGR1'!#REF!)</f>
        <v/>
      </c>
      <c r="G930" s="234"/>
      <c r="H930" s="519" t="str" cm="1">
        <f t="array" ref="H930">IF(Tabla1[[#This Row],[Código_Actividad]]="","",_xlfn.XLOOKUP(Tabla1[[#This Row],[Código_Actividad]],CodigoActividad,Tabla2[Actividades Programables Presupuestables],"",0))</f>
        <v/>
      </c>
      <c r="I930" s="520" t="str">
        <f>IFERROR(VLOOKUP('Formulario PPGR3'!$G930,'Formulario PPGR2'!$C$9:$Q$270,15,FALSE),"")</f>
        <v/>
      </c>
      <c r="J930" s="525"/>
      <c r="K930" s="524"/>
      <c r="L930" s="521" t="str">
        <f>IF(Tabla1[[#This Row],[Descripción]]="","",_xlfn.XLOOKUP(Tabla1[[#This Row],[Descripción]],Tabla10[Descripción],Tabla10[Unidad de Medida],"",0))</f>
        <v/>
      </c>
      <c r="M930" s="312"/>
      <c r="N930" s="537" t="str">
        <f>IF(Tabla1[[#This Row],[Descripción]]="","",_xlfn.XLOOKUP(Tabla1[[#This Row],[Descripción]],Tabla10[Descripción],Tabla10[Precio Unitario],0))</f>
        <v/>
      </c>
      <c r="O930" s="537" t="str">
        <f>IF(Tabla1[[#This Row],[Cantidad de Insumos]]="","",Tabla1[[#This Row],[Precio Unitario]]*Tabla1[[#This Row],[Cantidad de Insumos]])</f>
        <v/>
      </c>
      <c r="P930" s="522" t="str">
        <f>IF(Tabla1[[#This Row],[Descripción]]="","",_xlfn.XLOOKUP(Tabla1[[#This Row],[Descripción]],Tabla10[Descripción],Tabla10[CODIGO PRESUPUESTARIO],0))</f>
        <v/>
      </c>
      <c r="Q930" s="523"/>
      <c r="R930" s="523" t="str">
        <f>IF(Tabla1[[#This Row],[Insumos]]="","",_xlfn.XLOOKUP(Tabla1[[#This Row],[Insumos]],Tabla10[Insumo],Tabla10[InsumoAbrev],"",0))</f>
        <v/>
      </c>
    </row>
    <row r="931" spans="2:18">
      <c r="B931" s="188" t="str">
        <f>IF('Formulario PPGR3'!$G931="","",CONCATENATE('Formulario PPGR3'!$C931,".",'Formulario PPGR3'!$D931,".",'Formulario PPGR3'!$E931,".",'Formulario PPGR3'!$F931))</f>
        <v/>
      </c>
      <c r="C931" s="188" t="str">
        <f>IF('Formulario PPGR3'!$G931="","",'Formulario PPGR1'!#REF!)</f>
        <v/>
      </c>
      <c r="D931" s="188" t="str">
        <f>IF('Formulario PPGR3'!$G931="","",'Formulario PPGR1'!#REF!)</f>
        <v/>
      </c>
      <c r="E931" s="188" t="str">
        <f>IF('Formulario PPGR3'!$G931="","",'Formulario PPGR1'!#REF!)</f>
        <v/>
      </c>
      <c r="F931" s="188" t="str">
        <f>IF('Formulario PPGR3'!$G931="","",'Formulario PPGR1'!#REF!)</f>
        <v/>
      </c>
      <c r="G931" s="234"/>
      <c r="H931" s="519" t="str" cm="1">
        <f t="array" ref="H931">IF(Tabla1[[#This Row],[Código_Actividad]]="","",_xlfn.XLOOKUP(Tabla1[[#This Row],[Código_Actividad]],CodigoActividad,Tabla2[Actividades Programables Presupuestables],"",0))</f>
        <v/>
      </c>
      <c r="I931" s="520" t="str">
        <f>IFERROR(VLOOKUP('Formulario PPGR3'!$G931,'Formulario PPGR2'!$C$9:$Q$270,15,FALSE),"")</f>
        <v/>
      </c>
      <c r="J931" s="525"/>
      <c r="K931" s="524"/>
      <c r="L931" s="521" t="str">
        <f>IF(Tabla1[[#This Row],[Descripción]]="","",_xlfn.XLOOKUP(Tabla1[[#This Row],[Descripción]],Tabla10[Descripción],Tabla10[Unidad de Medida],"",0))</f>
        <v/>
      </c>
      <c r="M931" s="312"/>
      <c r="N931" s="537" t="str">
        <f>IF(Tabla1[[#This Row],[Descripción]]="","",_xlfn.XLOOKUP(Tabla1[[#This Row],[Descripción]],Tabla10[Descripción],Tabla10[Precio Unitario],0))</f>
        <v/>
      </c>
      <c r="O931" s="537" t="str">
        <f>IF(Tabla1[[#This Row],[Cantidad de Insumos]]="","",Tabla1[[#This Row],[Precio Unitario]]*Tabla1[[#This Row],[Cantidad de Insumos]])</f>
        <v/>
      </c>
      <c r="P931" s="522" t="str">
        <f>IF(Tabla1[[#This Row],[Descripción]]="","",_xlfn.XLOOKUP(Tabla1[[#This Row],[Descripción]],Tabla10[Descripción],Tabla10[CODIGO PRESUPUESTARIO],0))</f>
        <v/>
      </c>
      <c r="Q931" s="523"/>
      <c r="R931" s="523" t="str">
        <f>IF(Tabla1[[#This Row],[Insumos]]="","",_xlfn.XLOOKUP(Tabla1[[#This Row],[Insumos]],Tabla10[Insumo],Tabla10[InsumoAbrev],"",0))</f>
        <v/>
      </c>
    </row>
    <row r="932" spans="2:18">
      <c r="B932" s="188" t="str">
        <f>IF('Formulario PPGR3'!$G932="","",CONCATENATE('Formulario PPGR3'!$C932,".",'Formulario PPGR3'!$D932,".",'Formulario PPGR3'!$E932,".",'Formulario PPGR3'!$F932))</f>
        <v/>
      </c>
      <c r="C932" s="188" t="str">
        <f>IF('Formulario PPGR3'!$G932="","",'Formulario PPGR1'!#REF!)</f>
        <v/>
      </c>
      <c r="D932" s="188" t="str">
        <f>IF('Formulario PPGR3'!$G932="","",'Formulario PPGR1'!#REF!)</f>
        <v/>
      </c>
      <c r="E932" s="188" t="str">
        <f>IF('Formulario PPGR3'!$G932="","",'Formulario PPGR1'!#REF!)</f>
        <v/>
      </c>
      <c r="F932" s="188" t="str">
        <f>IF('Formulario PPGR3'!$G932="","",'Formulario PPGR1'!#REF!)</f>
        <v/>
      </c>
      <c r="G932" s="234"/>
      <c r="H932" s="519" t="str" cm="1">
        <f t="array" ref="H932">IF(Tabla1[[#This Row],[Código_Actividad]]="","",_xlfn.XLOOKUP(Tabla1[[#This Row],[Código_Actividad]],CodigoActividad,Tabla2[Actividades Programables Presupuestables],"",0))</f>
        <v/>
      </c>
      <c r="I932" s="520" t="str">
        <f>IFERROR(VLOOKUP('Formulario PPGR3'!$G932,'Formulario PPGR2'!$C$9:$Q$270,15,FALSE),"")</f>
        <v/>
      </c>
      <c r="J932" s="525"/>
      <c r="K932" s="524"/>
      <c r="L932" s="521" t="str">
        <f>IF(Tabla1[[#This Row],[Descripción]]="","",_xlfn.XLOOKUP(Tabla1[[#This Row],[Descripción]],Tabla10[Descripción],Tabla10[Unidad de Medida],"",0))</f>
        <v/>
      </c>
      <c r="M932" s="312"/>
      <c r="N932" s="537" t="str">
        <f>IF(Tabla1[[#This Row],[Descripción]]="","",_xlfn.XLOOKUP(Tabla1[[#This Row],[Descripción]],Tabla10[Descripción],Tabla10[Precio Unitario],0))</f>
        <v/>
      </c>
      <c r="O932" s="537" t="str">
        <f>IF(Tabla1[[#This Row],[Cantidad de Insumos]]="","",Tabla1[[#This Row],[Precio Unitario]]*Tabla1[[#This Row],[Cantidad de Insumos]])</f>
        <v/>
      </c>
      <c r="P932" s="522" t="str">
        <f>IF(Tabla1[[#This Row],[Descripción]]="","",_xlfn.XLOOKUP(Tabla1[[#This Row],[Descripción]],Tabla10[Descripción],Tabla10[CODIGO PRESUPUESTARIO],0))</f>
        <v/>
      </c>
      <c r="Q932" s="523"/>
      <c r="R932" s="523" t="str">
        <f>IF(Tabla1[[#This Row],[Insumos]]="","",_xlfn.XLOOKUP(Tabla1[[#This Row],[Insumos]],Tabla10[Insumo],Tabla10[InsumoAbrev],"",0))</f>
        <v/>
      </c>
    </row>
    <row r="933" spans="2:18">
      <c r="B933" s="188" t="str">
        <f>IF('Formulario PPGR3'!$G933="","",CONCATENATE('Formulario PPGR3'!$C933,".",'Formulario PPGR3'!$D933,".",'Formulario PPGR3'!$E933,".",'Formulario PPGR3'!$F933))</f>
        <v/>
      </c>
      <c r="C933" s="188" t="str">
        <f>IF('Formulario PPGR3'!$G933="","",'Formulario PPGR1'!#REF!)</f>
        <v/>
      </c>
      <c r="D933" s="188" t="str">
        <f>IF('Formulario PPGR3'!$G933="","",'Formulario PPGR1'!#REF!)</f>
        <v/>
      </c>
      <c r="E933" s="188" t="str">
        <f>IF('Formulario PPGR3'!$G933="","",'Formulario PPGR1'!#REF!)</f>
        <v/>
      </c>
      <c r="F933" s="188" t="str">
        <f>IF('Formulario PPGR3'!$G933="","",'Formulario PPGR1'!#REF!)</f>
        <v/>
      </c>
      <c r="G933" s="234"/>
      <c r="H933" s="519" t="str" cm="1">
        <f t="array" ref="H933">IF(Tabla1[[#This Row],[Código_Actividad]]="","",_xlfn.XLOOKUP(Tabla1[[#This Row],[Código_Actividad]],CodigoActividad,Tabla2[Actividades Programables Presupuestables],"",0))</f>
        <v/>
      </c>
      <c r="I933" s="520" t="str">
        <f>IFERROR(VLOOKUP('Formulario PPGR3'!$G933,'Formulario PPGR2'!$C$9:$Q$270,15,FALSE),"")</f>
        <v/>
      </c>
      <c r="J933" s="525"/>
      <c r="K933" s="524"/>
      <c r="L933" s="521" t="str">
        <f>IF(Tabla1[[#This Row],[Descripción]]="","",_xlfn.XLOOKUP(Tabla1[[#This Row],[Descripción]],Tabla10[Descripción],Tabla10[Unidad de Medida],"",0))</f>
        <v/>
      </c>
      <c r="M933" s="312"/>
      <c r="N933" s="537" t="str">
        <f>IF(Tabla1[[#This Row],[Descripción]]="","",_xlfn.XLOOKUP(Tabla1[[#This Row],[Descripción]],Tabla10[Descripción],Tabla10[Precio Unitario],0))</f>
        <v/>
      </c>
      <c r="O933" s="537" t="str">
        <f>IF(Tabla1[[#This Row],[Cantidad de Insumos]]="","",Tabla1[[#This Row],[Precio Unitario]]*Tabla1[[#This Row],[Cantidad de Insumos]])</f>
        <v/>
      </c>
      <c r="P933" s="522" t="str">
        <f>IF(Tabla1[[#This Row],[Descripción]]="","",_xlfn.XLOOKUP(Tabla1[[#This Row],[Descripción]],Tabla10[Descripción],Tabla10[CODIGO PRESUPUESTARIO],0))</f>
        <v/>
      </c>
      <c r="Q933" s="523"/>
      <c r="R933" s="523" t="str">
        <f>IF(Tabla1[[#This Row],[Insumos]]="","",_xlfn.XLOOKUP(Tabla1[[#This Row],[Insumos]],Tabla10[Insumo],Tabla10[InsumoAbrev],"",0))</f>
        <v/>
      </c>
    </row>
    <row r="934" spans="2:18">
      <c r="B934" s="188" t="str">
        <f>IF('Formulario PPGR3'!$G934="","",CONCATENATE('Formulario PPGR3'!$C934,".",'Formulario PPGR3'!$D934,".",'Formulario PPGR3'!$E934,".",'Formulario PPGR3'!$F934))</f>
        <v/>
      </c>
      <c r="C934" s="188" t="str">
        <f>IF('Formulario PPGR3'!$G934="","",'Formulario PPGR1'!#REF!)</f>
        <v/>
      </c>
      <c r="D934" s="188" t="str">
        <f>IF('Formulario PPGR3'!$G934="","",'Formulario PPGR1'!#REF!)</f>
        <v/>
      </c>
      <c r="E934" s="188" t="str">
        <f>IF('Formulario PPGR3'!$G934="","",'Formulario PPGR1'!#REF!)</f>
        <v/>
      </c>
      <c r="F934" s="188" t="str">
        <f>IF('Formulario PPGR3'!$G934="","",'Formulario PPGR1'!#REF!)</f>
        <v/>
      </c>
      <c r="G934" s="234"/>
      <c r="H934" s="519" t="str" cm="1">
        <f t="array" ref="H934">IF(Tabla1[[#This Row],[Código_Actividad]]="","",_xlfn.XLOOKUP(Tabla1[[#This Row],[Código_Actividad]],CodigoActividad,Tabla2[Actividades Programables Presupuestables],"",0))</f>
        <v/>
      </c>
      <c r="I934" s="520" t="str">
        <f>IFERROR(VLOOKUP('Formulario PPGR3'!$G934,'Formulario PPGR2'!$C$9:$Q$270,15,FALSE),"")</f>
        <v/>
      </c>
      <c r="J934" s="525"/>
      <c r="K934" s="524"/>
      <c r="L934" s="521" t="str">
        <f>IF(Tabla1[[#This Row],[Descripción]]="","",_xlfn.XLOOKUP(Tabla1[[#This Row],[Descripción]],Tabla10[Descripción],Tabla10[Unidad de Medida],"",0))</f>
        <v/>
      </c>
      <c r="M934" s="312"/>
      <c r="N934" s="537" t="str">
        <f>IF(Tabla1[[#This Row],[Descripción]]="","",_xlfn.XLOOKUP(Tabla1[[#This Row],[Descripción]],Tabla10[Descripción],Tabla10[Precio Unitario],0))</f>
        <v/>
      </c>
      <c r="O934" s="537" t="str">
        <f>IF(Tabla1[[#This Row],[Cantidad de Insumos]]="","",Tabla1[[#This Row],[Precio Unitario]]*Tabla1[[#This Row],[Cantidad de Insumos]])</f>
        <v/>
      </c>
      <c r="P934" s="522" t="str">
        <f>IF(Tabla1[[#This Row],[Descripción]]="","",_xlfn.XLOOKUP(Tabla1[[#This Row],[Descripción]],Tabla10[Descripción],Tabla10[CODIGO PRESUPUESTARIO],0))</f>
        <v/>
      </c>
      <c r="Q934" s="523"/>
      <c r="R934" s="523" t="str">
        <f>IF(Tabla1[[#This Row],[Insumos]]="","",_xlfn.XLOOKUP(Tabla1[[#This Row],[Insumos]],Tabla10[Insumo],Tabla10[InsumoAbrev],"",0))</f>
        <v/>
      </c>
    </row>
    <row r="935" spans="2:18">
      <c r="B935" s="188" t="str">
        <f>IF('Formulario PPGR3'!$G935="","",CONCATENATE('Formulario PPGR3'!$C935,".",'Formulario PPGR3'!$D935,".",'Formulario PPGR3'!$E935,".",'Formulario PPGR3'!$F935))</f>
        <v/>
      </c>
      <c r="C935" s="188" t="str">
        <f>IF('Formulario PPGR3'!$G935="","",'Formulario PPGR1'!#REF!)</f>
        <v/>
      </c>
      <c r="D935" s="188" t="str">
        <f>IF('Formulario PPGR3'!$G935="","",'Formulario PPGR1'!#REF!)</f>
        <v/>
      </c>
      <c r="E935" s="188" t="str">
        <f>IF('Formulario PPGR3'!$G935="","",'Formulario PPGR1'!#REF!)</f>
        <v/>
      </c>
      <c r="F935" s="188" t="str">
        <f>IF('Formulario PPGR3'!$G935="","",'Formulario PPGR1'!#REF!)</f>
        <v/>
      </c>
      <c r="G935" s="234"/>
      <c r="H935" s="519" t="str" cm="1">
        <f t="array" ref="H935">IF(Tabla1[[#This Row],[Código_Actividad]]="","",_xlfn.XLOOKUP(Tabla1[[#This Row],[Código_Actividad]],CodigoActividad,Tabla2[Actividades Programables Presupuestables],"",0))</f>
        <v/>
      </c>
      <c r="I935" s="520" t="str">
        <f>IFERROR(VLOOKUP('Formulario PPGR3'!$G935,'Formulario PPGR2'!$C$9:$Q$270,15,FALSE),"")</f>
        <v/>
      </c>
      <c r="J935" s="525"/>
      <c r="K935" s="524"/>
      <c r="L935" s="521" t="str">
        <f>IF(Tabla1[[#This Row],[Descripción]]="","",_xlfn.XLOOKUP(Tabla1[[#This Row],[Descripción]],Tabla10[Descripción],Tabla10[Unidad de Medida],"",0))</f>
        <v/>
      </c>
      <c r="M935" s="312"/>
      <c r="N935" s="537" t="str">
        <f>IF(Tabla1[[#This Row],[Descripción]]="","",_xlfn.XLOOKUP(Tabla1[[#This Row],[Descripción]],Tabla10[Descripción],Tabla10[Precio Unitario],0))</f>
        <v/>
      </c>
      <c r="O935" s="537" t="str">
        <f>IF(Tabla1[[#This Row],[Cantidad de Insumos]]="","",Tabla1[[#This Row],[Precio Unitario]]*Tabla1[[#This Row],[Cantidad de Insumos]])</f>
        <v/>
      </c>
      <c r="P935" s="522" t="str">
        <f>IF(Tabla1[[#This Row],[Descripción]]="","",_xlfn.XLOOKUP(Tabla1[[#This Row],[Descripción]],Tabla10[Descripción],Tabla10[CODIGO PRESUPUESTARIO],0))</f>
        <v/>
      </c>
      <c r="Q935" s="523"/>
      <c r="R935" s="523" t="str">
        <f>IF(Tabla1[[#This Row],[Insumos]]="","",_xlfn.XLOOKUP(Tabla1[[#This Row],[Insumos]],Tabla10[Insumo],Tabla10[InsumoAbrev],"",0))</f>
        <v/>
      </c>
    </row>
    <row r="936" spans="2:18">
      <c r="B936" s="188" t="str">
        <f>IF('Formulario PPGR3'!$G936="","",CONCATENATE('Formulario PPGR3'!$C936,".",'Formulario PPGR3'!$D936,".",'Formulario PPGR3'!$E936,".",'Formulario PPGR3'!$F936))</f>
        <v/>
      </c>
      <c r="C936" s="188" t="str">
        <f>IF('Formulario PPGR3'!$G936="","",'Formulario PPGR1'!#REF!)</f>
        <v/>
      </c>
      <c r="D936" s="188" t="str">
        <f>IF('Formulario PPGR3'!$G936="","",'Formulario PPGR1'!#REF!)</f>
        <v/>
      </c>
      <c r="E936" s="188" t="str">
        <f>IF('Formulario PPGR3'!$G936="","",'Formulario PPGR1'!#REF!)</f>
        <v/>
      </c>
      <c r="F936" s="188" t="str">
        <f>IF('Formulario PPGR3'!$G936="","",'Formulario PPGR1'!#REF!)</f>
        <v/>
      </c>
      <c r="G936" s="234"/>
      <c r="H936" s="519" t="str" cm="1">
        <f t="array" ref="H936">IF(Tabla1[[#This Row],[Código_Actividad]]="","",_xlfn.XLOOKUP(Tabla1[[#This Row],[Código_Actividad]],CodigoActividad,Tabla2[Actividades Programables Presupuestables],"",0))</f>
        <v/>
      </c>
      <c r="I936" s="520" t="str">
        <f>IFERROR(VLOOKUP('Formulario PPGR3'!$G936,'Formulario PPGR2'!$C$9:$Q$270,15,FALSE),"")</f>
        <v/>
      </c>
      <c r="J936" s="525"/>
      <c r="K936" s="524"/>
      <c r="L936" s="521" t="str">
        <f>IF(Tabla1[[#This Row],[Descripción]]="","",_xlfn.XLOOKUP(Tabla1[[#This Row],[Descripción]],Tabla10[Descripción],Tabla10[Unidad de Medida],"",0))</f>
        <v/>
      </c>
      <c r="M936" s="312"/>
      <c r="N936" s="537" t="str">
        <f>IF(Tabla1[[#This Row],[Descripción]]="","",_xlfn.XLOOKUP(Tabla1[[#This Row],[Descripción]],Tabla10[Descripción],Tabla10[Precio Unitario],0))</f>
        <v/>
      </c>
      <c r="O936" s="537" t="str">
        <f>IF(Tabla1[[#This Row],[Cantidad de Insumos]]="","",Tabla1[[#This Row],[Precio Unitario]]*Tabla1[[#This Row],[Cantidad de Insumos]])</f>
        <v/>
      </c>
      <c r="P936" s="522" t="str">
        <f>IF(Tabla1[[#This Row],[Descripción]]="","",_xlfn.XLOOKUP(Tabla1[[#This Row],[Descripción]],Tabla10[Descripción],Tabla10[CODIGO PRESUPUESTARIO],0))</f>
        <v/>
      </c>
      <c r="Q936" s="523"/>
      <c r="R936" s="523" t="str">
        <f>IF(Tabla1[[#This Row],[Insumos]]="","",_xlfn.XLOOKUP(Tabla1[[#This Row],[Insumos]],Tabla10[Insumo],Tabla10[InsumoAbrev],"",0))</f>
        <v/>
      </c>
    </row>
    <row r="937" spans="2:18">
      <c r="B937" s="188" t="str">
        <f>IF('Formulario PPGR3'!$G937="","",CONCATENATE('Formulario PPGR3'!$C937,".",'Formulario PPGR3'!$D937,".",'Formulario PPGR3'!$E937,".",'Formulario PPGR3'!$F937))</f>
        <v/>
      </c>
      <c r="C937" s="188" t="str">
        <f>IF('Formulario PPGR3'!$G937="","",'Formulario PPGR1'!#REF!)</f>
        <v/>
      </c>
      <c r="D937" s="188" t="str">
        <f>IF('Formulario PPGR3'!$G937="","",'Formulario PPGR1'!#REF!)</f>
        <v/>
      </c>
      <c r="E937" s="188" t="str">
        <f>IF('Formulario PPGR3'!$G937="","",'Formulario PPGR1'!#REF!)</f>
        <v/>
      </c>
      <c r="F937" s="188" t="str">
        <f>IF('Formulario PPGR3'!$G937="","",'Formulario PPGR1'!#REF!)</f>
        <v/>
      </c>
      <c r="G937" s="234"/>
      <c r="H937" s="519" t="str" cm="1">
        <f t="array" ref="H937">IF(Tabla1[[#This Row],[Código_Actividad]]="","",_xlfn.XLOOKUP(Tabla1[[#This Row],[Código_Actividad]],CodigoActividad,Tabla2[Actividades Programables Presupuestables],"",0))</f>
        <v/>
      </c>
      <c r="I937" s="520" t="str">
        <f>IFERROR(VLOOKUP('Formulario PPGR3'!$G937,'Formulario PPGR2'!$C$9:$Q$270,15,FALSE),"")</f>
        <v/>
      </c>
      <c r="J937" s="525"/>
      <c r="K937" s="524"/>
      <c r="L937" s="521" t="str">
        <f>IF(Tabla1[[#This Row],[Descripción]]="","",_xlfn.XLOOKUP(Tabla1[[#This Row],[Descripción]],Tabla10[Descripción],Tabla10[Unidad de Medida],"",0))</f>
        <v/>
      </c>
      <c r="M937" s="312"/>
      <c r="N937" s="537" t="str">
        <f>IF(Tabla1[[#This Row],[Descripción]]="","",_xlfn.XLOOKUP(Tabla1[[#This Row],[Descripción]],Tabla10[Descripción],Tabla10[Precio Unitario],0))</f>
        <v/>
      </c>
      <c r="O937" s="537" t="str">
        <f>IF(Tabla1[[#This Row],[Cantidad de Insumos]]="","",Tabla1[[#This Row],[Precio Unitario]]*Tabla1[[#This Row],[Cantidad de Insumos]])</f>
        <v/>
      </c>
      <c r="P937" s="522" t="str">
        <f>IF(Tabla1[[#This Row],[Descripción]]="","",_xlfn.XLOOKUP(Tabla1[[#This Row],[Descripción]],Tabla10[Descripción],Tabla10[CODIGO PRESUPUESTARIO],0))</f>
        <v/>
      </c>
      <c r="Q937" s="523"/>
      <c r="R937" s="523" t="str">
        <f>IF(Tabla1[[#This Row],[Insumos]]="","",_xlfn.XLOOKUP(Tabla1[[#This Row],[Insumos]],Tabla10[Insumo],Tabla10[InsumoAbrev],"",0))</f>
        <v/>
      </c>
    </row>
    <row r="938" spans="2:18">
      <c r="B938" s="188" t="str">
        <f>IF('Formulario PPGR3'!$G938="","",CONCATENATE('Formulario PPGR3'!$C938,".",'Formulario PPGR3'!$D938,".",'Formulario PPGR3'!$E938,".",'Formulario PPGR3'!$F938))</f>
        <v/>
      </c>
      <c r="C938" s="188" t="str">
        <f>IF('Formulario PPGR3'!$G938="","",'Formulario PPGR1'!#REF!)</f>
        <v/>
      </c>
      <c r="D938" s="188" t="str">
        <f>IF('Formulario PPGR3'!$G938="","",'Formulario PPGR1'!#REF!)</f>
        <v/>
      </c>
      <c r="E938" s="188" t="str">
        <f>IF('Formulario PPGR3'!$G938="","",'Formulario PPGR1'!#REF!)</f>
        <v/>
      </c>
      <c r="F938" s="188" t="str">
        <f>IF('Formulario PPGR3'!$G938="","",'Formulario PPGR1'!#REF!)</f>
        <v/>
      </c>
      <c r="G938" s="234"/>
      <c r="H938" s="519" t="str" cm="1">
        <f t="array" ref="H938">IF(Tabla1[[#This Row],[Código_Actividad]]="","",_xlfn.XLOOKUP(Tabla1[[#This Row],[Código_Actividad]],CodigoActividad,Tabla2[Actividades Programables Presupuestables],"",0))</f>
        <v/>
      </c>
      <c r="I938" s="520" t="str">
        <f>IFERROR(VLOOKUP('Formulario PPGR3'!$G938,'Formulario PPGR2'!$C$9:$Q$270,15,FALSE),"")</f>
        <v/>
      </c>
      <c r="J938" s="525"/>
      <c r="K938" s="524"/>
      <c r="L938" s="521" t="str">
        <f>IF(Tabla1[[#This Row],[Descripción]]="","",_xlfn.XLOOKUP(Tabla1[[#This Row],[Descripción]],Tabla10[Descripción],Tabla10[Unidad de Medida],"",0))</f>
        <v/>
      </c>
      <c r="M938" s="312"/>
      <c r="N938" s="537" t="str">
        <f>IF(Tabla1[[#This Row],[Descripción]]="","",_xlfn.XLOOKUP(Tabla1[[#This Row],[Descripción]],Tabla10[Descripción],Tabla10[Precio Unitario],0))</f>
        <v/>
      </c>
      <c r="O938" s="537" t="str">
        <f>IF(Tabla1[[#This Row],[Cantidad de Insumos]]="","",Tabla1[[#This Row],[Precio Unitario]]*Tabla1[[#This Row],[Cantidad de Insumos]])</f>
        <v/>
      </c>
      <c r="P938" s="522" t="str">
        <f>IF(Tabla1[[#This Row],[Descripción]]="","",_xlfn.XLOOKUP(Tabla1[[#This Row],[Descripción]],Tabla10[Descripción],Tabla10[CODIGO PRESUPUESTARIO],0))</f>
        <v/>
      </c>
      <c r="Q938" s="523"/>
      <c r="R938" s="523" t="str">
        <f>IF(Tabla1[[#This Row],[Insumos]]="","",_xlfn.XLOOKUP(Tabla1[[#This Row],[Insumos]],Tabla10[Insumo],Tabla10[InsumoAbrev],"",0))</f>
        <v/>
      </c>
    </row>
    <row r="939" spans="2:18">
      <c r="B939" s="188" t="str">
        <f>IF('Formulario PPGR3'!$G939="","",CONCATENATE('Formulario PPGR3'!$C939,".",'Formulario PPGR3'!$D939,".",'Formulario PPGR3'!$E939,".",'Formulario PPGR3'!$F939))</f>
        <v/>
      </c>
      <c r="C939" s="188" t="str">
        <f>IF('Formulario PPGR3'!$G939="","",'Formulario PPGR1'!#REF!)</f>
        <v/>
      </c>
      <c r="D939" s="188" t="str">
        <f>IF('Formulario PPGR3'!$G939="","",'Formulario PPGR1'!#REF!)</f>
        <v/>
      </c>
      <c r="E939" s="188" t="str">
        <f>IF('Formulario PPGR3'!$G939="","",'Formulario PPGR1'!#REF!)</f>
        <v/>
      </c>
      <c r="F939" s="188" t="str">
        <f>IF('Formulario PPGR3'!$G939="","",'Formulario PPGR1'!#REF!)</f>
        <v/>
      </c>
      <c r="G939" s="234"/>
      <c r="H939" s="519" t="str" cm="1">
        <f t="array" ref="H939">IF(Tabla1[[#This Row],[Código_Actividad]]="","",_xlfn.XLOOKUP(Tabla1[[#This Row],[Código_Actividad]],CodigoActividad,Tabla2[Actividades Programables Presupuestables],"",0))</f>
        <v/>
      </c>
      <c r="I939" s="520" t="str">
        <f>IFERROR(VLOOKUP('Formulario PPGR3'!$G939,'Formulario PPGR2'!$C$9:$Q$270,15,FALSE),"")</f>
        <v/>
      </c>
      <c r="J939" s="525"/>
      <c r="K939" s="524"/>
      <c r="L939" s="521" t="str">
        <f>IF(Tabla1[[#This Row],[Descripción]]="","",_xlfn.XLOOKUP(Tabla1[[#This Row],[Descripción]],Tabla10[Descripción],Tabla10[Unidad de Medida],"",0))</f>
        <v/>
      </c>
      <c r="M939" s="312"/>
      <c r="N939" s="537" t="str">
        <f>IF(Tabla1[[#This Row],[Descripción]]="","",_xlfn.XLOOKUP(Tabla1[[#This Row],[Descripción]],Tabla10[Descripción],Tabla10[Precio Unitario],0))</f>
        <v/>
      </c>
      <c r="O939" s="537" t="str">
        <f>IF(Tabla1[[#This Row],[Cantidad de Insumos]]="","",Tabla1[[#This Row],[Precio Unitario]]*Tabla1[[#This Row],[Cantidad de Insumos]])</f>
        <v/>
      </c>
      <c r="P939" s="522" t="str">
        <f>IF(Tabla1[[#This Row],[Descripción]]="","",_xlfn.XLOOKUP(Tabla1[[#This Row],[Descripción]],Tabla10[Descripción],Tabla10[CODIGO PRESUPUESTARIO],0))</f>
        <v/>
      </c>
      <c r="Q939" s="523"/>
      <c r="R939" s="523" t="str">
        <f>IF(Tabla1[[#This Row],[Insumos]]="","",_xlfn.XLOOKUP(Tabla1[[#This Row],[Insumos]],Tabla10[Insumo],Tabla10[InsumoAbrev],"",0))</f>
        <v/>
      </c>
    </row>
    <row r="940" spans="2:18">
      <c r="B940" s="188" t="str">
        <f>IF('Formulario PPGR3'!$G940="","",CONCATENATE('Formulario PPGR3'!$C940,".",'Formulario PPGR3'!$D940,".",'Formulario PPGR3'!$E940,".",'Formulario PPGR3'!$F940))</f>
        <v/>
      </c>
      <c r="C940" s="188" t="str">
        <f>IF('Formulario PPGR3'!$G940="","",'Formulario PPGR1'!#REF!)</f>
        <v/>
      </c>
      <c r="D940" s="188" t="str">
        <f>IF('Formulario PPGR3'!$G940="","",'Formulario PPGR1'!#REF!)</f>
        <v/>
      </c>
      <c r="E940" s="188" t="str">
        <f>IF('Formulario PPGR3'!$G940="","",'Formulario PPGR1'!#REF!)</f>
        <v/>
      </c>
      <c r="F940" s="188" t="str">
        <f>IF('Formulario PPGR3'!$G940="","",'Formulario PPGR1'!#REF!)</f>
        <v/>
      </c>
      <c r="G940" s="234"/>
      <c r="H940" s="519" t="str" cm="1">
        <f t="array" ref="H940">IF(Tabla1[[#This Row],[Código_Actividad]]="","",_xlfn.XLOOKUP(Tabla1[[#This Row],[Código_Actividad]],CodigoActividad,Tabla2[Actividades Programables Presupuestables],"",0))</f>
        <v/>
      </c>
      <c r="I940" s="520" t="str">
        <f>IFERROR(VLOOKUP('Formulario PPGR3'!$G940,'Formulario PPGR2'!$C$9:$Q$270,15,FALSE),"")</f>
        <v/>
      </c>
      <c r="J940" s="525"/>
      <c r="K940" s="524"/>
      <c r="L940" s="521" t="str">
        <f>IF(Tabla1[[#This Row],[Descripción]]="","",_xlfn.XLOOKUP(Tabla1[[#This Row],[Descripción]],Tabla10[Descripción],Tabla10[Unidad de Medida],"",0))</f>
        <v/>
      </c>
      <c r="M940" s="312"/>
      <c r="N940" s="537" t="str">
        <f>IF(Tabla1[[#This Row],[Descripción]]="","",_xlfn.XLOOKUP(Tabla1[[#This Row],[Descripción]],Tabla10[Descripción],Tabla10[Precio Unitario],0))</f>
        <v/>
      </c>
      <c r="O940" s="537" t="str">
        <f>IF(Tabla1[[#This Row],[Cantidad de Insumos]]="","",Tabla1[[#This Row],[Precio Unitario]]*Tabla1[[#This Row],[Cantidad de Insumos]])</f>
        <v/>
      </c>
      <c r="P940" s="522" t="str">
        <f>IF(Tabla1[[#This Row],[Descripción]]="","",_xlfn.XLOOKUP(Tabla1[[#This Row],[Descripción]],Tabla10[Descripción],Tabla10[CODIGO PRESUPUESTARIO],0))</f>
        <v/>
      </c>
      <c r="Q940" s="523"/>
      <c r="R940" s="523" t="str">
        <f>IF(Tabla1[[#This Row],[Insumos]]="","",_xlfn.XLOOKUP(Tabla1[[#This Row],[Insumos]],Tabla10[Insumo],Tabla10[InsumoAbrev],"",0))</f>
        <v/>
      </c>
    </row>
    <row r="941" spans="2:18">
      <c r="B941" s="188" t="str">
        <f>IF('Formulario PPGR3'!$G941="","",CONCATENATE('Formulario PPGR3'!$C941,".",'Formulario PPGR3'!$D941,".",'Formulario PPGR3'!$E941,".",'Formulario PPGR3'!$F941))</f>
        <v/>
      </c>
      <c r="C941" s="188" t="str">
        <f>IF('Formulario PPGR3'!$G941="","",'Formulario PPGR1'!#REF!)</f>
        <v/>
      </c>
      <c r="D941" s="188" t="str">
        <f>IF('Formulario PPGR3'!$G941="","",'Formulario PPGR1'!#REF!)</f>
        <v/>
      </c>
      <c r="E941" s="188" t="str">
        <f>IF('Formulario PPGR3'!$G941="","",'Formulario PPGR1'!#REF!)</f>
        <v/>
      </c>
      <c r="F941" s="188" t="str">
        <f>IF('Formulario PPGR3'!$G941="","",'Formulario PPGR1'!#REF!)</f>
        <v/>
      </c>
      <c r="G941" s="234"/>
      <c r="H941" s="519" t="str" cm="1">
        <f t="array" ref="H941">IF(Tabla1[[#This Row],[Código_Actividad]]="","",_xlfn.XLOOKUP(Tabla1[[#This Row],[Código_Actividad]],CodigoActividad,Tabla2[Actividades Programables Presupuestables],"",0))</f>
        <v/>
      </c>
      <c r="I941" s="520" t="str">
        <f>IFERROR(VLOOKUP('Formulario PPGR3'!$G941,'Formulario PPGR2'!$C$9:$Q$270,15,FALSE),"")</f>
        <v/>
      </c>
      <c r="J941" s="525"/>
      <c r="K941" s="524"/>
      <c r="L941" s="521" t="str">
        <f>IF(Tabla1[[#This Row],[Descripción]]="","",_xlfn.XLOOKUP(Tabla1[[#This Row],[Descripción]],Tabla10[Descripción],Tabla10[Unidad de Medida],"",0))</f>
        <v/>
      </c>
      <c r="M941" s="312"/>
      <c r="N941" s="537" t="str">
        <f>IF(Tabla1[[#This Row],[Descripción]]="","",_xlfn.XLOOKUP(Tabla1[[#This Row],[Descripción]],Tabla10[Descripción],Tabla10[Precio Unitario],0))</f>
        <v/>
      </c>
      <c r="O941" s="537" t="str">
        <f>IF(Tabla1[[#This Row],[Cantidad de Insumos]]="","",Tabla1[[#This Row],[Precio Unitario]]*Tabla1[[#This Row],[Cantidad de Insumos]])</f>
        <v/>
      </c>
      <c r="P941" s="522" t="str">
        <f>IF(Tabla1[[#This Row],[Descripción]]="","",_xlfn.XLOOKUP(Tabla1[[#This Row],[Descripción]],Tabla10[Descripción],Tabla10[CODIGO PRESUPUESTARIO],0))</f>
        <v/>
      </c>
      <c r="Q941" s="523"/>
      <c r="R941" s="523" t="str">
        <f>IF(Tabla1[[#This Row],[Insumos]]="","",_xlfn.XLOOKUP(Tabla1[[#This Row],[Insumos]],Tabla10[Insumo],Tabla10[InsumoAbrev],"",0))</f>
        <v/>
      </c>
    </row>
    <row r="942" spans="2:18">
      <c r="B942" s="188" t="str">
        <f>IF('Formulario PPGR3'!$G942="","",CONCATENATE('Formulario PPGR3'!$C942,".",'Formulario PPGR3'!$D942,".",'Formulario PPGR3'!$E942,".",'Formulario PPGR3'!$F942))</f>
        <v/>
      </c>
      <c r="C942" s="188" t="str">
        <f>IF('Formulario PPGR3'!$G942="","",'Formulario PPGR1'!#REF!)</f>
        <v/>
      </c>
      <c r="D942" s="188" t="str">
        <f>IF('Formulario PPGR3'!$G942="","",'Formulario PPGR1'!#REF!)</f>
        <v/>
      </c>
      <c r="E942" s="188" t="str">
        <f>IF('Formulario PPGR3'!$G942="","",'Formulario PPGR1'!#REF!)</f>
        <v/>
      </c>
      <c r="F942" s="188" t="str">
        <f>IF('Formulario PPGR3'!$G942="","",'Formulario PPGR1'!#REF!)</f>
        <v/>
      </c>
      <c r="G942" s="234"/>
      <c r="H942" s="519" t="str" cm="1">
        <f t="array" ref="H942">IF(Tabla1[[#This Row],[Código_Actividad]]="","",_xlfn.XLOOKUP(Tabla1[[#This Row],[Código_Actividad]],CodigoActividad,Tabla2[Actividades Programables Presupuestables],"",0))</f>
        <v/>
      </c>
      <c r="I942" s="520" t="str">
        <f>IFERROR(VLOOKUP('Formulario PPGR3'!$G942,'Formulario PPGR2'!$C$9:$Q$270,15,FALSE),"")</f>
        <v/>
      </c>
      <c r="J942" s="525"/>
      <c r="K942" s="524"/>
      <c r="L942" s="521" t="str">
        <f>IF(Tabla1[[#This Row],[Descripción]]="","",_xlfn.XLOOKUP(Tabla1[[#This Row],[Descripción]],Tabla10[Descripción],Tabla10[Unidad de Medida],"",0))</f>
        <v/>
      </c>
      <c r="M942" s="312"/>
      <c r="N942" s="537" t="str">
        <f>IF(Tabla1[[#This Row],[Descripción]]="","",_xlfn.XLOOKUP(Tabla1[[#This Row],[Descripción]],Tabla10[Descripción],Tabla10[Precio Unitario],0))</f>
        <v/>
      </c>
      <c r="O942" s="537" t="str">
        <f>IF(Tabla1[[#This Row],[Cantidad de Insumos]]="","",Tabla1[[#This Row],[Precio Unitario]]*Tabla1[[#This Row],[Cantidad de Insumos]])</f>
        <v/>
      </c>
      <c r="P942" s="522" t="str">
        <f>IF(Tabla1[[#This Row],[Descripción]]="","",_xlfn.XLOOKUP(Tabla1[[#This Row],[Descripción]],Tabla10[Descripción],Tabla10[CODIGO PRESUPUESTARIO],0))</f>
        <v/>
      </c>
      <c r="Q942" s="523"/>
      <c r="R942" s="523" t="str">
        <f>IF(Tabla1[[#This Row],[Insumos]]="","",_xlfn.XLOOKUP(Tabla1[[#This Row],[Insumos]],Tabla10[Insumo],Tabla10[InsumoAbrev],"",0))</f>
        <v/>
      </c>
    </row>
    <row r="943" spans="2:18">
      <c r="B943" s="188" t="str">
        <f>IF('Formulario PPGR3'!$G943="","",CONCATENATE('Formulario PPGR3'!$C943,".",'Formulario PPGR3'!$D943,".",'Formulario PPGR3'!$E943,".",'Formulario PPGR3'!$F943))</f>
        <v/>
      </c>
      <c r="C943" s="188" t="str">
        <f>IF('Formulario PPGR3'!$G943="","",'Formulario PPGR1'!#REF!)</f>
        <v/>
      </c>
      <c r="D943" s="188" t="str">
        <f>IF('Formulario PPGR3'!$G943="","",'Formulario PPGR1'!#REF!)</f>
        <v/>
      </c>
      <c r="E943" s="188" t="str">
        <f>IF('Formulario PPGR3'!$G943="","",'Formulario PPGR1'!#REF!)</f>
        <v/>
      </c>
      <c r="F943" s="188" t="str">
        <f>IF('Formulario PPGR3'!$G943="","",'Formulario PPGR1'!#REF!)</f>
        <v/>
      </c>
      <c r="G943" s="234"/>
      <c r="H943" s="519" t="str" cm="1">
        <f t="array" ref="H943">IF(Tabla1[[#This Row],[Código_Actividad]]="","",_xlfn.XLOOKUP(Tabla1[[#This Row],[Código_Actividad]],CodigoActividad,Tabla2[Actividades Programables Presupuestables],"",0))</f>
        <v/>
      </c>
      <c r="I943" s="520" t="str">
        <f>IFERROR(VLOOKUP('Formulario PPGR3'!$G943,'Formulario PPGR2'!$C$9:$Q$270,15,FALSE),"")</f>
        <v/>
      </c>
      <c r="J943" s="525"/>
      <c r="K943" s="524"/>
      <c r="L943" s="521" t="str">
        <f>IF(Tabla1[[#This Row],[Descripción]]="","",_xlfn.XLOOKUP(Tabla1[[#This Row],[Descripción]],Tabla10[Descripción],Tabla10[Unidad de Medida],"",0))</f>
        <v/>
      </c>
      <c r="M943" s="312"/>
      <c r="N943" s="537" t="str">
        <f>IF(Tabla1[[#This Row],[Descripción]]="","",_xlfn.XLOOKUP(Tabla1[[#This Row],[Descripción]],Tabla10[Descripción],Tabla10[Precio Unitario],0))</f>
        <v/>
      </c>
      <c r="O943" s="537" t="str">
        <f>IF(Tabla1[[#This Row],[Cantidad de Insumos]]="","",Tabla1[[#This Row],[Precio Unitario]]*Tabla1[[#This Row],[Cantidad de Insumos]])</f>
        <v/>
      </c>
      <c r="P943" s="522" t="str">
        <f>IF(Tabla1[[#This Row],[Descripción]]="","",_xlfn.XLOOKUP(Tabla1[[#This Row],[Descripción]],Tabla10[Descripción],Tabla10[CODIGO PRESUPUESTARIO],0))</f>
        <v/>
      </c>
      <c r="Q943" s="523"/>
      <c r="R943" s="523" t="str">
        <f>IF(Tabla1[[#This Row],[Insumos]]="","",_xlfn.XLOOKUP(Tabla1[[#This Row],[Insumos]],Tabla10[Insumo],Tabla10[InsumoAbrev],"",0))</f>
        <v/>
      </c>
    </row>
    <row r="944" spans="2:18">
      <c r="B944" s="188" t="str">
        <f>IF('Formulario PPGR3'!$G944="","",CONCATENATE('Formulario PPGR3'!$C944,".",'Formulario PPGR3'!$D944,".",'Formulario PPGR3'!$E944,".",'Formulario PPGR3'!$F944))</f>
        <v/>
      </c>
      <c r="C944" s="188" t="str">
        <f>IF('Formulario PPGR3'!$G944="","",'Formulario PPGR1'!#REF!)</f>
        <v/>
      </c>
      <c r="D944" s="188" t="str">
        <f>IF('Formulario PPGR3'!$G944="","",'Formulario PPGR1'!#REF!)</f>
        <v/>
      </c>
      <c r="E944" s="188" t="str">
        <f>IF('Formulario PPGR3'!$G944="","",'Formulario PPGR1'!#REF!)</f>
        <v/>
      </c>
      <c r="F944" s="188" t="str">
        <f>IF('Formulario PPGR3'!$G944="","",'Formulario PPGR1'!#REF!)</f>
        <v/>
      </c>
      <c r="G944" s="234"/>
      <c r="H944" s="519" t="str" cm="1">
        <f t="array" ref="H944">IF(Tabla1[[#This Row],[Código_Actividad]]="","",_xlfn.XLOOKUP(Tabla1[[#This Row],[Código_Actividad]],CodigoActividad,Tabla2[Actividades Programables Presupuestables],"",0))</f>
        <v/>
      </c>
      <c r="I944" s="520" t="str">
        <f>IFERROR(VLOOKUP('Formulario PPGR3'!$G944,'Formulario PPGR2'!$C$9:$Q$270,15,FALSE),"")</f>
        <v/>
      </c>
      <c r="J944" s="525"/>
      <c r="K944" s="524"/>
      <c r="L944" s="521" t="str">
        <f>IF(Tabla1[[#This Row],[Descripción]]="","",_xlfn.XLOOKUP(Tabla1[[#This Row],[Descripción]],Tabla10[Descripción],Tabla10[Unidad de Medida],"",0))</f>
        <v/>
      </c>
      <c r="M944" s="312"/>
      <c r="N944" s="537" t="str">
        <f>IF(Tabla1[[#This Row],[Descripción]]="","",_xlfn.XLOOKUP(Tabla1[[#This Row],[Descripción]],Tabla10[Descripción],Tabla10[Precio Unitario],0))</f>
        <v/>
      </c>
      <c r="O944" s="537" t="str">
        <f>IF(Tabla1[[#This Row],[Cantidad de Insumos]]="","",Tabla1[[#This Row],[Precio Unitario]]*Tabla1[[#This Row],[Cantidad de Insumos]])</f>
        <v/>
      </c>
      <c r="P944" s="522" t="str">
        <f>IF(Tabla1[[#This Row],[Descripción]]="","",_xlfn.XLOOKUP(Tabla1[[#This Row],[Descripción]],Tabla10[Descripción],Tabla10[CODIGO PRESUPUESTARIO],0))</f>
        <v/>
      </c>
      <c r="Q944" s="523"/>
      <c r="R944" s="523" t="str">
        <f>IF(Tabla1[[#This Row],[Insumos]]="","",_xlfn.XLOOKUP(Tabla1[[#This Row],[Insumos]],Tabla10[Insumo],Tabla10[InsumoAbrev],"",0))</f>
        <v/>
      </c>
    </row>
    <row r="945" spans="2:18">
      <c r="B945" s="188" t="str">
        <f>IF('Formulario PPGR3'!$G945="","",CONCATENATE('Formulario PPGR3'!$C945,".",'Formulario PPGR3'!$D945,".",'Formulario PPGR3'!$E945,".",'Formulario PPGR3'!$F945))</f>
        <v/>
      </c>
      <c r="C945" s="188" t="str">
        <f>IF('Formulario PPGR3'!$G945="","",'Formulario PPGR1'!#REF!)</f>
        <v/>
      </c>
      <c r="D945" s="188" t="str">
        <f>IF('Formulario PPGR3'!$G945="","",'Formulario PPGR1'!#REF!)</f>
        <v/>
      </c>
      <c r="E945" s="188" t="str">
        <f>IF('Formulario PPGR3'!$G945="","",'Formulario PPGR1'!#REF!)</f>
        <v/>
      </c>
      <c r="F945" s="188" t="str">
        <f>IF('Formulario PPGR3'!$G945="","",'Formulario PPGR1'!#REF!)</f>
        <v/>
      </c>
      <c r="G945" s="234"/>
      <c r="H945" s="519" t="str" cm="1">
        <f t="array" ref="H945">IF(Tabla1[[#This Row],[Código_Actividad]]="","",_xlfn.XLOOKUP(Tabla1[[#This Row],[Código_Actividad]],CodigoActividad,Tabla2[Actividades Programables Presupuestables],"",0))</f>
        <v/>
      </c>
      <c r="I945" s="520" t="str">
        <f>IFERROR(VLOOKUP('Formulario PPGR3'!$G945,'Formulario PPGR2'!$C$9:$Q$270,15,FALSE),"")</f>
        <v/>
      </c>
      <c r="J945" s="525"/>
      <c r="K945" s="524"/>
      <c r="L945" s="521" t="str">
        <f>IF(Tabla1[[#This Row],[Descripción]]="","",_xlfn.XLOOKUP(Tabla1[[#This Row],[Descripción]],Tabla10[Descripción],Tabla10[Unidad de Medida],"",0))</f>
        <v/>
      </c>
      <c r="M945" s="312"/>
      <c r="N945" s="537" t="str">
        <f>IF(Tabla1[[#This Row],[Descripción]]="","",_xlfn.XLOOKUP(Tabla1[[#This Row],[Descripción]],Tabla10[Descripción],Tabla10[Precio Unitario],0))</f>
        <v/>
      </c>
      <c r="O945" s="537" t="str">
        <f>IF(Tabla1[[#This Row],[Cantidad de Insumos]]="","",Tabla1[[#This Row],[Precio Unitario]]*Tabla1[[#This Row],[Cantidad de Insumos]])</f>
        <v/>
      </c>
      <c r="P945" s="522" t="str">
        <f>IF(Tabla1[[#This Row],[Descripción]]="","",_xlfn.XLOOKUP(Tabla1[[#This Row],[Descripción]],Tabla10[Descripción],Tabla10[CODIGO PRESUPUESTARIO],0))</f>
        <v/>
      </c>
      <c r="Q945" s="523"/>
      <c r="R945" s="523" t="str">
        <f>IF(Tabla1[[#This Row],[Insumos]]="","",_xlfn.XLOOKUP(Tabla1[[#This Row],[Insumos]],Tabla10[Insumo],Tabla10[InsumoAbrev],"",0))</f>
        <v/>
      </c>
    </row>
    <row r="946" spans="2:18">
      <c r="B946" s="188" t="str">
        <f>IF('Formulario PPGR3'!$G946="","",CONCATENATE('Formulario PPGR3'!$C946,".",'Formulario PPGR3'!$D946,".",'Formulario PPGR3'!$E946,".",'Formulario PPGR3'!$F946))</f>
        <v/>
      </c>
      <c r="C946" s="188" t="str">
        <f>IF('Formulario PPGR3'!$G946="","",'Formulario PPGR1'!#REF!)</f>
        <v/>
      </c>
      <c r="D946" s="188" t="str">
        <f>IF('Formulario PPGR3'!$G946="","",'Formulario PPGR1'!#REF!)</f>
        <v/>
      </c>
      <c r="E946" s="188" t="str">
        <f>IF('Formulario PPGR3'!$G946="","",'Formulario PPGR1'!#REF!)</f>
        <v/>
      </c>
      <c r="F946" s="188" t="str">
        <f>IF('Formulario PPGR3'!$G946="","",'Formulario PPGR1'!#REF!)</f>
        <v/>
      </c>
      <c r="G946" s="234"/>
      <c r="H946" s="519" t="str" cm="1">
        <f t="array" ref="H946">IF(Tabla1[[#This Row],[Código_Actividad]]="","",_xlfn.XLOOKUP(Tabla1[[#This Row],[Código_Actividad]],CodigoActividad,Tabla2[Actividades Programables Presupuestables],"",0))</f>
        <v/>
      </c>
      <c r="I946" s="520" t="str">
        <f>IFERROR(VLOOKUP('Formulario PPGR3'!$G946,'Formulario PPGR2'!$C$9:$Q$270,15,FALSE),"")</f>
        <v/>
      </c>
      <c r="J946" s="525"/>
      <c r="K946" s="524"/>
      <c r="L946" s="521" t="str">
        <f>IF(Tabla1[[#This Row],[Descripción]]="","",_xlfn.XLOOKUP(Tabla1[[#This Row],[Descripción]],Tabla10[Descripción],Tabla10[Unidad de Medida],"",0))</f>
        <v/>
      </c>
      <c r="M946" s="312"/>
      <c r="N946" s="537" t="str">
        <f>IF(Tabla1[[#This Row],[Descripción]]="","",_xlfn.XLOOKUP(Tabla1[[#This Row],[Descripción]],Tabla10[Descripción],Tabla10[Precio Unitario],0))</f>
        <v/>
      </c>
      <c r="O946" s="537" t="str">
        <f>IF(Tabla1[[#This Row],[Cantidad de Insumos]]="","",Tabla1[[#This Row],[Precio Unitario]]*Tabla1[[#This Row],[Cantidad de Insumos]])</f>
        <v/>
      </c>
      <c r="P946" s="522" t="str">
        <f>IF(Tabla1[[#This Row],[Descripción]]="","",_xlfn.XLOOKUP(Tabla1[[#This Row],[Descripción]],Tabla10[Descripción],Tabla10[CODIGO PRESUPUESTARIO],0))</f>
        <v/>
      </c>
      <c r="Q946" s="523"/>
      <c r="R946" s="523" t="str">
        <f>IF(Tabla1[[#This Row],[Insumos]]="","",_xlfn.XLOOKUP(Tabla1[[#This Row],[Insumos]],Tabla10[Insumo],Tabla10[InsumoAbrev],"",0))</f>
        <v/>
      </c>
    </row>
    <row r="947" spans="2:18">
      <c r="B947" s="188" t="str">
        <f>IF('Formulario PPGR3'!$G947="","",CONCATENATE('Formulario PPGR3'!$C947,".",'Formulario PPGR3'!$D947,".",'Formulario PPGR3'!$E947,".",'Formulario PPGR3'!$F947))</f>
        <v/>
      </c>
      <c r="C947" s="188" t="str">
        <f>IF('Formulario PPGR3'!$G947="","",'Formulario PPGR1'!#REF!)</f>
        <v/>
      </c>
      <c r="D947" s="188" t="str">
        <f>IF('Formulario PPGR3'!$G947="","",'Formulario PPGR1'!#REF!)</f>
        <v/>
      </c>
      <c r="E947" s="188" t="str">
        <f>IF('Formulario PPGR3'!$G947="","",'Formulario PPGR1'!#REF!)</f>
        <v/>
      </c>
      <c r="F947" s="188" t="str">
        <f>IF('Formulario PPGR3'!$G947="","",'Formulario PPGR1'!#REF!)</f>
        <v/>
      </c>
      <c r="G947" s="234"/>
      <c r="H947" s="519" t="str" cm="1">
        <f t="array" ref="H947">IF(Tabla1[[#This Row],[Código_Actividad]]="","",_xlfn.XLOOKUP(Tabla1[[#This Row],[Código_Actividad]],CodigoActividad,Tabla2[Actividades Programables Presupuestables],"",0))</f>
        <v/>
      </c>
      <c r="I947" s="520" t="str">
        <f>IFERROR(VLOOKUP('Formulario PPGR3'!$G947,'Formulario PPGR2'!$C$9:$Q$270,15,FALSE),"")</f>
        <v/>
      </c>
      <c r="J947" s="525"/>
      <c r="K947" s="524"/>
      <c r="L947" s="521" t="str">
        <f>IF(Tabla1[[#This Row],[Descripción]]="","",_xlfn.XLOOKUP(Tabla1[[#This Row],[Descripción]],Tabla10[Descripción],Tabla10[Unidad de Medida],"",0))</f>
        <v/>
      </c>
      <c r="M947" s="312"/>
      <c r="N947" s="537" t="str">
        <f>IF(Tabla1[[#This Row],[Descripción]]="","",_xlfn.XLOOKUP(Tabla1[[#This Row],[Descripción]],Tabla10[Descripción],Tabla10[Precio Unitario],0))</f>
        <v/>
      </c>
      <c r="O947" s="537" t="str">
        <f>IF(Tabla1[[#This Row],[Cantidad de Insumos]]="","",Tabla1[[#This Row],[Precio Unitario]]*Tabla1[[#This Row],[Cantidad de Insumos]])</f>
        <v/>
      </c>
      <c r="P947" s="522" t="str">
        <f>IF(Tabla1[[#This Row],[Descripción]]="","",_xlfn.XLOOKUP(Tabla1[[#This Row],[Descripción]],Tabla10[Descripción],Tabla10[CODIGO PRESUPUESTARIO],0))</f>
        <v/>
      </c>
      <c r="Q947" s="523"/>
      <c r="R947" s="523" t="str">
        <f>IF(Tabla1[[#This Row],[Insumos]]="","",_xlfn.XLOOKUP(Tabla1[[#This Row],[Insumos]],Tabla10[Insumo],Tabla10[InsumoAbrev],"",0))</f>
        <v/>
      </c>
    </row>
    <row r="948" spans="2:18">
      <c r="B948" s="188" t="str">
        <f>IF('Formulario PPGR3'!$G948="","",CONCATENATE('Formulario PPGR3'!$C948,".",'Formulario PPGR3'!$D948,".",'Formulario PPGR3'!$E948,".",'Formulario PPGR3'!$F948))</f>
        <v/>
      </c>
      <c r="C948" s="188" t="str">
        <f>IF('Formulario PPGR3'!$G948="","",'Formulario PPGR1'!#REF!)</f>
        <v/>
      </c>
      <c r="D948" s="188" t="str">
        <f>IF('Formulario PPGR3'!$G948="","",'Formulario PPGR1'!#REF!)</f>
        <v/>
      </c>
      <c r="E948" s="188" t="str">
        <f>IF('Formulario PPGR3'!$G948="","",'Formulario PPGR1'!#REF!)</f>
        <v/>
      </c>
      <c r="F948" s="188" t="str">
        <f>IF('Formulario PPGR3'!$G948="","",'Formulario PPGR1'!#REF!)</f>
        <v/>
      </c>
      <c r="G948" s="234"/>
      <c r="H948" s="519" t="str" cm="1">
        <f t="array" ref="H948">IF(Tabla1[[#This Row],[Código_Actividad]]="","",_xlfn.XLOOKUP(Tabla1[[#This Row],[Código_Actividad]],CodigoActividad,Tabla2[Actividades Programables Presupuestables],"",0))</f>
        <v/>
      </c>
      <c r="I948" s="520" t="str">
        <f>IFERROR(VLOOKUP('Formulario PPGR3'!$G948,'Formulario PPGR2'!$C$9:$Q$270,15,FALSE),"")</f>
        <v/>
      </c>
      <c r="J948" s="525"/>
      <c r="K948" s="524"/>
      <c r="L948" s="521" t="str">
        <f>IF(Tabla1[[#This Row],[Descripción]]="","",_xlfn.XLOOKUP(Tabla1[[#This Row],[Descripción]],Tabla10[Descripción],Tabla10[Unidad de Medida],"",0))</f>
        <v/>
      </c>
      <c r="M948" s="312"/>
      <c r="N948" s="537" t="str">
        <f>IF(Tabla1[[#This Row],[Descripción]]="","",_xlfn.XLOOKUP(Tabla1[[#This Row],[Descripción]],Tabla10[Descripción],Tabla10[Precio Unitario],0))</f>
        <v/>
      </c>
      <c r="O948" s="537" t="str">
        <f>IF(Tabla1[[#This Row],[Cantidad de Insumos]]="","",Tabla1[[#This Row],[Precio Unitario]]*Tabla1[[#This Row],[Cantidad de Insumos]])</f>
        <v/>
      </c>
      <c r="P948" s="522" t="str">
        <f>IF(Tabla1[[#This Row],[Descripción]]="","",_xlfn.XLOOKUP(Tabla1[[#This Row],[Descripción]],Tabla10[Descripción],Tabla10[CODIGO PRESUPUESTARIO],0))</f>
        <v/>
      </c>
      <c r="Q948" s="523"/>
      <c r="R948" s="523" t="str">
        <f>IF(Tabla1[[#This Row],[Insumos]]="","",_xlfn.XLOOKUP(Tabla1[[#This Row],[Insumos]],Tabla10[Insumo],Tabla10[InsumoAbrev],"",0))</f>
        <v/>
      </c>
    </row>
    <row r="949" spans="2:18">
      <c r="B949" s="188" t="str">
        <f>IF('Formulario PPGR3'!$G949="","",CONCATENATE('Formulario PPGR3'!$C949,".",'Formulario PPGR3'!$D949,".",'Formulario PPGR3'!$E949,".",'Formulario PPGR3'!$F949))</f>
        <v/>
      </c>
      <c r="C949" s="188" t="str">
        <f>IF('Formulario PPGR3'!$G949="","",'Formulario PPGR1'!#REF!)</f>
        <v/>
      </c>
      <c r="D949" s="188" t="str">
        <f>IF('Formulario PPGR3'!$G949="","",'Formulario PPGR1'!#REF!)</f>
        <v/>
      </c>
      <c r="E949" s="188" t="str">
        <f>IF('Formulario PPGR3'!$G949="","",'Formulario PPGR1'!#REF!)</f>
        <v/>
      </c>
      <c r="F949" s="188" t="str">
        <f>IF('Formulario PPGR3'!$G949="","",'Formulario PPGR1'!#REF!)</f>
        <v/>
      </c>
      <c r="G949" s="234"/>
      <c r="H949" s="519" t="str" cm="1">
        <f t="array" ref="H949">IF(Tabla1[[#This Row],[Código_Actividad]]="","",_xlfn.XLOOKUP(Tabla1[[#This Row],[Código_Actividad]],CodigoActividad,Tabla2[Actividades Programables Presupuestables],"",0))</f>
        <v/>
      </c>
      <c r="I949" s="520" t="str">
        <f>IFERROR(VLOOKUP('Formulario PPGR3'!$G949,'Formulario PPGR2'!$C$9:$Q$270,15,FALSE),"")</f>
        <v/>
      </c>
      <c r="J949" s="525"/>
      <c r="K949" s="524"/>
      <c r="L949" s="521" t="str">
        <f>IF(Tabla1[[#This Row],[Descripción]]="","",_xlfn.XLOOKUP(Tabla1[[#This Row],[Descripción]],Tabla10[Descripción],Tabla10[Unidad de Medida],"",0))</f>
        <v/>
      </c>
      <c r="M949" s="312"/>
      <c r="N949" s="537" t="str">
        <f>IF(Tabla1[[#This Row],[Descripción]]="","",_xlfn.XLOOKUP(Tabla1[[#This Row],[Descripción]],Tabla10[Descripción],Tabla10[Precio Unitario],0))</f>
        <v/>
      </c>
      <c r="O949" s="537" t="str">
        <f>IF(Tabla1[[#This Row],[Cantidad de Insumos]]="","",Tabla1[[#This Row],[Precio Unitario]]*Tabla1[[#This Row],[Cantidad de Insumos]])</f>
        <v/>
      </c>
      <c r="P949" s="522" t="str">
        <f>IF(Tabla1[[#This Row],[Descripción]]="","",_xlfn.XLOOKUP(Tabla1[[#This Row],[Descripción]],Tabla10[Descripción],Tabla10[CODIGO PRESUPUESTARIO],0))</f>
        <v/>
      </c>
      <c r="Q949" s="523"/>
      <c r="R949" s="523" t="str">
        <f>IF(Tabla1[[#This Row],[Insumos]]="","",_xlfn.XLOOKUP(Tabla1[[#This Row],[Insumos]],Tabla10[Insumo],Tabla10[InsumoAbrev],"",0))</f>
        <v/>
      </c>
    </row>
    <row r="950" spans="2:18">
      <c r="B950" s="188" t="str">
        <f>IF('Formulario PPGR3'!$G950="","",CONCATENATE('Formulario PPGR3'!$C950,".",'Formulario PPGR3'!$D950,".",'Formulario PPGR3'!$E950,".",'Formulario PPGR3'!$F950))</f>
        <v/>
      </c>
      <c r="C950" s="188" t="str">
        <f>IF('Formulario PPGR3'!$G950="","",'Formulario PPGR1'!#REF!)</f>
        <v/>
      </c>
      <c r="D950" s="188" t="str">
        <f>IF('Formulario PPGR3'!$G950="","",'Formulario PPGR1'!#REF!)</f>
        <v/>
      </c>
      <c r="E950" s="188" t="str">
        <f>IF('Formulario PPGR3'!$G950="","",'Formulario PPGR1'!#REF!)</f>
        <v/>
      </c>
      <c r="F950" s="188" t="str">
        <f>IF('Formulario PPGR3'!$G950="","",'Formulario PPGR1'!#REF!)</f>
        <v/>
      </c>
      <c r="G950" s="234"/>
      <c r="H950" s="519" t="str" cm="1">
        <f t="array" ref="H950">IF(Tabla1[[#This Row],[Código_Actividad]]="","",_xlfn.XLOOKUP(Tabla1[[#This Row],[Código_Actividad]],CodigoActividad,Tabla2[Actividades Programables Presupuestables],"",0))</f>
        <v/>
      </c>
      <c r="I950" s="520" t="str">
        <f>IFERROR(VLOOKUP('Formulario PPGR3'!$G950,'Formulario PPGR2'!$C$9:$Q$270,15,FALSE),"")</f>
        <v/>
      </c>
      <c r="J950" s="525"/>
      <c r="K950" s="524"/>
      <c r="L950" s="521" t="str">
        <f>IF(Tabla1[[#This Row],[Descripción]]="","",_xlfn.XLOOKUP(Tabla1[[#This Row],[Descripción]],Tabla10[Descripción],Tabla10[Unidad de Medida],"",0))</f>
        <v/>
      </c>
      <c r="M950" s="312"/>
      <c r="N950" s="537" t="str">
        <f>IF(Tabla1[[#This Row],[Descripción]]="","",_xlfn.XLOOKUP(Tabla1[[#This Row],[Descripción]],Tabla10[Descripción],Tabla10[Precio Unitario],0))</f>
        <v/>
      </c>
      <c r="O950" s="537" t="str">
        <f>IF(Tabla1[[#This Row],[Cantidad de Insumos]]="","",Tabla1[[#This Row],[Precio Unitario]]*Tabla1[[#This Row],[Cantidad de Insumos]])</f>
        <v/>
      </c>
      <c r="P950" s="522" t="str">
        <f>IF(Tabla1[[#This Row],[Descripción]]="","",_xlfn.XLOOKUP(Tabla1[[#This Row],[Descripción]],Tabla10[Descripción],Tabla10[CODIGO PRESUPUESTARIO],0))</f>
        <v/>
      </c>
      <c r="Q950" s="523"/>
      <c r="R950" s="523" t="str">
        <f>IF(Tabla1[[#This Row],[Insumos]]="","",_xlfn.XLOOKUP(Tabla1[[#This Row],[Insumos]],Tabla10[Insumo],Tabla10[InsumoAbrev],"",0))</f>
        <v/>
      </c>
    </row>
    <row r="951" spans="2:18">
      <c r="B951" s="188" t="str">
        <f>IF('Formulario PPGR3'!$G951="","",CONCATENATE('Formulario PPGR3'!$C951,".",'Formulario PPGR3'!$D951,".",'Formulario PPGR3'!$E951,".",'Formulario PPGR3'!$F951))</f>
        <v/>
      </c>
      <c r="C951" s="188" t="str">
        <f>IF('Formulario PPGR3'!$G951="","",'Formulario PPGR1'!#REF!)</f>
        <v/>
      </c>
      <c r="D951" s="188" t="str">
        <f>IF('Formulario PPGR3'!$G951="","",'Formulario PPGR1'!#REF!)</f>
        <v/>
      </c>
      <c r="E951" s="188" t="str">
        <f>IF('Formulario PPGR3'!$G951="","",'Formulario PPGR1'!#REF!)</f>
        <v/>
      </c>
      <c r="F951" s="188" t="str">
        <f>IF('Formulario PPGR3'!$G951="","",'Formulario PPGR1'!#REF!)</f>
        <v/>
      </c>
      <c r="G951" s="234"/>
      <c r="H951" s="519" t="str" cm="1">
        <f t="array" ref="H951">IF(Tabla1[[#This Row],[Código_Actividad]]="","",_xlfn.XLOOKUP(Tabla1[[#This Row],[Código_Actividad]],CodigoActividad,Tabla2[Actividades Programables Presupuestables],"",0))</f>
        <v/>
      </c>
      <c r="I951" s="520" t="str">
        <f>IFERROR(VLOOKUP('Formulario PPGR3'!$G951,'Formulario PPGR2'!$C$9:$Q$270,15,FALSE),"")</f>
        <v/>
      </c>
      <c r="J951" s="525"/>
      <c r="K951" s="524"/>
      <c r="L951" s="521" t="str">
        <f>IF(Tabla1[[#This Row],[Descripción]]="","",_xlfn.XLOOKUP(Tabla1[[#This Row],[Descripción]],Tabla10[Descripción],Tabla10[Unidad de Medida],"",0))</f>
        <v/>
      </c>
      <c r="M951" s="312"/>
      <c r="N951" s="537" t="str">
        <f>IF(Tabla1[[#This Row],[Descripción]]="","",_xlfn.XLOOKUP(Tabla1[[#This Row],[Descripción]],Tabla10[Descripción],Tabla10[Precio Unitario],0))</f>
        <v/>
      </c>
      <c r="O951" s="537" t="str">
        <f>IF(Tabla1[[#This Row],[Cantidad de Insumos]]="","",Tabla1[[#This Row],[Precio Unitario]]*Tabla1[[#This Row],[Cantidad de Insumos]])</f>
        <v/>
      </c>
      <c r="P951" s="522" t="str">
        <f>IF(Tabla1[[#This Row],[Descripción]]="","",_xlfn.XLOOKUP(Tabla1[[#This Row],[Descripción]],Tabla10[Descripción],Tabla10[CODIGO PRESUPUESTARIO],0))</f>
        <v/>
      </c>
      <c r="Q951" s="523"/>
      <c r="R951" s="523" t="str">
        <f>IF(Tabla1[[#This Row],[Insumos]]="","",_xlfn.XLOOKUP(Tabla1[[#This Row],[Insumos]],Tabla10[Insumo],Tabla10[InsumoAbrev],"",0))</f>
        <v/>
      </c>
    </row>
    <row r="952" spans="2:18">
      <c r="B952" s="188" t="str">
        <f>IF('Formulario PPGR3'!$G952="","",CONCATENATE('Formulario PPGR3'!$C952,".",'Formulario PPGR3'!$D952,".",'Formulario PPGR3'!$E952,".",'Formulario PPGR3'!$F952))</f>
        <v/>
      </c>
      <c r="C952" s="188" t="str">
        <f>IF('Formulario PPGR3'!$G952="","",'Formulario PPGR1'!#REF!)</f>
        <v/>
      </c>
      <c r="D952" s="188" t="str">
        <f>IF('Formulario PPGR3'!$G952="","",'Formulario PPGR1'!#REF!)</f>
        <v/>
      </c>
      <c r="E952" s="188" t="str">
        <f>IF('Formulario PPGR3'!$G952="","",'Formulario PPGR1'!#REF!)</f>
        <v/>
      </c>
      <c r="F952" s="188" t="str">
        <f>IF('Formulario PPGR3'!$G952="","",'Formulario PPGR1'!#REF!)</f>
        <v/>
      </c>
      <c r="G952" s="234"/>
      <c r="H952" s="519" t="str" cm="1">
        <f t="array" ref="H952">IF(Tabla1[[#This Row],[Código_Actividad]]="","",_xlfn.XLOOKUP(Tabla1[[#This Row],[Código_Actividad]],CodigoActividad,Tabla2[Actividades Programables Presupuestables],"",0))</f>
        <v/>
      </c>
      <c r="I952" s="520" t="str">
        <f>IFERROR(VLOOKUP('Formulario PPGR3'!$G952,'Formulario PPGR2'!$C$9:$Q$270,15,FALSE),"")</f>
        <v/>
      </c>
      <c r="J952" s="525"/>
      <c r="K952" s="524"/>
      <c r="L952" s="521" t="str">
        <f>IF(Tabla1[[#This Row],[Descripción]]="","",_xlfn.XLOOKUP(Tabla1[[#This Row],[Descripción]],Tabla10[Descripción],Tabla10[Unidad de Medida],"",0))</f>
        <v/>
      </c>
      <c r="M952" s="312"/>
      <c r="N952" s="537" t="str">
        <f>IF(Tabla1[[#This Row],[Descripción]]="","",_xlfn.XLOOKUP(Tabla1[[#This Row],[Descripción]],Tabla10[Descripción],Tabla10[Precio Unitario],0))</f>
        <v/>
      </c>
      <c r="O952" s="537" t="str">
        <f>IF(Tabla1[[#This Row],[Cantidad de Insumos]]="","",Tabla1[[#This Row],[Precio Unitario]]*Tabla1[[#This Row],[Cantidad de Insumos]])</f>
        <v/>
      </c>
      <c r="P952" s="522" t="str">
        <f>IF(Tabla1[[#This Row],[Descripción]]="","",_xlfn.XLOOKUP(Tabla1[[#This Row],[Descripción]],Tabla10[Descripción],Tabla10[CODIGO PRESUPUESTARIO],0))</f>
        <v/>
      </c>
      <c r="Q952" s="523"/>
      <c r="R952" s="523" t="str">
        <f>IF(Tabla1[[#This Row],[Insumos]]="","",_xlfn.XLOOKUP(Tabla1[[#This Row],[Insumos]],Tabla10[Insumo],Tabla10[InsumoAbrev],"",0))</f>
        <v/>
      </c>
    </row>
    <row r="953" spans="2:18">
      <c r="B953" s="188" t="str">
        <f>IF('Formulario PPGR3'!$G953="","",CONCATENATE('Formulario PPGR3'!$C953,".",'Formulario PPGR3'!$D953,".",'Formulario PPGR3'!$E953,".",'Formulario PPGR3'!$F953))</f>
        <v/>
      </c>
      <c r="C953" s="188" t="str">
        <f>IF('Formulario PPGR3'!$G953="","",'Formulario PPGR1'!#REF!)</f>
        <v/>
      </c>
      <c r="D953" s="188" t="str">
        <f>IF('Formulario PPGR3'!$G953="","",'Formulario PPGR1'!#REF!)</f>
        <v/>
      </c>
      <c r="E953" s="188" t="str">
        <f>IF('Formulario PPGR3'!$G953="","",'Formulario PPGR1'!#REF!)</f>
        <v/>
      </c>
      <c r="F953" s="188" t="str">
        <f>IF('Formulario PPGR3'!$G953="","",'Formulario PPGR1'!#REF!)</f>
        <v/>
      </c>
      <c r="G953" s="234"/>
      <c r="H953" s="519" t="str" cm="1">
        <f t="array" ref="H953">IF(Tabla1[[#This Row],[Código_Actividad]]="","",_xlfn.XLOOKUP(Tabla1[[#This Row],[Código_Actividad]],CodigoActividad,Tabla2[Actividades Programables Presupuestables],"",0))</f>
        <v/>
      </c>
      <c r="I953" s="520" t="str">
        <f>IFERROR(VLOOKUP('Formulario PPGR3'!$G953,'Formulario PPGR2'!$C$9:$Q$270,15,FALSE),"")</f>
        <v/>
      </c>
      <c r="J953" s="525"/>
      <c r="K953" s="524"/>
      <c r="L953" s="521" t="str">
        <f>IF(Tabla1[[#This Row],[Descripción]]="","",_xlfn.XLOOKUP(Tabla1[[#This Row],[Descripción]],Tabla10[Descripción],Tabla10[Unidad de Medida],"",0))</f>
        <v/>
      </c>
      <c r="M953" s="312"/>
      <c r="N953" s="537" t="str">
        <f>IF(Tabla1[[#This Row],[Descripción]]="","",_xlfn.XLOOKUP(Tabla1[[#This Row],[Descripción]],Tabla10[Descripción],Tabla10[Precio Unitario],0))</f>
        <v/>
      </c>
      <c r="O953" s="537" t="str">
        <f>IF(Tabla1[[#This Row],[Cantidad de Insumos]]="","",Tabla1[[#This Row],[Precio Unitario]]*Tabla1[[#This Row],[Cantidad de Insumos]])</f>
        <v/>
      </c>
      <c r="P953" s="522" t="str">
        <f>IF(Tabla1[[#This Row],[Descripción]]="","",_xlfn.XLOOKUP(Tabla1[[#This Row],[Descripción]],Tabla10[Descripción],Tabla10[CODIGO PRESUPUESTARIO],0))</f>
        <v/>
      </c>
      <c r="Q953" s="523"/>
      <c r="R953" s="523" t="str">
        <f>IF(Tabla1[[#This Row],[Insumos]]="","",_xlfn.XLOOKUP(Tabla1[[#This Row],[Insumos]],Tabla10[Insumo],Tabla10[InsumoAbrev],"",0))</f>
        <v/>
      </c>
    </row>
    <row r="954" spans="2:18">
      <c r="B954" s="188" t="str">
        <f>IF('Formulario PPGR3'!$G954="","",CONCATENATE('Formulario PPGR3'!$C954,".",'Formulario PPGR3'!$D954,".",'Formulario PPGR3'!$E954,".",'Formulario PPGR3'!$F954))</f>
        <v/>
      </c>
      <c r="C954" s="188" t="str">
        <f>IF('Formulario PPGR3'!$G954="","",'Formulario PPGR1'!#REF!)</f>
        <v/>
      </c>
      <c r="D954" s="188" t="str">
        <f>IF('Formulario PPGR3'!$G954="","",'Formulario PPGR1'!#REF!)</f>
        <v/>
      </c>
      <c r="E954" s="188" t="str">
        <f>IF('Formulario PPGR3'!$G954="","",'Formulario PPGR1'!#REF!)</f>
        <v/>
      </c>
      <c r="F954" s="188" t="str">
        <f>IF('Formulario PPGR3'!$G954="","",'Formulario PPGR1'!#REF!)</f>
        <v/>
      </c>
      <c r="G954" s="234"/>
      <c r="H954" s="519" t="str" cm="1">
        <f t="array" ref="H954">IF(Tabla1[[#This Row],[Código_Actividad]]="","",_xlfn.XLOOKUP(Tabla1[[#This Row],[Código_Actividad]],CodigoActividad,Tabla2[Actividades Programables Presupuestables],"",0))</f>
        <v/>
      </c>
      <c r="I954" s="520" t="str">
        <f>IFERROR(VLOOKUP('Formulario PPGR3'!$G954,'Formulario PPGR2'!$C$9:$Q$270,15,FALSE),"")</f>
        <v/>
      </c>
      <c r="J954" s="525"/>
      <c r="K954" s="524"/>
      <c r="L954" s="521" t="str">
        <f>IF(Tabla1[[#This Row],[Descripción]]="","",_xlfn.XLOOKUP(Tabla1[[#This Row],[Descripción]],Tabla10[Descripción],Tabla10[Unidad de Medida],"",0))</f>
        <v/>
      </c>
      <c r="M954" s="312"/>
      <c r="N954" s="537" t="str">
        <f>IF(Tabla1[[#This Row],[Descripción]]="","",_xlfn.XLOOKUP(Tabla1[[#This Row],[Descripción]],Tabla10[Descripción],Tabla10[Precio Unitario],0))</f>
        <v/>
      </c>
      <c r="O954" s="537" t="str">
        <f>IF(Tabla1[[#This Row],[Cantidad de Insumos]]="","",Tabla1[[#This Row],[Precio Unitario]]*Tabla1[[#This Row],[Cantidad de Insumos]])</f>
        <v/>
      </c>
      <c r="P954" s="522" t="str">
        <f>IF(Tabla1[[#This Row],[Descripción]]="","",_xlfn.XLOOKUP(Tabla1[[#This Row],[Descripción]],Tabla10[Descripción],Tabla10[CODIGO PRESUPUESTARIO],0))</f>
        <v/>
      </c>
      <c r="Q954" s="523"/>
      <c r="R954" s="523" t="str">
        <f>IF(Tabla1[[#This Row],[Insumos]]="","",_xlfn.XLOOKUP(Tabla1[[#This Row],[Insumos]],Tabla10[Insumo],Tabla10[InsumoAbrev],"",0))</f>
        <v/>
      </c>
    </row>
    <row r="955" spans="2:18">
      <c r="B955" s="188" t="str">
        <f>IF('Formulario PPGR3'!$G955="","",CONCATENATE('Formulario PPGR3'!$C955,".",'Formulario PPGR3'!$D955,".",'Formulario PPGR3'!$E955,".",'Formulario PPGR3'!$F955))</f>
        <v/>
      </c>
      <c r="C955" s="188" t="str">
        <f>IF('Formulario PPGR3'!$G955="","",'Formulario PPGR1'!#REF!)</f>
        <v/>
      </c>
      <c r="D955" s="188" t="str">
        <f>IF('Formulario PPGR3'!$G955="","",'Formulario PPGR1'!#REF!)</f>
        <v/>
      </c>
      <c r="E955" s="188" t="str">
        <f>IF('Formulario PPGR3'!$G955="","",'Formulario PPGR1'!#REF!)</f>
        <v/>
      </c>
      <c r="F955" s="188" t="str">
        <f>IF('Formulario PPGR3'!$G955="","",'Formulario PPGR1'!#REF!)</f>
        <v/>
      </c>
      <c r="G955" s="234"/>
      <c r="H955" s="519" t="str" cm="1">
        <f t="array" ref="H955">IF(Tabla1[[#This Row],[Código_Actividad]]="","",_xlfn.XLOOKUP(Tabla1[[#This Row],[Código_Actividad]],CodigoActividad,Tabla2[Actividades Programables Presupuestables],"",0))</f>
        <v/>
      </c>
      <c r="I955" s="520" t="str">
        <f>IFERROR(VLOOKUP('Formulario PPGR3'!$G955,'Formulario PPGR2'!$C$9:$Q$270,15,FALSE),"")</f>
        <v/>
      </c>
      <c r="J955" s="525"/>
      <c r="K955" s="524"/>
      <c r="L955" s="521" t="str">
        <f>IF(Tabla1[[#This Row],[Descripción]]="","",_xlfn.XLOOKUP(Tabla1[[#This Row],[Descripción]],Tabla10[Descripción],Tabla10[Unidad de Medida],"",0))</f>
        <v/>
      </c>
      <c r="M955" s="312"/>
      <c r="N955" s="537" t="str">
        <f>IF(Tabla1[[#This Row],[Descripción]]="","",_xlfn.XLOOKUP(Tabla1[[#This Row],[Descripción]],Tabla10[Descripción],Tabla10[Precio Unitario],0))</f>
        <v/>
      </c>
      <c r="O955" s="537" t="str">
        <f>IF(Tabla1[[#This Row],[Cantidad de Insumos]]="","",Tabla1[[#This Row],[Precio Unitario]]*Tabla1[[#This Row],[Cantidad de Insumos]])</f>
        <v/>
      </c>
      <c r="P955" s="522" t="str">
        <f>IF(Tabla1[[#This Row],[Descripción]]="","",_xlfn.XLOOKUP(Tabla1[[#This Row],[Descripción]],Tabla10[Descripción],Tabla10[CODIGO PRESUPUESTARIO],0))</f>
        <v/>
      </c>
      <c r="Q955" s="523"/>
      <c r="R955" s="523" t="str">
        <f>IF(Tabla1[[#This Row],[Insumos]]="","",_xlfn.XLOOKUP(Tabla1[[#This Row],[Insumos]],Tabla10[Insumo],Tabla10[InsumoAbrev],"",0))</f>
        <v/>
      </c>
    </row>
    <row r="956" spans="2:18">
      <c r="B956" s="188" t="str">
        <f>IF('Formulario PPGR3'!$G956="","",CONCATENATE('Formulario PPGR3'!$C956,".",'Formulario PPGR3'!$D956,".",'Formulario PPGR3'!$E956,".",'Formulario PPGR3'!$F956))</f>
        <v/>
      </c>
      <c r="C956" s="188" t="str">
        <f>IF('Formulario PPGR3'!$G956="","",'Formulario PPGR1'!#REF!)</f>
        <v/>
      </c>
      <c r="D956" s="188" t="str">
        <f>IF('Formulario PPGR3'!$G956="","",'Formulario PPGR1'!#REF!)</f>
        <v/>
      </c>
      <c r="E956" s="188" t="str">
        <f>IF('Formulario PPGR3'!$G956="","",'Formulario PPGR1'!#REF!)</f>
        <v/>
      </c>
      <c r="F956" s="188" t="str">
        <f>IF('Formulario PPGR3'!$G956="","",'Formulario PPGR1'!#REF!)</f>
        <v/>
      </c>
      <c r="G956" s="234"/>
      <c r="H956" s="519" t="str" cm="1">
        <f t="array" ref="H956">IF(Tabla1[[#This Row],[Código_Actividad]]="","",_xlfn.XLOOKUP(Tabla1[[#This Row],[Código_Actividad]],CodigoActividad,Tabla2[Actividades Programables Presupuestables],"",0))</f>
        <v/>
      </c>
      <c r="I956" s="520" t="str">
        <f>IFERROR(VLOOKUP('Formulario PPGR3'!$G956,'Formulario PPGR2'!$C$9:$Q$270,15,FALSE),"")</f>
        <v/>
      </c>
      <c r="J956" s="525"/>
      <c r="K956" s="524"/>
      <c r="L956" s="521" t="str">
        <f>IF(Tabla1[[#This Row],[Descripción]]="","",_xlfn.XLOOKUP(Tabla1[[#This Row],[Descripción]],Tabla10[Descripción],Tabla10[Unidad de Medida],"",0))</f>
        <v/>
      </c>
      <c r="M956" s="312"/>
      <c r="N956" s="537" t="str">
        <f>IF(Tabla1[[#This Row],[Descripción]]="","",_xlfn.XLOOKUP(Tabla1[[#This Row],[Descripción]],Tabla10[Descripción],Tabla10[Precio Unitario],0))</f>
        <v/>
      </c>
      <c r="O956" s="537" t="str">
        <f>IF(Tabla1[[#This Row],[Cantidad de Insumos]]="","",Tabla1[[#This Row],[Precio Unitario]]*Tabla1[[#This Row],[Cantidad de Insumos]])</f>
        <v/>
      </c>
      <c r="P956" s="522" t="str">
        <f>IF(Tabla1[[#This Row],[Descripción]]="","",_xlfn.XLOOKUP(Tabla1[[#This Row],[Descripción]],Tabla10[Descripción],Tabla10[CODIGO PRESUPUESTARIO],0))</f>
        <v/>
      </c>
      <c r="Q956" s="523"/>
      <c r="R956" s="523" t="str">
        <f>IF(Tabla1[[#This Row],[Insumos]]="","",_xlfn.XLOOKUP(Tabla1[[#This Row],[Insumos]],Tabla10[Insumo],Tabla10[InsumoAbrev],"",0))</f>
        <v/>
      </c>
    </row>
    <row r="957" spans="2:18">
      <c r="B957" s="188" t="str">
        <f>IF('Formulario PPGR3'!$G957="","",CONCATENATE('Formulario PPGR3'!$C957,".",'Formulario PPGR3'!$D957,".",'Formulario PPGR3'!$E957,".",'Formulario PPGR3'!$F957))</f>
        <v/>
      </c>
      <c r="C957" s="188" t="str">
        <f>IF('Formulario PPGR3'!$G957="","",'Formulario PPGR1'!#REF!)</f>
        <v/>
      </c>
      <c r="D957" s="188" t="str">
        <f>IF('Formulario PPGR3'!$G957="","",'Formulario PPGR1'!#REF!)</f>
        <v/>
      </c>
      <c r="E957" s="188" t="str">
        <f>IF('Formulario PPGR3'!$G957="","",'Formulario PPGR1'!#REF!)</f>
        <v/>
      </c>
      <c r="F957" s="188" t="str">
        <f>IF('Formulario PPGR3'!$G957="","",'Formulario PPGR1'!#REF!)</f>
        <v/>
      </c>
      <c r="G957" s="234"/>
      <c r="H957" s="519" t="str" cm="1">
        <f t="array" ref="H957">IF(Tabla1[[#This Row],[Código_Actividad]]="","",_xlfn.XLOOKUP(Tabla1[[#This Row],[Código_Actividad]],CodigoActividad,Tabla2[Actividades Programables Presupuestables],"",0))</f>
        <v/>
      </c>
      <c r="I957" s="520" t="str">
        <f>IFERROR(VLOOKUP('Formulario PPGR3'!$G957,'Formulario PPGR2'!$C$9:$Q$270,15,FALSE),"")</f>
        <v/>
      </c>
      <c r="J957" s="525"/>
      <c r="K957" s="524"/>
      <c r="L957" s="521" t="str">
        <f>IF(Tabla1[[#This Row],[Descripción]]="","",_xlfn.XLOOKUP(Tabla1[[#This Row],[Descripción]],Tabla10[Descripción],Tabla10[Unidad de Medida],"",0))</f>
        <v/>
      </c>
      <c r="M957" s="312"/>
      <c r="N957" s="537" t="str">
        <f>IF(Tabla1[[#This Row],[Descripción]]="","",_xlfn.XLOOKUP(Tabla1[[#This Row],[Descripción]],Tabla10[Descripción],Tabla10[Precio Unitario],0))</f>
        <v/>
      </c>
      <c r="O957" s="537" t="str">
        <f>IF(Tabla1[[#This Row],[Cantidad de Insumos]]="","",Tabla1[[#This Row],[Precio Unitario]]*Tabla1[[#This Row],[Cantidad de Insumos]])</f>
        <v/>
      </c>
      <c r="P957" s="522" t="str">
        <f>IF(Tabla1[[#This Row],[Descripción]]="","",_xlfn.XLOOKUP(Tabla1[[#This Row],[Descripción]],Tabla10[Descripción],Tabla10[CODIGO PRESUPUESTARIO],0))</f>
        <v/>
      </c>
      <c r="Q957" s="523"/>
      <c r="R957" s="523" t="str">
        <f>IF(Tabla1[[#This Row],[Insumos]]="","",_xlfn.XLOOKUP(Tabla1[[#This Row],[Insumos]],Tabla10[Insumo],Tabla10[InsumoAbrev],"",0))</f>
        <v/>
      </c>
    </row>
    <row r="958" spans="2:18">
      <c r="B958" s="188" t="str">
        <f>IF('Formulario PPGR3'!$G958="","",CONCATENATE('Formulario PPGR3'!$C958,".",'Formulario PPGR3'!$D958,".",'Formulario PPGR3'!$E958,".",'Formulario PPGR3'!$F958))</f>
        <v/>
      </c>
      <c r="C958" s="188" t="str">
        <f>IF('Formulario PPGR3'!$G958="","",'Formulario PPGR1'!#REF!)</f>
        <v/>
      </c>
      <c r="D958" s="188" t="str">
        <f>IF('Formulario PPGR3'!$G958="","",'Formulario PPGR1'!#REF!)</f>
        <v/>
      </c>
      <c r="E958" s="188" t="str">
        <f>IF('Formulario PPGR3'!$G958="","",'Formulario PPGR1'!#REF!)</f>
        <v/>
      </c>
      <c r="F958" s="188" t="str">
        <f>IF('Formulario PPGR3'!$G958="","",'Formulario PPGR1'!#REF!)</f>
        <v/>
      </c>
      <c r="G958" s="234"/>
      <c r="H958" s="519" t="str" cm="1">
        <f t="array" ref="H958">IF(Tabla1[[#This Row],[Código_Actividad]]="","",_xlfn.XLOOKUP(Tabla1[[#This Row],[Código_Actividad]],CodigoActividad,Tabla2[Actividades Programables Presupuestables],"",0))</f>
        <v/>
      </c>
      <c r="I958" s="520" t="str">
        <f>IFERROR(VLOOKUP('Formulario PPGR3'!$G958,'Formulario PPGR2'!$C$9:$Q$270,15,FALSE),"")</f>
        <v/>
      </c>
      <c r="J958" s="525"/>
      <c r="K958" s="524"/>
      <c r="L958" s="521" t="str">
        <f>IF(Tabla1[[#This Row],[Descripción]]="","",_xlfn.XLOOKUP(Tabla1[[#This Row],[Descripción]],Tabla10[Descripción],Tabla10[Unidad de Medida],"",0))</f>
        <v/>
      </c>
      <c r="M958" s="312"/>
      <c r="N958" s="537" t="str">
        <f>IF(Tabla1[[#This Row],[Descripción]]="","",_xlfn.XLOOKUP(Tabla1[[#This Row],[Descripción]],Tabla10[Descripción],Tabla10[Precio Unitario],0))</f>
        <v/>
      </c>
      <c r="O958" s="537" t="str">
        <f>IF(Tabla1[[#This Row],[Cantidad de Insumos]]="","",Tabla1[[#This Row],[Precio Unitario]]*Tabla1[[#This Row],[Cantidad de Insumos]])</f>
        <v/>
      </c>
      <c r="P958" s="522" t="str">
        <f>IF(Tabla1[[#This Row],[Descripción]]="","",_xlfn.XLOOKUP(Tabla1[[#This Row],[Descripción]],Tabla10[Descripción],Tabla10[CODIGO PRESUPUESTARIO],0))</f>
        <v/>
      </c>
      <c r="Q958" s="523"/>
      <c r="R958" s="523" t="str">
        <f>IF(Tabla1[[#This Row],[Insumos]]="","",_xlfn.XLOOKUP(Tabla1[[#This Row],[Insumos]],Tabla10[Insumo],Tabla10[InsumoAbrev],"",0))</f>
        <v/>
      </c>
    </row>
    <row r="959" spans="2:18">
      <c r="B959" s="188" t="str">
        <f>IF('Formulario PPGR3'!$G959="","",CONCATENATE('Formulario PPGR3'!$C959,".",'Formulario PPGR3'!$D959,".",'Formulario PPGR3'!$E959,".",'Formulario PPGR3'!$F959))</f>
        <v/>
      </c>
      <c r="C959" s="188" t="str">
        <f>IF('Formulario PPGR3'!$G959="","",'Formulario PPGR1'!#REF!)</f>
        <v/>
      </c>
      <c r="D959" s="188" t="str">
        <f>IF('Formulario PPGR3'!$G959="","",'Formulario PPGR1'!#REF!)</f>
        <v/>
      </c>
      <c r="E959" s="188" t="str">
        <f>IF('Formulario PPGR3'!$G959="","",'Formulario PPGR1'!#REF!)</f>
        <v/>
      </c>
      <c r="F959" s="188" t="str">
        <f>IF('Formulario PPGR3'!$G959="","",'Formulario PPGR1'!#REF!)</f>
        <v/>
      </c>
      <c r="G959" s="234"/>
      <c r="H959" s="519" t="str" cm="1">
        <f t="array" ref="H959">IF(Tabla1[[#This Row],[Código_Actividad]]="","",_xlfn.XLOOKUP(Tabla1[[#This Row],[Código_Actividad]],CodigoActividad,Tabla2[Actividades Programables Presupuestables],"",0))</f>
        <v/>
      </c>
      <c r="I959" s="520" t="str">
        <f>IFERROR(VLOOKUP('Formulario PPGR3'!$G959,'Formulario PPGR2'!$C$9:$Q$270,15,FALSE),"")</f>
        <v/>
      </c>
      <c r="J959" s="525"/>
      <c r="K959" s="524"/>
      <c r="L959" s="521" t="str">
        <f>IF(Tabla1[[#This Row],[Descripción]]="","",_xlfn.XLOOKUP(Tabla1[[#This Row],[Descripción]],Tabla10[Descripción],Tabla10[Unidad de Medida],"",0))</f>
        <v/>
      </c>
      <c r="M959" s="312"/>
      <c r="N959" s="537" t="str">
        <f>IF(Tabla1[[#This Row],[Descripción]]="","",_xlfn.XLOOKUP(Tabla1[[#This Row],[Descripción]],Tabla10[Descripción],Tabla10[Precio Unitario],0))</f>
        <v/>
      </c>
      <c r="O959" s="537" t="str">
        <f>IF(Tabla1[[#This Row],[Cantidad de Insumos]]="","",Tabla1[[#This Row],[Precio Unitario]]*Tabla1[[#This Row],[Cantidad de Insumos]])</f>
        <v/>
      </c>
      <c r="P959" s="522" t="str">
        <f>IF(Tabla1[[#This Row],[Descripción]]="","",_xlfn.XLOOKUP(Tabla1[[#This Row],[Descripción]],Tabla10[Descripción],Tabla10[CODIGO PRESUPUESTARIO],0))</f>
        <v/>
      </c>
      <c r="Q959" s="523"/>
      <c r="R959" s="523" t="str">
        <f>IF(Tabla1[[#This Row],[Insumos]]="","",_xlfn.XLOOKUP(Tabla1[[#This Row],[Insumos]],Tabla10[Insumo],Tabla10[InsumoAbrev],"",0))</f>
        <v/>
      </c>
    </row>
    <row r="960" spans="2:18">
      <c r="B960" s="188" t="str">
        <f>IF('Formulario PPGR3'!$G960="","",CONCATENATE('Formulario PPGR3'!$C960,".",'Formulario PPGR3'!$D960,".",'Formulario PPGR3'!$E960,".",'Formulario PPGR3'!$F960))</f>
        <v/>
      </c>
      <c r="C960" s="188" t="str">
        <f>IF('Formulario PPGR3'!$G960="","",'Formulario PPGR1'!#REF!)</f>
        <v/>
      </c>
      <c r="D960" s="188" t="str">
        <f>IF('Formulario PPGR3'!$G960="","",'Formulario PPGR1'!#REF!)</f>
        <v/>
      </c>
      <c r="E960" s="188" t="str">
        <f>IF('Formulario PPGR3'!$G960="","",'Formulario PPGR1'!#REF!)</f>
        <v/>
      </c>
      <c r="F960" s="188" t="str">
        <f>IF('Formulario PPGR3'!$G960="","",'Formulario PPGR1'!#REF!)</f>
        <v/>
      </c>
      <c r="G960" s="234"/>
      <c r="H960" s="519" t="str" cm="1">
        <f t="array" ref="H960">IF(Tabla1[[#This Row],[Código_Actividad]]="","",_xlfn.XLOOKUP(Tabla1[[#This Row],[Código_Actividad]],CodigoActividad,Tabla2[Actividades Programables Presupuestables],"",0))</f>
        <v/>
      </c>
      <c r="I960" s="520" t="str">
        <f>IFERROR(VLOOKUP('Formulario PPGR3'!$G960,'Formulario PPGR2'!$C$9:$Q$270,15,FALSE),"")</f>
        <v/>
      </c>
      <c r="J960" s="525"/>
      <c r="K960" s="524"/>
      <c r="L960" s="521" t="str">
        <f>IF(Tabla1[[#This Row],[Descripción]]="","",_xlfn.XLOOKUP(Tabla1[[#This Row],[Descripción]],Tabla10[Descripción],Tabla10[Unidad de Medida],"",0))</f>
        <v/>
      </c>
      <c r="M960" s="312"/>
      <c r="N960" s="537" t="str">
        <f>IF(Tabla1[[#This Row],[Descripción]]="","",_xlfn.XLOOKUP(Tabla1[[#This Row],[Descripción]],Tabla10[Descripción],Tabla10[Precio Unitario],0))</f>
        <v/>
      </c>
      <c r="O960" s="537" t="str">
        <f>IF(Tabla1[[#This Row],[Cantidad de Insumos]]="","",Tabla1[[#This Row],[Precio Unitario]]*Tabla1[[#This Row],[Cantidad de Insumos]])</f>
        <v/>
      </c>
      <c r="P960" s="522" t="str">
        <f>IF(Tabla1[[#This Row],[Descripción]]="","",_xlfn.XLOOKUP(Tabla1[[#This Row],[Descripción]],Tabla10[Descripción],Tabla10[CODIGO PRESUPUESTARIO],0))</f>
        <v/>
      </c>
      <c r="Q960" s="523"/>
      <c r="R960" s="523" t="str">
        <f>IF(Tabla1[[#This Row],[Insumos]]="","",_xlfn.XLOOKUP(Tabla1[[#This Row],[Insumos]],Tabla10[Insumo],Tabla10[InsumoAbrev],"",0))</f>
        <v/>
      </c>
    </row>
    <row r="961" spans="2:18">
      <c r="B961" s="188" t="str">
        <f>IF('Formulario PPGR3'!$G961="","",CONCATENATE('Formulario PPGR3'!$C961,".",'Formulario PPGR3'!$D961,".",'Formulario PPGR3'!$E961,".",'Formulario PPGR3'!$F961))</f>
        <v/>
      </c>
      <c r="C961" s="188" t="str">
        <f>IF('Formulario PPGR3'!$G961="","",'Formulario PPGR1'!#REF!)</f>
        <v/>
      </c>
      <c r="D961" s="188" t="str">
        <f>IF('Formulario PPGR3'!$G961="","",'Formulario PPGR1'!#REF!)</f>
        <v/>
      </c>
      <c r="E961" s="188" t="str">
        <f>IF('Formulario PPGR3'!$G961="","",'Formulario PPGR1'!#REF!)</f>
        <v/>
      </c>
      <c r="F961" s="188" t="str">
        <f>IF('Formulario PPGR3'!$G961="","",'Formulario PPGR1'!#REF!)</f>
        <v/>
      </c>
      <c r="G961" s="234"/>
      <c r="H961" s="519" t="str" cm="1">
        <f t="array" ref="H961">IF(Tabla1[[#This Row],[Código_Actividad]]="","",_xlfn.XLOOKUP(Tabla1[[#This Row],[Código_Actividad]],CodigoActividad,Tabla2[Actividades Programables Presupuestables],"",0))</f>
        <v/>
      </c>
      <c r="I961" s="520" t="str">
        <f>IFERROR(VLOOKUP('Formulario PPGR3'!$G961,'Formulario PPGR2'!$C$9:$Q$270,15,FALSE),"")</f>
        <v/>
      </c>
      <c r="J961" s="525"/>
      <c r="K961" s="524"/>
      <c r="L961" s="521" t="str">
        <f>IF(Tabla1[[#This Row],[Descripción]]="","",_xlfn.XLOOKUP(Tabla1[[#This Row],[Descripción]],Tabla10[Descripción],Tabla10[Unidad de Medida],"",0))</f>
        <v/>
      </c>
      <c r="M961" s="312"/>
      <c r="N961" s="537" t="str">
        <f>IF(Tabla1[[#This Row],[Descripción]]="","",_xlfn.XLOOKUP(Tabla1[[#This Row],[Descripción]],Tabla10[Descripción],Tabla10[Precio Unitario],0))</f>
        <v/>
      </c>
      <c r="O961" s="537" t="str">
        <f>IF(Tabla1[[#This Row],[Cantidad de Insumos]]="","",Tabla1[[#This Row],[Precio Unitario]]*Tabla1[[#This Row],[Cantidad de Insumos]])</f>
        <v/>
      </c>
      <c r="P961" s="522" t="str">
        <f>IF(Tabla1[[#This Row],[Descripción]]="","",_xlfn.XLOOKUP(Tabla1[[#This Row],[Descripción]],Tabla10[Descripción],Tabla10[CODIGO PRESUPUESTARIO],0))</f>
        <v/>
      </c>
      <c r="Q961" s="523"/>
      <c r="R961" s="523" t="str">
        <f>IF(Tabla1[[#This Row],[Insumos]]="","",_xlfn.XLOOKUP(Tabla1[[#This Row],[Insumos]],Tabla10[Insumo],Tabla10[InsumoAbrev],"",0))</f>
        <v/>
      </c>
    </row>
    <row r="962" spans="2:18">
      <c r="B962" s="188" t="str">
        <f>IF('Formulario PPGR3'!$G962="","",CONCATENATE('Formulario PPGR3'!$C962,".",'Formulario PPGR3'!$D962,".",'Formulario PPGR3'!$E962,".",'Formulario PPGR3'!$F962))</f>
        <v/>
      </c>
      <c r="C962" s="188" t="str">
        <f>IF('Formulario PPGR3'!$G962="","",'Formulario PPGR1'!#REF!)</f>
        <v/>
      </c>
      <c r="D962" s="188" t="str">
        <f>IF('Formulario PPGR3'!$G962="","",'Formulario PPGR1'!#REF!)</f>
        <v/>
      </c>
      <c r="E962" s="188" t="str">
        <f>IF('Formulario PPGR3'!$G962="","",'Formulario PPGR1'!#REF!)</f>
        <v/>
      </c>
      <c r="F962" s="188" t="str">
        <f>IF('Formulario PPGR3'!$G962="","",'Formulario PPGR1'!#REF!)</f>
        <v/>
      </c>
      <c r="G962" s="234"/>
      <c r="H962" s="519" t="str" cm="1">
        <f t="array" ref="H962">IF(Tabla1[[#This Row],[Código_Actividad]]="","",_xlfn.XLOOKUP(Tabla1[[#This Row],[Código_Actividad]],CodigoActividad,Tabla2[Actividades Programables Presupuestables],"",0))</f>
        <v/>
      </c>
      <c r="I962" s="520" t="str">
        <f>IFERROR(VLOOKUP('Formulario PPGR3'!$G962,'Formulario PPGR2'!$C$9:$Q$270,15,FALSE),"")</f>
        <v/>
      </c>
      <c r="J962" s="525"/>
      <c r="K962" s="524"/>
      <c r="L962" s="521" t="str">
        <f>IF(Tabla1[[#This Row],[Descripción]]="","",_xlfn.XLOOKUP(Tabla1[[#This Row],[Descripción]],Tabla10[Descripción],Tabla10[Unidad de Medida],"",0))</f>
        <v/>
      </c>
      <c r="M962" s="312"/>
      <c r="N962" s="537" t="str">
        <f>IF(Tabla1[[#This Row],[Descripción]]="","",_xlfn.XLOOKUP(Tabla1[[#This Row],[Descripción]],Tabla10[Descripción],Tabla10[Precio Unitario],0))</f>
        <v/>
      </c>
      <c r="O962" s="537" t="str">
        <f>IF(Tabla1[[#This Row],[Cantidad de Insumos]]="","",Tabla1[[#This Row],[Precio Unitario]]*Tabla1[[#This Row],[Cantidad de Insumos]])</f>
        <v/>
      </c>
      <c r="P962" s="522" t="str">
        <f>IF(Tabla1[[#This Row],[Descripción]]="","",_xlfn.XLOOKUP(Tabla1[[#This Row],[Descripción]],Tabla10[Descripción],Tabla10[CODIGO PRESUPUESTARIO],0))</f>
        <v/>
      </c>
      <c r="Q962" s="523"/>
      <c r="R962" s="523" t="str">
        <f>IF(Tabla1[[#This Row],[Insumos]]="","",_xlfn.XLOOKUP(Tabla1[[#This Row],[Insumos]],Tabla10[Insumo],Tabla10[InsumoAbrev],"",0))</f>
        <v/>
      </c>
    </row>
    <row r="963" spans="2:18">
      <c r="B963" s="188" t="str">
        <f>IF('Formulario PPGR3'!$G963="","",CONCATENATE('Formulario PPGR3'!$C963,".",'Formulario PPGR3'!$D963,".",'Formulario PPGR3'!$E963,".",'Formulario PPGR3'!$F963))</f>
        <v/>
      </c>
      <c r="C963" s="188" t="str">
        <f>IF('Formulario PPGR3'!$G963="","",'Formulario PPGR1'!#REF!)</f>
        <v/>
      </c>
      <c r="D963" s="188" t="str">
        <f>IF('Formulario PPGR3'!$G963="","",'Formulario PPGR1'!#REF!)</f>
        <v/>
      </c>
      <c r="E963" s="188" t="str">
        <f>IF('Formulario PPGR3'!$G963="","",'Formulario PPGR1'!#REF!)</f>
        <v/>
      </c>
      <c r="F963" s="188" t="str">
        <f>IF('Formulario PPGR3'!$G963="","",'Formulario PPGR1'!#REF!)</f>
        <v/>
      </c>
      <c r="G963" s="234"/>
      <c r="H963" s="519" t="str" cm="1">
        <f t="array" ref="H963">IF(Tabla1[[#This Row],[Código_Actividad]]="","",_xlfn.XLOOKUP(Tabla1[[#This Row],[Código_Actividad]],CodigoActividad,Tabla2[Actividades Programables Presupuestables],"",0))</f>
        <v/>
      </c>
      <c r="I963" s="520" t="str">
        <f>IFERROR(VLOOKUP('Formulario PPGR3'!$G963,'Formulario PPGR2'!$C$9:$Q$270,15,FALSE),"")</f>
        <v/>
      </c>
      <c r="J963" s="525"/>
      <c r="K963" s="524"/>
      <c r="L963" s="521" t="str">
        <f>IF(Tabla1[[#This Row],[Descripción]]="","",_xlfn.XLOOKUP(Tabla1[[#This Row],[Descripción]],Tabla10[Descripción],Tabla10[Unidad de Medida],"",0))</f>
        <v/>
      </c>
      <c r="M963" s="312"/>
      <c r="N963" s="537" t="str">
        <f>IF(Tabla1[[#This Row],[Descripción]]="","",_xlfn.XLOOKUP(Tabla1[[#This Row],[Descripción]],Tabla10[Descripción],Tabla10[Precio Unitario],0))</f>
        <v/>
      </c>
      <c r="O963" s="537" t="str">
        <f>IF(Tabla1[[#This Row],[Cantidad de Insumos]]="","",Tabla1[[#This Row],[Precio Unitario]]*Tabla1[[#This Row],[Cantidad de Insumos]])</f>
        <v/>
      </c>
      <c r="P963" s="522" t="str">
        <f>IF(Tabla1[[#This Row],[Descripción]]="","",_xlfn.XLOOKUP(Tabla1[[#This Row],[Descripción]],Tabla10[Descripción],Tabla10[CODIGO PRESUPUESTARIO],0))</f>
        <v/>
      </c>
      <c r="Q963" s="523"/>
      <c r="R963" s="523" t="str">
        <f>IF(Tabla1[[#This Row],[Insumos]]="","",_xlfn.XLOOKUP(Tabla1[[#This Row],[Insumos]],Tabla10[Insumo],Tabla10[InsumoAbrev],"",0))</f>
        <v/>
      </c>
    </row>
    <row r="964" spans="2:18">
      <c r="B964" s="188" t="str">
        <f>IF('Formulario PPGR3'!$G964="","",CONCATENATE('Formulario PPGR3'!$C964,".",'Formulario PPGR3'!$D964,".",'Formulario PPGR3'!$E964,".",'Formulario PPGR3'!$F964))</f>
        <v/>
      </c>
      <c r="C964" s="188" t="str">
        <f>IF('Formulario PPGR3'!$G964="","",'Formulario PPGR1'!#REF!)</f>
        <v/>
      </c>
      <c r="D964" s="188" t="str">
        <f>IF('Formulario PPGR3'!$G964="","",'Formulario PPGR1'!#REF!)</f>
        <v/>
      </c>
      <c r="E964" s="188" t="str">
        <f>IF('Formulario PPGR3'!$G964="","",'Formulario PPGR1'!#REF!)</f>
        <v/>
      </c>
      <c r="F964" s="188" t="str">
        <f>IF('Formulario PPGR3'!$G964="","",'Formulario PPGR1'!#REF!)</f>
        <v/>
      </c>
      <c r="G964" s="234"/>
      <c r="H964" s="519" t="str" cm="1">
        <f t="array" ref="H964">IF(Tabla1[[#This Row],[Código_Actividad]]="","",_xlfn.XLOOKUP(Tabla1[[#This Row],[Código_Actividad]],CodigoActividad,Tabla2[Actividades Programables Presupuestables],"",0))</f>
        <v/>
      </c>
      <c r="I964" s="520" t="str">
        <f>IFERROR(VLOOKUP('Formulario PPGR3'!$G964,'Formulario PPGR2'!$C$9:$Q$270,15,FALSE),"")</f>
        <v/>
      </c>
      <c r="J964" s="525"/>
      <c r="K964" s="524"/>
      <c r="L964" s="521" t="str">
        <f>IF(Tabla1[[#This Row],[Descripción]]="","",_xlfn.XLOOKUP(Tabla1[[#This Row],[Descripción]],Tabla10[Descripción],Tabla10[Unidad de Medida],"",0))</f>
        <v/>
      </c>
      <c r="M964" s="312"/>
      <c r="N964" s="537" t="str">
        <f>IF(Tabla1[[#This Row],[Descripción]]="","",_xlfn.XLOOKUP(Tabla1[[#This Row],[Descripción]],Tabla10[Descripción],Tabla10[Precio Unitario],0))</f>
        <v/>
      </c>
      <c r="O964" s="537" t="str">
        <f>IF(Tabla1[[#This Row],[Cantidad de Insumos]]="","",Tabla1[[#This Row],[Precio Unitario]]*Tabla1[[#This Row],[Cantidad de Insumos]])</f>
        <v/>
      </c>
      <c r="P964" s="522" t="str">
        <f>IF(Tabla1[[#This Row],[Descripción]]="","",_xlfn.XLOOKUP(Tabla1[[#This Row],[Descripción]],Tabla10[Descripción],Tabla10[CODIGO PRESUPUESTARIO],0))</f>
        <v/>
      </c>
      <c r="Q964" s="523"/>
      <c r="R964" s="523" t="str">
        <f>IF(Tabla1[[#This Row],[Insumos]]="","",_xlfn.XLOOKUP(Tabla1[[#This Row],[Insumos]],Tabla10[Insumo],Tabla10[InsumoAbrev],"",0))</f>
        <v/>
      </c>
    </row>
    <row r="965" spans="2:18">
      <c r="B965" s="188" t="str">
        <f>IF('Formulario PPGR3'!$G965="","",CONCATENATE('Formulario PPGR3'!$C965,".",'Formulario PPGR3'!$D965,".",'Formulario PPGR3'!$E965,".",'Formulario PPGR3'!$F965))</f>
        <v/>
      </c>
      <c r="C965" s="188" t="str">
        <f>IF('Formulario PPGR3'!$G965="","",'Formulario PPGR1'!#REF!)</f>
        <v/>
      </c>
      <c r="D965" s="188" t="str">
        <f>IF('Formulario PPGR3'!$G965="","",'Formulario PPGR1'!#REF!)</f>
        <v/>
      </c>
      <c r="E965" s="188" t="str">
        <f>IF('Formulario PPGR3'!$G965="","",'Formulario PPGR1'!#REF!)</f>
        <v/>
      </c>
      <c r="F965" s="188" t="str">
        <f>IF('Formulario PPGR3'!$G965="","",'Formulario PPGR1'!#REF!)</f>
        <v/>
      </c>
      <c r="G965" s="234"/>
      <c r="H965" s="519" t="str" cm="1">
        <f t="array" ref="H965">IF(Tabla1[[#This Row],[Código_Actividad]]="","",_xlfn.XLOOKUP(Tabla1[[#This Row],[Código_Actividad]],CodigoActividad,Tabla2[Actividades Programables Presupuestables],"",0))</f>
        <v/>
      </c>
      <c r="I965" s="520" t="str">
        <f>IFERROR(VLOOKUP('Formulario PPGR3'!$G965,'Formulario PPGR2'!$C$9:$Q$270,15,FALSE),"")</f>
        <v/>
      </c>
      <c r="J965" s="525"/>
      <c r="K965" s="524"/>
      <c r="L965" s="521" t="str">
        <f>IF(Tabla1[[#This Row],[Descripción]]="","",_xlfn.XLOOKUP(Tabla1[[#This Row],[Descripción]],Tabla10[Descripción],Tabla10[Unidad de Medida],"",0))</f>
        <v/>
      </c>
      <c r="M965" s="312"/>
      <c r="N965" s="537" t="str">
        <f>IF(Tabla1[[#This Row],[Descripción]]="","",_xlfn.XLOOKUP(Tabla1[[#This Row],[Descripción]],Tabla10[Descripción],Tabla10[Precio Unitario],0))</f>
        <v/>
      </c>
      <c r="O965" s="537" t="str">
        <f>IF(Tabla1[[#This Row],[Cantidad de Insumos]]="","",Tabla1[[#This Row],[Precio Unitario]]*Tabla1[[#This Row],[Cantidad de Insumos]])</f>
        <v/>
      </c>
      <c r="P965" s="522" t="str">
        <f>IF(Tabla1[[#This Row],[Descripción]]="","",_xlfn.XLOOKUP(Tabla1[[#This Row],[Descripción]],Tabla10[Descripción],Tabla10[CODIGO PRESUPUESTARIO],0))</f>
        <v/>
      </c>
      <c r="Q965" s="523"/>
      <c r="R965" s="523" t="str">
        <f>IF(Tabla1[[#This Row],[Insumos]]="","",_xlfn.XLOOKUP(Tabla1[[#This Row],[Insumos]],Tabla10[Insumo],Tabla10[InsumoAbrev],"",0))</f>
        <v/>
      </c>
    </row>
    <row r="966" spans="2:18">
      <c r="B966" s="188" t="str">
        <f>IF('Formulario PPGR3'!$G966="","",CONCATENATE('Formulario PPGR3'!$C966,".",'Formulario PPGR3'!$D966,".",'Formulario PPGR3'!$E966,".",'Formulario PPGR3'!$F966))</f>
        <v/>
      </c>
      <c r="C966" s="188" t="str">
        <f>IF('Formulario PPGR3'!$G966="","",'Formulario PPGR1'!#REF!)</f>
        <v/>
      </c>
      <c r="D966" s="188" t="str">
        <f>IF('Formulario PPGR3'!$G966="","",'Formulario PPGR1'!#REF!)</f>
        <v/>
      </c>
      <c r="E966" s="188" t="str">
        <f>IF('Formulario PPGR3'!$G966="","",'Formulario PPGR1'!#REF!)</f>
        <v/>
      </c>
      <c r="F966" s="188" t="str">
        <f>IF('Formulario PPGR3'!$G966="","",'Formulario PPGR1'!#REF!)</f>
        <v/>
      </c>
      <c r="G966" s="234"/>
      <c r="H966" s="519" t="str" cm="1">
        <f t="array" ref="H966">IF(Tabla1[[#This Row],[Código_Actividad]]="","",_xlfn.XLOOKUP(Tabla1[[#This Row],[Código_Actividad]],CodigoActividad,Tabla2[Actividades Programables Presupuestables],"",0))</f>
        <v/>
      </c>
      <c r="I966" s="520" t="str">
        <f>IFERROR(VLOOKUP('Formulario PPGR3'!$G966,'Formulario PPGR2'!$C$9:$Q$270,15,FALSE),"")</f>
        <v/>
      </c>
      <c r="J966" s="525"/>
      <c r="K966" s="524"/>
      <c r="L966" s="521" t="str">
        <f>IF(Tabla1[[#This Row],[Descripción]]="","",_xlfn.XLOOKUP(Tabla1[[#This Row],[Descripción]],Tabla10[Descripción],Tabla10[Unidad de Medida],"",0))</f>
        <v/>
      </c>
      <c r="M966" s="312"/>
      <c r="N966" s="537" t="str">
        <f>IF(Tabla1[[#This Row],[Descripción]]="","",_xlfn.XLOOKUP(Tabla1[[#This Row],[Descripción]],Tabla10[Descripción],Tabla10[Precio Unitario],0))</f>
        <v/>
      </c>
      <c r="O966" s="537" t="str">
        <f>IF(Tabla1[[#This Row],[Cantidad de Insumos]]="","",Tabla1[[#This Row],[Precio Unitario]]*Tabla1[[#This Row],[Cantidad de Insumos]])</f>
        <v/>
      </c>
      <c r="P966" s="522" t="str">
        <f>IF(Tabla1[[#This Row],[Descripción]]="","",_xlfn.XLOOKUP(Tabla1[[#This Row],[Descripción]],Tabla10[Descripción],Tabla10[CODIGO PRESUPUESTARIO],0))</f>
        <v/>
      </c>
      <c r="Q966" s="523"/>
      <c r="R966" s="523" t="str">
        <f>IF(Tabla1[[#This Row],[Insumos]]="","",_xlfn.XLOOKUP(Tabla1[[#This Row],[Insumos]],Tabla10[Insumo],Tabla10[InsumoAbrev],"",0))</f>
        <v/>
      </c>
    </row>
    <row r="967" spans="2:18">
      <c r="B967" s="188" t="str">
        <f>IF('Formulario PPGR3'!$G967="","",CONCATENATE('Formulario PPGR3'!$C967,".",'Formulario PPGR3'!$D967,".",'Formulario PPGR3'!$E967,".",'Formulario PPGR3'!$F967))</f>
        <v/>
      </c>
      <c r="C967" s="188" t="str">
        <f>IF('Formulario PPGR3'!$G967="","",'Formulario PPGR1'!#REF!)</f>
        <v/>
      </c>
      <c r="D967" s="188" t="str">
        <f>IF('Formulario PPGR3'!$G967="","",'Formulario PPGR1'!#REF!)</f>
        <v/>
      </c>
      <c r="E967" s="188" t="str">
        <f>IF('Formulario PPGR3'!$G967="","",'Formulario PPGR1'!#REF!)</f>
        <v/>
      </c>
      <c r="F967" s="188" t="str">
        <f>IF('Formulario PPGR3'!$G967="","",'Formulario PPGR1'!#REF!)</f>
        <v/>
      </c>
      <c r="G967" s="234"/>
      <c r="H967" s="519" t="str" cm="1">
        <f t="array" ref="H967">IF(Tabla1[[#This Row],[Código_Actividad]]="","",_xlfn.XLOOKUP(Tabla1[[#This Row],[Código_Actividad]],CodigoActividad,Tabla2[Actividades Programables Presupuestables],"",0))</f>
        <v/>
      </c>
      <c r="I967" s="520" t="str">
        <f>IFERROR(VLOOKUP('Formulario PPGR3'!$G967,'Formulario PPGR2'!$C$9:$Q$270,15,FALSE),"")</f>
        <v/>
      </c>
      <c r="J967" s="525"/>
      <c r="K967" s="524"/>
      <c r="L967" s="521" t="str">
        <f>IF(Tabla1[[#This Row],[Descripción]]="","",_xlfn.XLOOKUP(Tabla1[[#This Row],[Descripción]],Tabla10[Descripción],Tabla10[Unidad de Medida],"",0))</f>
        <v/>
      </c>
      <c r="M967" s="312"/>
      <c r="N967" s="537" t="str">
        <f>IF(Tabla1[[#This Row],[Descripción]]="","",_xlfn.XLOOKUP(Tabla1[[#This Row],[Descripción]],Tabla10[Descripción],Tabla10[Precio Unitario],0))</f>
        <v/>
      </c>
      <c r="O967" s="537" t="str">
        <f>IF(Tabla1[[#This Row],[Cantidad de Insumos]]="","",Tabla1[[#This Row],[Precio Unitario]]*Tabla1[[#This Row],[Cantidad de Insumos]])</f>
        <v/>
      </c>
      <c r="P967" s="522" t="str">
        <f>IF(Tabla1[[#This Row],[Descripción]]="","",_xlfn.XLOOKUP(Tabla1[[#This Row],[Descripción]],Tabla10[Descripción],Tabla10[CODIGO PRESUPUESTARIO],0))</f>
        <v/>
      </c>
      <c r="Q967" s="523"/>
      <c r="R967" s="523" t="str">
        <f>IF(Tabla1[[#This Row],[Insumos]]="","",_xlfn.XLOOKUP(Tabla1[[#This Row],[Insumos]],Tabla10[Insumo],Tabla10[InsumoAbrev],"",0))</f>
        <v/>
      </c>
    </row>
    <row r="968" spans="2:18">
      <c r="B968" s="188" t="str">
        <f>IF('Formulario PPGR3'!$G968="","",CONCATENATE('Formulario PPGR3'!$C968,".",'Formulario PPGR3'!$D968,".",'Formulario PPGR3'!$E968,".",'Formulario PPGR3'!$F968))</f>
        <v/>
      </c>
      <c r="C968" s="188" t="str">
        <f>IF('Formulario PPGR3'!$G968="","",'Formulario PPGR1'!#REF!)</f>
        <v/>
      </c>
      <c r="D968" s="188" t="str">
        <f>IF('Formulario PPGR3'!$G968="","",'Formulario PPGR1'!#REF!)</f>
        <v/>
      </c>
      <c r="E968" s="188" t="str">
        <f>IF('Formulario PPGR3'!$G968="","",'Formulario PPGR1'!#REF!)</f>
        <v/>
      </c>
      <c r="F968" s="188" t="str">
        <f>IF('Formulario PPGR3'!$G968="","",'Formulario PPGR1'!#REF!)</f>
        <v/>
      </c>
      <c r="G968" s="234"/>
      <c r="H968" s="519" t="str" cm="1">
        <f t="array" ref="H968">IF(Tabla1[[#This Row],[Código_Actividad]]="","",_xlfn.XLOOKUP(Tabla1[[#This Row],[Código_Actividad]],CodigoActividad,Tabla2[Actividades Programables Presupuestables],"",0))</f>
        <v/>
      </c>
      <c r="I968" s="520" t="str">
        <f>IFERROR(VLOOKUP('Formulario PPGR3'!$G968,'Formulario PPGR2'!$C$9:$Q$270,15,FALSE),"")</f>
        <v/>
      </c>
      <c r="J968" s="525"/>
      <c r="K968" s="524"/>
      <c r="L968" s="521" t="str">
        <f>IF(Tabla1[[#This Row],[Descripción]]="","",_xlfn.XLOOKUP(Tabla1[[#This Row],[Descripción]],Tabla10[Descripción],Tabla10[Unidad de Medida],"",0))</f>
        <v/>
      </c>
      <c r="M968" s="312"/>
      <c r="N968" s="537" t="str">
        <f>IF(Tabla1[[#This Row],[Descripción]]="","",_xlfn.XLOOKUP(Tabla1[[#This Row],[Descripción]],Tabla10[Descripción],Tabla10[Precio Unitario],0))</f>
        <v/>
      </c>
      <c r="O968" s="537" t="str">
        <f>IF(Tabla1[[#This Row],[Cantidad de Insumos]]="","",Tabla1[[#This Row],[Precio Unitario]]*Tabla1[[#This Row],[Cantidad de Insumos]])</f>
        <v/>
      </c>
      <c r="P968" s="522" t="str">
        <f>IF(Tabla1[[#This Row],[Descripción]]="","",_xlfn.XLOOKUP(Tabla1[[#This Row],[Descripción]],Tabla10[Descripción],Tabla10[CODIGO PRESUPUESTARIO],0))</f>
        <v/>
      </c>
      <c r="Q968" s="523"/>
      <c r="R968" s="523" t="str">
        <f>IF(Tabla1[[#This Row],[Insumos]]="","",_xlfn.XLOOKUP(Tabla1[[#This Row],[Insumos]],Tabla10[Insumo],Tabla10[InsumoAbrev],"",0))</f>
        <v/>
      </c>
    </row>
    <row r="969" spans="2:18">
      <c r="B969" s="188" t="str">
        <f>IF('Formulario PPGR3'!$G969="","",CONCATENATE('Formulario PPGR3'!$C969,".",'Formulario PPGR3'!$D969,".",'Formulario PPGR3'!$E969,".",'Formulario PPGR3'!$F969))</f>
        <v/>
      </c>
      <c r="C969" s="188" t="str">
        <f>IF('Formulario PPGR3'!$G969="","",'Formulario PPGR1'!#REF!)</f>
        <v/>
      </c>
      <c r="D969" s="188" t="str">
        <f>IF('Formulario PPGR3'!$G969="","",'Formulario PPGR1'!#REF!)</f>
        <v/>
      </c>
      <c r="E969" s="188" t="str">
        <f>IF('Formulario PPGR3'!$G969="","",'Formulario PPGR1'!#REF!)</f>
        <v/>
      </c>
      <c r="F969" s="188" t="str">
        <f>IF('Formulario PPGR3'!$G969="","",'Formulario PPGR1'!#REF!)</f>
        <v/>
      </c>
      <c r="G969" s="234"/>
      <c r="H969" s="519" t="str" cm="1">
        <f t="array" ref="H969">IF(Tabla1[[#This Row],[Código_Actividad]]="","",_xlfn.XLOOKUP(Tabla1[[#This Row],[Código_Actividad]],CodigoActividad,Tabla2[Actividades Programables Presupuestables],"",0))</f>
        <v/>
      </c>
      <c r="I969" s="520" t="str">
        <f>IFERROR(VLOOKUP('Formulario PPGR3'!$G969,'Formulario PPGR2'!$C$9:$Q$270,15,FALSE),"")</f>
        <v/>
      </c>
      <c r="J969" s="525"/>
      <c r="K969" s="524"/>
      <c r="L969" s="521" t="str">
        <f>IF(Tabla1[[#This Row],[Descripción]]="","",_xlfn.XLOOKUP(Tabla1[[#This Row],[Descripción]],Tabla10[Descripción],Tabla10[Unidad de Medida],"",0))</f>
        <v/>
      </c>
      <c r="M969" s="312"/>
      <c r="N969" s="537" t="str">
        <f>IF(Tabla1[[#This Row],[Descripción]]="","",_xlfn.XLOOKUP(Tabla1[[#This Row],[Descripción]],Tabla10[Descripción],Tabla10[Precio Unitario],0))</f>
        <v/>
      </c>
      <c r="O969" s="537" t="str">
        <f>IF(Tabla1[[#This Row],[Cantidad de Insumos]]="","",Tabla1[[#This Row],[Precio Unitario]]*Tabla1[[#This Row],[Cantidad de Insumos]])</f>
        <v/>
      </c>
      <c r="P969" s="522" t="str">
        <f>IF(Tabla1[[#This Row],[Descripción]]="","",_xlfn.XLOOKUP(Tabla1[[#This Row],[Descripción]],Tabla10[Descripción],Tabla10[CODIGO PRESUPUESTARIO],0))</f>
        <v/>
      </c>
      <c r="Q969" s="523"/>
      <c r="R969" s="523" t="str">
        <f>IF(Tabla1[[#This Row],[Insumos]]="","",_xlfn.XLOOKUP(Tabla1[[#This Row],[Insumos]],Tabla10[Insumo],Tabla10[InsumoAbrev],"",0))</f>
        <v/>
      </c>
    </row>
    <row r="970" spans="2:18">
      <c r="B970" s="188" t="str">
        <f>IF('Formulario PPGR3'!$G970="","",CONCATENATE('Formulario PPGR3'!$C970,".",'Formulario PPGR3'!$D970,".",'Formulario PPGR3'!$E970,".",'Formulario PPGR3'!$F970))</f>
        <v/>
      </c>
      <c r="C970" s="188" t="str">
        <f>IF('Formulario PPGR3'!$G970="","",'Formulario PPGR1'!#REF!)</f>
        <v/>
      </c>
      <c r="D970" s="188" t="str">
        <f>IF('Formulario PPGR3'!$G970="","",'Formulario PPGR1'!#REF!)</f>
        <v/>
      </c>
      <c r="E970" s="188" t="str">
        <f>IF('Formulario PPGR3'!$G970="","",'Formulario PPGR1'!#REF!)</f>
        <v/>
      </c>
      <c r="F970" s="188" t="str">
        <f>IF('Formulario PPGR3'!$G970="","",'Formulario PPGR1'!#REF!)</f>
        <v/>
      </c>
      <c r="G970" s="234"/>
      <c r="H970" s="519" t="str" cm="1">
        <f t="array" ref="H970">IF(Tabla1[[#This Row],[Código_Actividad]]="","",_xlfn.XLOOKUP(Tabla1[[#This Row],[Código_Actividad]],CodigoActividad,Tabla2[Actividades Programables Presupuestables],"",0))</f>
        <v/>
      </c>
      <c r="I970" s="520" t="str">
        <f>IFERROR(VLOOKUP('Formulario PPGR3'!$G970,'Formulario PPGR2'!$C$9:$Q$270,15,FALSE),"")</f>
        <v/>
      </c>
      <c r="J970" s="525"/>
      <c r="K970" s="524"/>
      <c r="L970" s="521" t="str">
        <f>IF(Tabla1[[#This Row],[Descripción]]="","",_xlfn.XLOOKUP(Tabla1[[#This Row],[Descripción]],Tabla10[Descripción],Tabla10[Unidad de Medida],"",0))</f>
        <v/>
      </c>
      <c r="M970" s="312"/>
      <c r="N970" s="537" t="str">
        <f>IF(Tabla1[[#This Row],[Descripción]]="","",_xlfn.XLOOKUP(Tabla1[[#This Row],[Descripción]],Tabla10[Descripción],Tabla10[Precio Unitario],0))</f>
        <v/>
      </c>
      <c r="O970" s="537" t="str">
        <f>IF(Tabla1[[#This Row],[Cantidad de Insumos]]="","",Tabla1[[#This Row],[Precio Unitario]]*Tabla1[[#This Row],[Cantidad de Insumos]])</f>
        <v/>
      </c>
      <c r="P970" s="522" t="str">
        <f>IF(Tabla1[[#This Row],[Descripción]]="","",_xlfn.XLOOKUP(Tabla1[[#This Row],[Descripción]],Tabla10[Descripción],Tabla10[CODIGO PRESUPUESTARIO],0))</f>
        <v/>
      </c>
      <c r="Q970" s="523"/>
      <c r="R970" s="523" t="str">
        <f>IF(Tabla1[[#This Row],[Insumos]]="","",_xlfn.XLOOKUP(Tabla1[[#This Row],[Insumos]],Tabla10[Insumo],Tabla10[InsumoAbrev],"",0))</f>
        <v/>
      </c>
    </row>
    <row r="971" spans="2:18">
      <c r="B971" s="188" t="str">
        <f>IF('Formulario PPGR3'!$G971="","",CONCATENATE('Formulario PPGR3'!$C971,".",'Formulario PPGR3'!$D971,".",'Formulario PPGR3'!$E971,".",'Formulario PPGR3'!$F971))</f>
        <v/>
      </c>
      <c r="C971" s="188" t="str">
        <f>IF('Formulario PPGR3'!$G971="","",'Formulario PPGR1'!#REF!)</f>
        <v/>
      </c>
      <c r="D971" s="188" t="str">
        <f>IF('Formulario PPGR3'!$G971="","",'Formulario PPGR1'!#REF!)</f>
        <v/>
      </c>
      <c r="E971" s="188" t="str">
        <f>IF('Formulario PPGR3'!$G971="","",'Formulario PPGR1'!#REF!)</f>
        <v/>
      </c>
      <c r="F971" s="188" t="str">
        <f>IF('Formulario PPGR3'!$G971="","",'Formulario PPGR1'!#REF!)</f>
        <v/>
      </c>
      <c r="G971" s="234"/>
      <c r="H971" s="519" t="str" cm="1">
        <f t="array" ref="H971">IF(Tabla1[[#This Row],[Código_Actividad]]="","",_xlfn.XLOOKUP(Tabla1[[#This Row],[Código_Actividad]],CodigoActividad,Tabla2[Actividades Programables Presupuestables],"",0))</f>
        <v/>
      </c>
      <c r="I971" s="520" t="str">
        <f>IFERROR(VLOOKUP('Formulario PPGR3'!$G971,'Formulario PPGR2'!$C$9:$Q$270,15,FALSE),"")</f>
        <v/>
      </c>
      <c r="J971" s="525"/>
      <c r="K971" s="524"/>
      <c r="L971" s="521" t="str">
        <f>IF(Tabla1[[#This Row],[Descripción]]="","",_xlfn.XLOOKUP(Tabla1[[#This Row],[Descripción]],Tabla10[Descripción],Tabla10[Unidad de Medida],"",0))</f>
        <v/>
      </c>
      <c r="M971" s="312"/>
      <c r="N971" s="537" t="str">
        <f>IF(Tabla1[[#This Row],[Descripción]]="","",_xlfn.XLOOKUP(Tabla1[[#This Row],[Descripción]],Tabla10[Descripción],Tabla10[Precio Unitario],0))</f>
        <v/>
      </c>
      <c r="O971" s="537" t="str">
        <f>IF(Tabla1[[#This Row],[Cantidad de Insumos]]="","",Tabla1[[#This Row],[Precio Unitario]]*Tabla1[[#This Row],[Cantidad de Insumos]])</f>
        <v/>
      </c>
      <c r="P971" s="522" t="str">
        <f>IF(Tabla1[[#This Row],[Descripción]]="","",_xlfn.XLOOKUP(Tabla1[[#This Row],[Descripción]],Tabla10[Descripción],Tabla10[CODIGO PRESUPUESTARIO],0))</f>
        <v/>
      </c>
      <c r="Q971" s="523"/>
      <c r="R971" s="523" t="str">
        <f>IF(Tabla1[[#This Row],[Insumos]]="","",_xlfn.XLOOKUP(Tabla1[[#This Row],[Insumos]],Tabla10[Insumo],Tabla10[InsumoAbrev],"",0))</f>
        <v/>
      </c>
    </row>
    <row r="972" spans="2:18">
      <c r="B972" s="188" t="str">
        <f>IF('Formulario PPGR3'!$G972="","",CONCATENATE('Formulario PPGR3'!$C972,".",'Formulario PPGR3'!$D972,".",'Formulario PPGR3'!$E972,".",'Formulario PPGR3'!$F972))</f>
        <v/>
      </c>
      <c r="C972" s="188" t="str">
        <f>IF('Formulario PPGR3'!$G972="","",'Formulario PPGR1'!#REF!)</f>
        <v/>
      </c>
      <c r="D972" s="188" t="str">
        <f>IF('Formulario PPGR3'!$G972="","",'Formulario PPGR1'!#REF!)</f>
        <v/>
      </c>
      <c r="E972" s="188" t="str">
        <f>IF('Formulario PPGR3'!$G972="","",'Formulario PPGR1'!#REF!)</f>
        <v/>
      </c>
      <c r="F972" s="188" t="str">
        <f>IF('Formulario PPGR3'!$G972="","",'Formulario PPGR1'!#REF!)</f>
        <v/>
      </c>
      <c r="G972" s="234"/>
      <c r="H972" s="519" t="str" cm="1">
        <f t="array" ref="H972">IF(Tabla1[[#This Row],[Código_Actividad]]="","",_xlfn.XLOOKUP(Tabla1[[#This Row],[Código_Actividad]],CodigoActividad,Tabla2[Actividades Programables Presupuestables],"",0))</f>
        <v/>
      </c>
      <c r="I972" s="520" t="str">
        <f>IFERROR(VLOOKUP('Formulario PPGR3'!$G972,'Formulario PPGR2'!$C$9:$Q$270,15,FALSE),"")</f>
        <v/>
      </c>
      <c r="J972" s="525"/>
      <c r="K972" s="524"/>
      <c r="L972" s="521" t="str">
        <f>IF(Tabla1[[#This Row],[Descripción]]="","",_xlfn.XLOOKUP(Tabla1[[#This Row],[Descripción]],Tabla10[Descripción],Tabla10[Unidad de Medida],"",0))</f>
        <v/>
      </c>
      <c r="M972" s="312"/>
      <c r="N972" s="537" t="str">
        <f>IF(Tabla1[[#This Row],[Descripción]]="","",_xlfn.XLOOKUP(Tabla1[[#This Row],[Descripción]],Tabla10[Descripción],Tabla10[Precio Unitario],0))</f>
        <v/>
      </c>
      <c r="O972" s="537" t="str">
        <f>IF(Tabla1[[#This Row],[Cantidad de Insumos]]="","",Tabla1[[#This Row],[Precio Unitario]]*Tabla1[[#This Row],[Cantidad de Insumos]])</f>
        <v/>
      </c>
      <c r="P972" s="522" t="str">
        <f>IF(Tabla1[[#This Row],[Descripción]]="","",_xlfn.XLOOKUP(Tabla1[[#This Row],[Descripción]],Tabla10[Descripción],Tabla10[CODIGO PRESUPUESTARIO],0))</f>
        <v/>
      </c>
      <c r="Q972" s="523"/>
      <c r="R972" s="523" t="str">
        <f>IF(Tabla1[[#This Row],[Insumos]]="","",_xlfn.XLOOKUP(Tabla1[[#This Row],[Insumos]],Tabla10[Insumo],Tabla10[InsumoAbrev],"",0))</f>
        <v/>
      </c>
    </row>
    <row r="973" spans="2:18">
      <c r="B973" s="188" t="str">
        <f>IF('Formulario PPGR3'!$G973="","",CONCATENATE('Formulario PPGR3'!$C973,".",'Formulario PPGR3'!$D973,".",'Formulario PPGR3'!$E973,".",'Formulario PPGR3'!$F973))</f>
        <v/>
      </c>
      <c r="C973" s="188" t="str">
        <f>IF('Formulario PPGR3'!$G973="","",'Formulario PPGR1'!#REF!)</f>
        <v/>
      </c>
      <c r="D973" s="188" t="str">
        <f>IF('Formulario PPGR3'!$G973="","",'Formulario PPGR1'!#REF!)</f>
        <v/>
      </c>
      <c r="E973" s="188" t="str">
        <f>IF('Formulario PPGR3'!$G973="","",'Formulario PPGR1'!#REF!)</f>
        <v/>
      </c>
      <c r="F973" s="188" t="str">
        <f>IF('Formulario PPGR3'!$G973="","",'Formulario PPGR1'!#REF!)</f>
        <v/>
      </c>
      <c r="G973" s="234"/>
      <c r="H973" s="519" t="str" cm="1">
        <f t="array" ref="H973">IF(Tabla1[[#This Row],[Código_Actividad]]="","",_xlfn.XLOOKUP(Tabla1[[#This Row],[Código_Actividad]],CodigoActividad,Tabla2[Actividades Programables Presupuestables],"",0))</f>
        <v/>
      </c>
      <c r="I973" s="520" t="str">
        <f>IFERROR(VLOOKUP('Formulario PPGR3'!$G973,'Formulario PPGR2'!$C$9:$Q$270,15,FALSE),"")</f>
        <v/>
      </c>
      <c r="J973" s="525"/>
      <c r="K973" s="524"/>
      <c r="L973" s="521" t="str">
        <f>IF(Tabla1[[#This Row],[Descripción]]="","",_xlfn.XLOOKUP(Tabla1[[#This Row],[Descripción]],Tabla10[Descripción],Tabla10[Unidad de Medida],"",0))</f>
        <v/>
      </c>
      <c r="M973" s="312"/>
      <c r="N973" s="537" t="str">
        <f>IF(Tabla1[[#This Row],[Descripción]]="","",_xlfn.XLOOKUP(Tabla1[[#This Row],[Descripción]],Tabla10[Descripción],Tabla10[Precio Unitario],0))</f>
        <v/>
      </c>
      <c r="O973" s="537" t="str">
        <f>IF(Tabla1[[#This Row],[Cantidad de Insumos]]="","",Tabla1[[#This Row],[Precio Unitario]]*Tabla1[[#This Row],[Cantidad de Insumos]])</f>
        <v/>
      </c>
      <c r="P973" s="522" t="str">
        <f>IF(Tabla1[[#This Row],[Descripción]]="","",_xlfn.XLOOKUP(Tabla1[[#This Row],[Descripción]],Tabla10[Descripción],Tabla10[CODIGO PRESUPUESTARIO],0))</f>
        <v/>
      </c>
      <c r="Q973" s="523"/>
      <c r="R973" s="523" t="str">
        <f>IF(Tabla1[[#This Row],[Insumos]]="","",_xlfn.XLOOKUP(Tabla1[[#This Row],[Insumos]],Tabla10[Insumo],Tabla10[InsumoAbrev],"",0))</f>
        <v/>
      </c>
    </row>
    <row r="974" spans="2:18">
      <c r="B974" s="188" t="str">
        <f>IF('Formulario PPGR3'!$G974="","",CONCATENATE('Formulario PPGR3'!$C974,".",'Formulario PPGR3'!$D974,".",'Formulario PPGR3'!$E974,".",'Formulario PPGR3'!$F974))</f>
        <v/>
      </c>
      <c r="C974" s="188" t="str">
        <f>IF('Formulario PPGR3'!$G974="","",'Formulario PPGR1'!#REF!)</f>
        <v/>
      </c>
      <c r="D974" s="188" t="str">
        <f>IF('Formulario PPGR3'!$G974="","",'Formulario PPGR1'!#REF!)</f>
        <v/>
      </c>
      <c r="E974" s="188" t="str">
        <f>IF('Formulario PPGR3'!$G974="","",'Formulario PPGR1'!#REF!)</f>
        <v/>
      </c>
      <c r="F974" s="188" t="str">
        <f>IF('Formulario PPGR3'!$G974="","",'Formulario PPGR1'!#REF!)</f>
        <v/>
      </c>
      <c r="G974" s="234"/>
      <c r="H974" s="519" t="str" cm="1">
        <f t="array" ref="H974">IF(Tabla1[[#This Row],[Código_Actividad]]="","",_xlfn.XLOOKUP(Tabla1[[#This Row],[Código_Actividad]],CodigoActividad,Tabla2[Actividades Programables Presupuestables],"",0))</f>
        <v/>
      </c>
      <c r="I974" s="520" t="str">
        <f>IFERROR(VLOOKUP('Formulario PPGR3'!$G974,'Formulario PPGR2'!$C$9:$Q$270,15,FALSE),"")</f>
        <v/>
      </c>
      <c r="J974" s="525"/>
      <c r="K974" s="524"/>
      <c r="L974" s="521" t="str">
        <f>IF(Tabla1[[#This Row],[Descripción]]="","",_xlfn.XLOOKUP(Tabla1[[#This Row],[Descripción]],Tabla10[Descripción],Tabla10[Unidad de Medida],"",0))</f>
        <v/>
      </c>
      <c r="M974" s="312"/>
      <c r="N974" s="537" t="str">
        <f>IF(Tabla1[[#This Row],[Descripción]]="","",_xlfn.XLOOKUP(Tabla1[[#This Row],[Descripción]],Tabla10[Descripción],Tabla10[Precio Unitario],0))</f>
        <v/>
      </c>
      <c r="O974" s="537" t="str">
        <f>IF(Tabla1[[#This Row],[Cantidad de Insumos]]="","",Tabla1[[#This Row],[Precio Unitario]]*Tabla1[[#This Row],[Cantidad de Insumos]])</f>
        <v/>
      </c>
      <c r="P974" s="522" t="str">
        <f>IF(Tabla1[[#This Row],[Descripción]]="","",_xlfn.XLOOKUP(Tabla1[[#This Row],[Descripción]],Tabla10[Descripción],Tabla10[CODIGO PRESUPUESTARIO],0))</f>
        <v/>
      </c>
      <c r="Q974" s="523"/>
      <c r="R974" s="523" t="str">
        <f>IF(Tabla1[[#This Row],[Insumos]]="","",_xlfn.XLOOKUP(Tabla1[[#This Row],[Insumos]],Tabla10[Insumo],Tabla10[InsumoAbrev],"",0))</f>
        <v/>
      </c>
    </row>
    <row r="975" spans="2:18">
      <c r="B975" s="188" t="str">
        <f>IF('Formulario PPGR3'!$G975="","",CONCATENATE('Formulario PPGR3'!$C975,".",'Formulario PPGR3'!$D975,".",'Formulario PPGR3'!$E975,".",'Formulario PPGR3'!$F975))</f>
        <v/>
      </c>
      <c r="C975" s="188" t="str">
        <f>IF('Formulario PPGR3'!$G975="","",'Formulario PPGR1'!#REF!)</f>
        <v/>
      </c>
      <c r="D975" s="188" t="str">
        <f>IF('Formulario PPGR3'!$G975="","",'Formulario PPGR1'!#REF!)</f>
        <v/>
      </c>
      <c r="E975" s="188" t="str">
        <f>IF('Formulario PPGR3'!$G975="","",'Formulario PPGR1'!#REF!)</f>
        <v/>
      </c>
      <c r="F975" s="188" t="str">
        <f>IF('Formulario PPGR3'!$G975="","",'Formulario PPGR1'!#REF!)</f>
        <v/>
      </c>
      <c r="G975" s="234"/>
      <c r="H975" s="519" t="str" cm="1">
        <f t="array" ref="H975">IF(Tabla1[[#This Row],[Código_Actividad]]="","",_xlfn.XLOOKUP(Tabla1[[#This Row],[Código_Actividad]],CodigoActividad,Tabla2[Actividades Programables Presupuestables],"",0))</f>
        <v/>
      </c>
      <c r="I975" s="520" t="str">
        <f>IFERROR(VLOOKUP('Formulario PPGR3'!$G975,'Formulario PPGR2'!$C$9:$Q$270,15,FALSE),"")</f>
        <v/>
      </c>
      <c r="J975" s="525"/>
      <c r="K975" s="524"/>
      <c r="L975" s="521" t="str">
        <f>IF(Tabla1[[#This Row],[Descripción]]="","",_xlfn.XLOOKUP(Tabla1[[#This Row],[Descripción]],Tabla10[Descripción],Tabla10[Unidad de Medida],"",0))</f>
        <v/>
      </c>
      <c r="M975" s="312"/>
      <c r="N975" s="537" t="str">
        <f>IF(Tabla1[[#This Row],[Descripción]]="","",_xlfn.XLOOKUP(Tabla1[[#This Row],[Descripción]],Tabla10[Descripción],Tabla10[Precio Unitario],0))</f>
        <v/>
      </c>
      <c r="O975" s="537" t="str">
        <f>IF(Tabla1[[#This Row],[Cantidad de Insumos]]="","",Tabla1[[#This Row],[Precio Unitario]]*Tabla1[[#This Row],[Cantidad de Insumos]])</f>
        <v/>
      </c>
      <c r="P975" s="522" t="str">
        <f>IF(Tabla1[[#This Row],[Descripción]]="","",_xlfn.XLOOKUP(Tabla1[[#This Row],[Descripción]],Tabla10[Descripción],Tabla10[CODIGO PRESUPUESTARIO],0))</f>
        <v/>
      </c>
      <c r="Q975" s="523"/>
      <c r="R975" s="523" t="str">
        <f>IF(Tabla1[[#This Row],[Insumos]]="","",_xlfn.XLOOKUP(Tabla1[[#This Row],[Insumos]],Tabla10[Insumo],Tabla10[InsumoAbrev],"",0))</f>
        <v/>
      </c>
    </row>
    <row r="976" spans="2:18">
      <c r="B976" s="188" t="str">
        <f>IF('Formulario PPGR3'!$G976="","",CONCATENATE('Formulario PPGR3'!$C976,".",'Formulario PPGR3'!$D976,".",'Formulario PPGR3'!$E976,".",'Formulario PPGR3'!$F976))</f>
        <v/>
      </c>
      <c r="C976" s="188" t="str">
        <f>IF('Formulario PPGR3'!$G976="","",'Formulario PPGR1'!#REF!)</f>
        <v/>
      </c>
      <c r="D976" s="188" t="str">
        <f>IF('Formulario PPGR3'!$G976="","",'Formulario PPGR1'!#REF!)</f>
        <v/>
      </c>
      <c r="E976" s="188" t="str">
        <f>IF('Formulario PPGR3'!$G976="","",'Formulario PPGR1'!#REF!)</f>
        <v/>
      </c>
      <c r="F976" s="188" t="str">
        <f>IF('Formulario PPGR3'!$G976="","",'Formulario PPGR1'!#REF!)</f>
        <v/>
      </c>
      <c r="G976" s="234"/>
      <c r="H976" s="519" t="str" cm="1">
        <f t="array" ref="H976">IF(Tabla1[[#This Row],[Código_Actividad]]="","",_xlfn.XLOOKUP(Tabla1[[#This Row],[Código_Actividad]],CodigoActividad,Tabla2[Actividades Programables Presupuestables],"",0))</f>
        <v/>
      </c>
      <c r="I976" s="520" t="str">
        <f>IFERROR(VLOOKUP('Formulario PPGR3'!$G976,'Formulario PPGR2'!$C$9:$Q$270,15,FALSE),"")</f>
        <v/>
      </c>
      <c r="J976" s="525"/>
      <c r="K976" s="524"/>
      <c r="L976" s="521" t="str">
        <f>IF(Tabla1[[#This Row],[Descripción]]="","",_xlfn.XLOOKUP(Tabla1[[#This Row],[Descripción]],Tabla10[Descripción],Tabla10[Unidad de Medida],"",0))</f>
        <v/>
      </c>
      <c r="M976" s="312"/>
      <c r="N976" s="537" t="str">
        <f>IF(Tabla1[[#This Row],[Descripción]]="","",_xlfn.XLOOKUP(Tabla1[[#This Row],[Descripción]],Tabla10[Descripción],Tabla10[Precio Unitario],0))</f>
        <v/>
      </c>
      <c r="O976" s="537" t="str">
        <f>IF(Tabla1[[#This Row],[Cantidad de Insumos]]="","",Tabla1[[#This Row],[Precio Unitario]]*Tabla1[[#This Row],[Cantidad de Insumos]])</f>
        <v/>
      </c>
      <c r="P976" s="522" t="str">
        <f>IF(Tabla1[[#This Row],[Descripción]]="","",_xlfn.XLOOKUP(Tabla1[[#This Row],[Descripción]],Tabla10[Descripción],Tabla10[CODIGO PRESUPUESTARIO],0))</f>
        <v/>
      </c>
      <c r="Q976" s="523"/>
      <c r="R976" s="523" t="str">
        <f>IF(Tabla1[[#This Row],[Insumos]]="","",_xlfn.XLOOKUP(Tabla1[[#This Row],[Insumos]],Tabla10[Insumo],Tabla10[InsumoAbrev],"",0))</f>
        <v/>
      </c>
    </row>
    <row r="977" spans="2:18">
      <c r="B977" s="188" t="str">
        <f>IF('Formulario PPGR3'!$G977="","",CONCATENATE('Formulario PPGR3'!$C977,".",'Formulario PPGR3'!$D977,".",'Formulario PPGR3'!$E977,".",'Formulario PPGR3'!$F977))</f>
        <v/>
      </c>
      <c r="C977" s="188" t="str">
        <f>IF('Formulario PPGR3'!$G977="","",'Formulario PPGR1'!#REF!)</f>
        <v/>
      </c>
      <c r="D977" s="188" t="str">
        <f>IF('Formulario PPGR3'!$G977="","",'Formulario PPGR1'!#REF!)</f>
        <v/>
      </c>
      <c r="E977" s="188" t="str">
        <f>IF('Formulario PPGR3'!$G977="","",'Formulario PPGR1'!#REF!)</f>
        <v/>
      </c>
      <c r="F977" s="188" t="str">
        <f>IF('Formulario PPGR3'!$G977="","",'Formulario PPGR1'!#REF!)</f>
        <v/>
      </c>
      <c r="G977" s="234"/>
      <c r="H977" s="519" t="str" cm="1">
        <f t="array" ref="H977">IF(Tabla1[[#This Row],[Código_Actividad]]="","",_xlfn.XLOOKUP(Tabla1[[#This Row],[Código_Actividad]],CodigoActividad,Tabla2[Actividades Programables Presupuestables],"",0))</f>
        <v/>
      </c>
      <c r="I977" s="520" t="str">
        <f>IFERROR(VLOOKUP('Formulario PPGR3'!$G977,'Formulario PPGR2'!$C$9:$Q$270,15,FALSE),"")</f>
        <v/>
      </c>
      <c r="J977" s="525"/>
      <c r="K977" s="524"/>
      <c r="L977" s="521" t="str">
        <f>IF(Tabla1[[#This Row],[Descripción]]="","",_xlfn.XLOOKUP(Tabla1[[#This Row],[Descripción]],Tabla10[Descripción],Tabla10[Unidad de Medida],"",0))</f>
        <v/>
      </c>
      <c r="M977" s="312"/>
      <c r="N977" s="537" t="str">
        <f>IF(Tabla1[[#This Row],[Descripción]]="","",_xlfn.XLOOKUP(Tabla1[[#This Row],[Descripción]],Tabla10[Descripción],Tabla10[Precio Unitario],0))</f>
        <v/>
      </c>
      <c r="O977" s="537" t="str">
        <f>IF(Tabla1[[#This Row],[Cantidad de Insumos]]="","",Tabla1[[#This Row],[Precio Unitario]]*Tabla1[[#This Row],[Cantidad de Insumos]])</f>
        <v/>
      </c>
      <c r="P977" s="522" t="str">
        <f>IF(Tabla1[[#This Row],[Descripción]]="","",_xlfn.XLOOKUP(Tabla1[[#This Row],[Descripción]],Tabla10[Descripción],Tabla10[CODIGO PRESUPUESTARIO],0))</f>
        <v/>
      </c>
      <c r="Q977" s="523"/>
      <c r="R977" s="523" t="str">
        <f>IF(Tabla1[[#This Row],[Insumos]]="","",_xlfn.XLOOKUP(Tabla1[[#This Row],[Insumos]],Tabla10[Insumo],Tabla10[InsumoAbrev],"",0))</f>
        <v/>
      </c>
    </row>
    <row r="978" spans="2:18">
      <c r="B978" s="188" t="str">
        <f>IF('Formulario PPGR3'!$G978="","",CONCATENATE('Formulario PPGR3'!$C978,".",'Formulario PPGR3'!$D978,".",'Formulario PPGR3'!$E978,".",'Formulario PPGR3'!$F978))</f>
        <v/>
      </c>
      <c r="C978" s="188" t="str">
        <f>IF('Formulario PPGR3'!$G978="","",'Formulario PPGR1'!#REF!)</f>
        <v/>
      </c>
      <c r="D978" s="188" t="str">
        <f>IF('Formulario PPGR3'!$G978="","",'Formulario PPGR1'!#REF!)</f>
        <v/>
      </c>
      <c r="E978" s="188" t="str">
        <f>IF('Formulario PPGR3'!$G978="","",'Formulario PPGR1'!#REF!)</f>
        <v/>
      </c>
      <c r="F978" s="188" t="str">
        <f>IF('Formulario PPGR3'!$G978="","",'Formulario PPGR1'!#REF!)</f>
        <v/>
      </c>
      <c r="G978" s="234"/>
      <c r="H978" s="519" t="str" cm="1">
        <f t="array" ref="H978">IF(Tabla1[[#This Row],[Código_Actividad]]="","",_xlfn.XLOOKUP(Tabla1[[#This Row],[Código_Actividad]],CodigoActividad,Tabla2[Actividades Programables Presupuestables],"",0))</f>
        <v/>
      </c>
      <c r="I978" s="520" t="str">
        <f>IFERROR(VLOOKUP('Formulario PPGR3'!$G978,'Formulario PPGR2'!$C$9:$Q$270,15,FALSE),"")</f>
        <v/>
      </c>
      <c r="J978" s="525"/>
      <c r="K978" s="524"/>
      <c r="L978" s="521" t="str">
        <f>IF(Tabla1[[#This Row],[Descripción]]="","",_xlfn.XLOOKUP(Tabla1[[#This Row],[Descripción]],Tabla10[Descripción],Tabla10[Unidad de Medida],"",0))</f>
        <v/>
      </c>
      <c r="M978" s="312"/>
      <c r="N978" s="537" t="str">
        <f>IF(Tabla1[[#This Row],[Descripción]]="","",_xlfn.XLOOKUP(Tabla1[[#This Row],[Descripción]],Tabla10[Descripción],Tabla10[Precio Unitario],0))</f>
        <v/>
      </c>
      <c r="O978" s="537" t="str">
        <f>IF(Tabla1[[#This Row],[Cantidad de Insumos]]="","",Tabla1[[#This Row],[Precio Unitario]]*Tabla1[[#This Row],[Cantidad de Insumos]])</f>
        <v/>
      </c>
      <c r="P978" s="522" t="str">
        <f>IF(Tabla1[[#This Row],[Descripción]]="","",_xlfn.XLOOKUP(Tabla1[[#This Row],[Descripción]],Tabla10[Descripción],Tabla10[CODIGO PRESUPUESTARIO],0))</f>
        <v/>
      </c>
      <c r="Q978" s="523"/>
      <c r="R978" s="523" t="str">
        <f>IF(Tabla1[[#This Row],[Insumos]]="","",_xlfn.XLOOKUP(Tabla1[[#This Row],[Insumos]],Tabla10[Insumo],Tabla10[InsumoAbrev],"",0))</f>
        <v/>
      </c>
    </row>
    <row r="979" spans="2:18">
      <c r="B979" s="188" t="str">
        <f>IF('Formulario PPGR3'!$G979="","",CONCATENATE('Formulario PPGR3'!$C979,".",'Formulario PPGR3'!$D979,".",'Formulario PPGR3'!$E979,".",'Formulario PPGR3'!$F979))</f>
        <v/>
      </c>
      <c r="C979" s="188" t="str">
        <f>IF('Formulario PPGR3'!$G979="","",'Formulario PPGR1'!#REF!)</f>
        <v/>
      </c>
      <c r="D979" s="188" t="str">
        <f>IF('Formulario PPGR3'!$G979="","",'Formulario PPGR1'!#REF!)</f>
        <v/>
      </c>
      <c r="E979" s="188" t="str">
        <f>IF('Formulario PPGR3'!$G979="","",'Formulario PPGR1'!#REF!)</f>
        <v/>
      </c>
      <c r="F979" s="188" t="str">
        <f>IF('Formulario PPGR3'!$G979="","",'Formulario PPGR1'!#REF!)</f>
        <v/>
      </c>
      <c r="G979" s="234"/>
      <c r="H979" s="519" t="str" cm="1">
        <f t="array" ref="H979">IF(Tabla1[[#This Row],[Código_Actividad]]="","",_xlfn.XLOOKUP(Tabla1[[#This Row],[Código_Actividad]],CodigoActividad,Tabla2[Actividades Programables Presupuestables],"",0))</f>
        <v/>
      </c>
      <c r="I979" s="520" t="str">
        <f>IFERROR(VLOOKUP('Formulario PPGR3'!$G979,'Formulario PPGR2'!$C$9:$Q$270,15,FALSE),"")</f>
        <v/>
      </c>
      <c r="J979" s="525"/>
      <c r="K979" s="524"/>
      <c r="L979" s="521" t="str">
        <f>IF(Tabla1[[#This Row],[Descripción]]="","",_xlfn.XLOOKUP(Tabla1[[#This Row],[Descripción]],Tabla10[Descripción],Tabla10[Unidad de Medida],"",0))</f>
        <v/>
      </c>
      <c r="M979" s="312"/>
      <c r="N979" s="537" t="str">
        <f>IF(Tabla1[[#This Row],[Descripción]]="","",_xlfn.XLOOKUP(Tabla1[[#This Row],[Descripción]],Tabla10[Descripción],Tabla10[Precio Unitario],0))</f>
        <v/>
      </c>
      <c r="O979" s="537" t="str">
        <f>IF(Tabla1[[#This Row],[Cantidad de Insumos]]="","",Tabla1[[#This Row],[Precio Unitario]]*Tabla1[[#This Row],[Cantidad de Insumos]])</f>
        <v/>
      </c>
      <c r="P979" s="522" t="str">
        <f>IF(Tabla1[[#This Row],[Descripción]]="","",_xlfn.XLOOKUP(Tabla1[[#This Row],[Descripción]],Tabla10[Descripción],Tabla10[CODIGO PRESUPUESTARIO],0))</f>
        <v/>
      </c>
      <c r="Q979" s="523"/>
      <c r="R979" s="523" t="str">
        <f>IF(Tabla1[[#This Row],[Insumos]]="","",_xlfn.XLOOKUP(Tabla1[[#This Row],[Insumos]],Tabla10[Insumo],Tabla10[InsumoAbrev],"",0))</f>
        <v/>
      </c>
    </row>
    <row r="980" spans="2:18">
      <c r="B980" s="188" t="str">
        <f>IF('Formulario PPGR3'!$G980="","",CONCATENATE('Formulario PPGR3'!$C980,".",'Formulario PPGR3'!$D980,".",'Formulario PPGR3'!$E980,".",'Formulario PPGR3'!$F980))</f>
        <v/>
      </c>
      <c r="C980" s="188" t="str">
        <f>IF('Formulario PPGR3'!$G980="","",'Formulario PPGR1'!#REF!)</f>
        <v/>
      </c>
      <c r="D980" s="188" t="str">
        <f>IF('Formulario PPGR3'!$G980="","",'Formulario PPGR1'!#REF!)</f>
        <v/>
      </c>
      <c r="E980" s="188" t="str">
        <f>IF('Formulario PPGR3'!$G980="","",'Formulario PPGR1'!#REF!)</f>
        <v/>
      </c>
      <c r="F980" s="188" t="str">
        <f>IF('Formulario PPGR3'!$G980="","",'Formulario PPGR1'!#REF!)</f>
        <v/>
      </c>
      <c r="G980" s="234"/>
      <c r="H980" s="519" t="str" cm="1">
        <f t="array" ref="H980">IF(Tabla1[[#This Row],[Código_Actividad]]="","",_xlfn.XLOOKUP(Tabla1[[#This Row],[Código_Actividad]],CodigoActividad,Tabla2[Actividades Programables Presupuestables],"",0))</f>
        <v/>
      </c>
      <c r="I980" s="520" t="str">
        <f>IFERROR(VLOOKUP('Formulario PPGR3'!$G980,'Formulario PPGR2'!$C$9:$Q$270,15,FALSE),"")</f>
        <v/>
      </c>
      <c r="J980" s="525"/>
      <c r="K980" s="524"/>
      <c r="L980" s="521" t="str">
        <f>IF(Tabla1[[#This Row],[Descripción]]="","",_xlfn.XLOOKUP(Tabla1[[#This Row],[Descripción]],Tabla10[Descripción],Tabla10[Unidad de Medida],"",0))</f>
        <v/>
      </c>
      <c r="M980" s="312"/>
      <c r="N980" s="537" t="str">
        <f>IF(Tabla1[[#This Row],[Descripción]]="","",_xlfn.XLOOKUP(Tabla1[[#This Row],[Descripción]],Tabla10[Descripción],Tabla10[Precio Unitario],0))</f>
        <v/>
      </c>
      <c r="O980" s="537" t="str">
        <f>IF(Tabla1[[#This Row],[Cantidad de Insumos]]="","",Tabla1[[#This Row],[Precio Unitario]]*Tabla1[[#This Row],[Cantidad de Insumos]])</f>
        <v/>
      </c>
      <c r="P980" s="522" t="str">
        <f>IF(Tabla1[[#This Row],[Descripción]]="","",_xlfn.XLOOKUP(Tabla1[[#This Row],[Descripción]],Tabla10[Descripción],Tabla10[CODIGO PRESUPUESTARIO],0))</f>
        <v/>
      </c>
      <c r="Q980" s="523"/>
      <c r="R980" s="523" t="str">
        <f>IF(Tabla1[[#This Row],[Insumos]]="","",_xlfn.XLOOKUP(Tabla1[[#This Row],[Insumos]],Tabla10[Insumo],Tabla10[InsumoAbrev],"",0))</f>
        <v/>
      </c>
    </row>
    <row r="981" spans="2:18">
      <c r="B981" s="188" t="str">
        <f>IF('Formulario PPGR3'!$G981="","",CONCATENATE('Formulario PPGR3'!$C981,".",'Formulario PPGR3'!$D981,".",'Formulario PPGR3'!$E981,".",'Formulario PPGR3'!$F981))</f>
        <v/>
      </c>
      <c r="C981" s="188" t="str">
        <f>IF('Formulario PPGR3'!$G981="","",'Formulario PPGR1'!#REF!)</f>
        <v/>
      </c>
      <c r="D981" s="188" t="str">
        <f>IF('Formulario PPGR3'!$G981="","",'Formulario PPGR1'!#REF!)</f>
        <v/>
      </c>
      <c r="E981" s="188" t="str">
        <f>IF('Formulario PPGR3'!$G981="","",'Formulario PPGR1'!#REF!)</f>
        <v/>
      </c>
      <c r="F981" s="188" t="str">
        <f>IF('Formulario PPGR3'!$G981="","",'Formulario PPGR1'!#REF!)</f>
        <v/>
      </c>
      <c r="G981" s="234"/>
      <c r="H981" s="519" t="str" cm="1">
        <f t="array" ref="H981">IF(Tabla1[[#This Row],[Código_Actividad]]="","",_xlfn.XLOOKUP(Tabla1[[#This Row],[Código_Actividad]],CodigoActividad,Tabla2[Actividades Programables Presupuestables],"",0))</f>
        <v/>
      </c>
      <c r="I981" s="520" t="str">
        <f>IFERROR(VLOOKUP('Formulario PPGR3'!$G981,'Formulario PPGR2'!$C$9:$Q$270,15,FALSE),"")</f>
        <v/>
      </c>
      <c r="J981" s="525"/>
      <c r="K981" s="524"/>
      <c r="L981" s="521" t="str">
        <f>IF(Tabla1[[#This Row],[Descripción]]="","",_xlfn.XLOOKUP(Tabla1[[#This Row],[Descripción]],Tabla10[Descripción],Tabla10[Unidad de Medida],"",0))</f>
        <v/>
      </c>
      <c r="M981" s="312"/>
      <c r="N981" s="537" t="str">
        <f>IF(Tabla1[[#This Row],[Descripción]]="","",_xlfn.XLOOKUP(Tabla1[[#This Row],[Descripción]],Tabla10[Descripción],Tabla10[Precio Unitario],0))</f>
        <v/>
      </c>
      <c r="O981" s="537" t="str">
        <f>IF(Tabla1[[#This Row],[Cantidad de Insumos]]="","",Tabla1[[#This Row],[Precio Unitario]]*Tabla1[[#This Row],[Cantidad de Insumos]])</f>
        <v/>
      </c>
      <c r="P981" s="522" t="str">
        <f>IF(Tabla1[[#This Row],[Descripción]]="","",_xlfn.XLOOKUP(Tabla1[[#This Row],[Descripción]],Tabla10[Descripción],Tabla10[CODIGO PRESUPUESTARIO],0))</f>
        <v/>
      </c>
      <c r="Q981" s="523"/>
      <c r="R981" s="523" t="str">
        <f>IF(Tabla1[[#This Row],[Insumos]]="","",_xlfn.XLOOKUP(Tabla1[[#This Row],[Insumos]],Tabla10[Insumo],Tabla10[InsumoAbrev],"",0))</f>
        <v/>
      </c>
    </row>
    <row r="982" spans="2:18">
      <c r="B982" s="188" t="str">
        <f>IF('Formulario PPGR3'!$G982="","",CONCATENATE('Formulario PPGR3'!$C982,".",'Formulario PPGR3'!$D982,".",'Formulario PPGR3'!$E982,".",'Formulario PPGR3'!$F982))</f>
        <v/>
      </c>
      <c r="C982" s="188" t="str">
        <f>IF('Formulario PPGR3'!$G982="","",'Formulario PPGR1'!#REF!)</f>
        <v/>
      </c>
      <c r="D982" s="188" t="str">
        <f>IF('Formulario PPGR3'!$G982="","",'Formulario PPGR1'!#REF!)</f>
        <v/>
      </c>
      <c r="E982" s="188" t="str">
        <f>IF('Formulario PPGR3'!$G982="","",'Formulario PPGR1'!#REF!)</f>
        <v/>
      </c>
      <c r="F982" s="188" t="str">
        <f>IF('Formulario PPGR3'!$G982="","",'Formulario PPGR1'!#REF!)</f>
        <v/>
      </c>
      <c r="G982" s="234"/>
      <c r="H982" s="519" t="str" cm="1">
        <f t="array" ref="H982">IF(Tabla1[[#This Row],[Código_Actividad]]="","",_xlfn.XLOOKUP(Tabla1[[#This Row],[Código_Actividad]],CodigoActividad,Tabla2[Actividades Programables Presupuestables],"",0))</f>
        <v/>
      </c>
      <c r="I982" s="520" t="str">
        <f>IFERROR(VLOOKUP('Formulario PPGR3'!$G982,'Formulario PPGR2'!$C$9:$Q$270,15,FALSE),"")</f>
        <v/>
      </c>
      <c r="J982" s="525"/>
      <c r="K982" s="524"/>
      <c r="L982" s="521" t="str">
        <f>IF(Tabla1[[#This Row],[Descripción]]="","",_xlfn.XLOOKUP(Tabla1[[#This Row],[Descripción]],Tabla10[Descripción],Tabla10[Unidad de Medida],"",0))</f>
        <v/>
      </c>
      <c r="M982" s="312"/>
      <c r="N982" s="537" t="str">
        <f>IF(Tabla1[[#This Row],[Descripción]]="","",_xlfn.XLOOKUP(Tabla1[[#This Row],[Descripción]],Tabla10[Descripción],Tabla10[Precio Unitario],0))</f>
        <v/>
      </c>
      <c r="O982" s="537" t="str">
        <f>IF(Tabla1[[#This Row],[Cantidad de Insumos]]="","",Tabla1[[#This Row],[Precio Unitario]]*Tabla1[[#This Row],[Cantidad de Insumos]])</f>
        <v/>
      </c>
      <c r="P982" s="522" t="str">
        <f>IF(Tabla1[[#This Row],[Descripción]]="","",_xlfn.XLOOKUP(Tabla1[[#This Row],[Descripción]],Tabla10[Descripción],Tabla10[CODIGO PRESUPUESTARIO],0))</f>
        <v/>
      </c>
      <c r="Q982" s="523"/>
      <c r="R982" s="523" t="str">
        <f>IF(Tabla1[[#This Row],[Insumos]]="","",_xlfn.XLOOKUP(Tabla1[[#This Row],[Insumos]],Tabla10[Insumo],Tabla10[InsumoAbrev],"",0))</f>
        <v/>
      </c>
    </row>
    <row r="983" spans="2:18">
      <c r="B983" s="188" t="str">
        <f>IF('Formulario PPGR3'!$G983="","",CONCATENATE('Formulario PPGR3'!$C983,".",'Formulario PPGR3'!$D983,".",'Formulario PPGR3'!$E983,".",'Formulario PPGR3'!$F983))</f>
        <v/>
      </c>
      <c r="C983" s="188" t="str">
        <f>IF('Formulario PPGR3'!$G983="","",'Formulario PPGR1'!#REF!)</f>
        <v/>
      </c>
      <c r="D983" s="188" t="str">
        <f>IF('Formulario PPGR3'!$G983="","",'Formulario PPGR1'!#REF!)</f>
        <v/>
      </c>
      <c r="E983" s="188" t="str">
        <f>IF('Formulario PPGR3'!$G983="","",'Formulario PPGR1'!#REF!)</f>
        <v/>
      </c>
      <c r="F983" s="188" t="str">
        <f>IF('Formulario PPGR3'!$G983="","",'Formulario PPGR1'!#REF!)</f>
        <v/>
      </c>
      <c r="G983" s="234"/>
      <c r="H983" s="519" t="str" cm="1">
        <f t="array" ref="H983">IF(Tabla1[[#This Row],[Código_Actividad]]="","",_xlfn.XLOOKUP(Tabla1[[#This Row],[Código_Actividad]],CodigoActividad,Tabla2[Actividades Programables Presupuestables],"",0))</f>
        <v/>
      </c>
      <c r="I983" s="520" t="str">
        <f>IFERROR(VLOOKUP('Formulario PPGR3'!$G983,'Formulario PPGR2'!$C$9:$Q$270,15,FALSE),"")</f>
        <v/>
      </c>
      <c r="J983" s="525"/>
      <c r="K983" s="524"/>
      <c r="L983" s="521" t="str">
        <f>IF(Tabla1[[#This Row],[Descripción]]="","",_xlfn.XLOOKUP(Tabla1[[#This Row],[Descripción]],Tabla10[Descripción],Tabla10[Unidad de Medida],"",0))</f>
        <v/>
      </c>
      <c r="M983" s="312"/>
      <c r="N983" s="537" t="str">
        <f>IF(Tabla1[[#This Row],[Descripción]]="","",_xlfn.XLOOKUP(Tabla1[[#This Row],[Descripción]],Tabla10[Descripción],Tabla10[Precio Unitario],0))</f>
        <v/>
      </c>
      <c r="O983" s="537" t="str">
        <f>IF(Tabla1[[#This Row],[Cantidad de Insumos]]="","",Tabla1[[#This Row],[Precio Unitario]]*Tabla1[[#This Row],[Cantidad de Insumos]])</f>
        <v/>
      </c>
      <c r="P983" s="522" t="str">
        <f>IF(Tabla1[[#This Row],[Descripción]]="","",_xlfn.XLOOKUP(Tabla1[[#This Row],[Descripción]],Tabla10[Descripción],Tabla10[CODIGO PRESUPUESTARIO],0))</f>
        <v/>
      </c>
      <c r="Q983" s="523"/>
      <c r="R983" s="523" t="str">
        <f>IF(Tabla1[[#This Row],[Insumos]]="","",_xlfn.XLOOKUP(Tabla1[[#This Row],[Insumos]],Tabla10[Insumo],Tabla10[InsumoAbrev],"",0))</f>
        <v/>
      </c>
    </row>
    <row r="984" spans="2:18">
      <c r="B984" s="188" t="str">
        <f>IF('Formulario PPGR3'!$G984="","",CONCATENATE('Formulario PPGR3'!$C984,".",'Formulario PPGR3'!$D984,".",'Formulario PPGR3'!$E984,".",'Formulario PPGR3'!$F984))</f>
        <v/>
      </c>
      <c r="C984" s="188" t="str">
        <f>IF('Formulario PPGR3'!$G984="","",'Formulario PPGR1'!#REF!)</f>
        <v/>
      </c>
      <c r="D984" s="188" t="str">
        <f>IF('Formulario PPGR3'!$G984="","",'Formulario PPGR1'!#REF!)</f>
        <v/>
      </c>
      <c r="E984" s="188" t="str">
        <f>IF('Formulario PPGR3'!$G984="","",'Formulario PPGR1'!#REF!)</f>
        <v/>
      </c>
      <c r="F984" s="188" t="str">
        <f>IF('Formulario PPGR3'!$G984="","",'Formulario PPGR1'!#REF!)</f>
        <v/>
      </c>
      <c r="G984" s="234"/>
      <c r="H984" s="519" t="str" cm="1">
        <f t="array" ref="H984">IF(Tabla1[[#This Row],[Código_Actividad]]="","",_xlfn.XLOOKUP(Tabla1[[#This Row],[Código_Actividad]],CodigoActividad,Tabla2[Actividades Programables Presupuestables],"",0))</f>
        <v/>
      </c>
      <c r="I984" s="520" t="str">
        <f>IFERROR(VLOOKUP('Formulario PPGR3'!$G984,'Formulario PPGR2'!$C$9:$Q$270,15,FALSE),"")</f>
        <v/>
      </c>
      <c r="J984" s="525"/>
      <c r="K984" s="524"/>
      <c r="L984" s="521" t="str">
        <f>IF(Tabla1[[#This Row],[Descripción]]="","",_xlfn.XLOOKUP(Tabla1[[#This Row],[Descripción]],Tabla10[Descripción],Tabla10[Unidad de Medida],"",0))</f>
        <v/>
      </c>
      <c r="M984" s="312"/>
      <c r="N984" s="537" t="str">
        <f>IF(Tabla1[[#This Row],[Descripción]]="","",_xlfn.XLOOKUP(Tabla1[[#This Row],[Descripción]],Tabla10[Descripción],Tabla10[Precio Unitario],0))</f>
        <v/>
      </c>
      <c r="O984" s="537" t="str">
        <f>IF(Tabla1[[#This Row],[Cantidad de Insumos]]="","",Tabla1[[#This Row],[Precio Unitario]]*Tabla1[[#This Row],[Cantidad de Insumos]])</f>
        <v/>
      </c>
      <c r="P984" s="522" t="str">
        <f>IF(Tabla1[[#This Row],[Descripción]]="","",_xlfn.XLOOKUP(Tabla1[[#This Row],[Descripción]],Tabla10[Descripción],Tabla10[CODIGO PRESUPUESTARIO],0))</f>
        <v/>
      </c>
      <c r="Q984" s="523"/>
      <c r="R984" s="523" t="str">
        <f>IF(Tabla1[[#This Row],[Insumos]]="","",_xlfn.XLOOKUP(Tabla1[[#This Row],[Insumos]],Tabla10[Insumo],Tabla10[InsumoAbrev],"",0))</f>
        <v/>
      </c>
    </row>
    <row r="985" spans="2:18">
      <c r="B985" s="188" t="str">
        <f>IF('Formulario PPGR3'!$G985="","",CONCATENATE('Formulario PPGR3'!$C985,".",'Formulario PPGR3'!$D985,".",'Formulario PPGR3'!$E985,".",'Formulario PPGR3'!$F985))</f>
        <v/>
      </c>
      <c r="C985" s="188" t="str">
        <f>IF('Formulario PPGR3'!$G985="","",'Formulario PPGR1'!#REF!)</f>
        <v/>
      </c>
      <c r="D985" s="188" t="str">
        <f>IF('Formulario PPGR3'!$G985="","",'Formulario PPGR1'!#REF!)</f>
        <v/>
      </c>
      <c r="E985" s="188" t="str">
        <f>IF('Formulario PPGR3'!$G985="","",'Formulario PPGR1'!#REF!)</f>
        <v/>
      </c>
      <c r="F985" s="188" t="str">
        <f>IF('Formulario PPGR3'!$G985="","",'Formulario PPGR1'!#REF!)</f>
        <v/>
      </c>
      <c r="G985" s="234"/>
      <c r="H985" s="519" t="str" cm="1">
        <f t="array" ref="H985">IF(Tabla1[[#This Row],[Código_Actividad]]="","",_xlfn.XLOOKUP(Tabla1[[#This Row],[Código_Actividad]],CodigoActividad,Tabla2[Actividades Programables Presupuestables],"",0))</f>
        <v/>
      </c>
      <c r="I985" s="520" t="str">
        <f>IFERROR(VLOOKUP('Formulario PPGR3'!$G985,'Formulario PPGR2'!$C$9:$Q$270,15,FALSE),"")</f>
        <v/>
      </c>
      <c r="J985" s="525"/>
      <c r="K985" s="524"/>
      <c r="L985" s="521" t="str">
        <f>IF(Tabla1[[#This Row],[Descripción]]="","",_xlfn.XLOOKUP(Tabla1[[#This Row],[Descripción]],Tabla10[Descripción],Tabla10[Unidad de Medida],"",0))</f>
        <v/>
      </c>
      <c r="M985" s="312"/>
      <c r="N985" s="537" t="str">
        <f>IF(Tabla1[[#This Row],[Descripción]]="","",_xlfn.XLOOKUP(Tabla1[[#This Row],[Descripción]],Tabla10[Descripción],Tabla10[Precio Unitario],0))</f>
        <v/>
      </c>
      <c r="O985" s="537" t="str">
        <f>IF(Tabla1[[#This Row],[Cantidad de Insumos]]="","",Tabla1[[#This Row],[Precio Unitario]]*Tabla1[[#This Row],[Cantidad de Insumos]])</f>
        <v/>
      </c>
      <c r="P985" s="522" t="str">
        <f>IF(Tabla1[[#This Row],[Descripción]]="","",_xlfn.XLOOKUP(Tabla1[[#This Row],[Descripción]],Tabla10[Descripción],Tabla10[CODIGO PRESUPUESTARIO],0))</f>
        <v/>
      </c>
      <c r="Q985" s="523"/>
      <c r="R985" s="523" t="str">
        <f>IF(Tabla1[[#This Row],[Insumos]]="","",_xlfn.XLOOKUP(Tabla1[[#This Row],[Insumos]],Tabla10[Insumo],Tabla10[InsumoAbrev],"",0))</f>
        <v/>
      </c>
    </row>
    <row r="986" spans="2:18">
      <c r="B986" s="188" t="str">
        <f>IF('Formulario PPGR3'!$G986="","",CONCATENATE('Formulario PPGR3'!$C986,".",'Formulario PPGR3'!$D986,".",'Formulario PPGR3'!$E986,".",'Formulario PPGR3'!$F986))</f>
        <v/>
      </c>
      <c r="C986" s="188" t="str">
        <f>IF('Formulario PPGR3'!$G986="","",'Formulario PPGR1'!#REF!)</f>
        <v/>
      </c>
      <c r="D986" s="188" t="str">
        <f>IF('Formulario PPGR3'!$G986="","",'Formulario PPGR1'!#REF!)</f>
        <v/>
      </c>
      <c r="E986" s="188" t="str">
        <f>IF('Formulario PPGR3'!$G986="","",'Formulario PPGR1'!#REF!)</f>
        <v/>
      </c>
      <c r="F986" s="188" t="str">
        <f>IF('Formulario PPGR3'!$G986="","",'Formulario PPGR1'!#REF!)</f>
        <v/>
      </c>
      <c r="G986" s="234"/>
      <c r="H986" s="519" t="str" cm="1">
        <f t="array" ref="H986">IF(Tabla1[[#This Row],[Código_Actividad]]="","",_xlfn.XLOOKUP(Tabla1[[#This Row],[Código_Actividad]],CodigoActividad,Tabla2[Actividades Programables Presupuestables],"",0))</f>
        <v/>
      </c>
      <c r="I986" s="520" t="str">
        <f>IFERROR(VLOOKUP('Formulario PPGR3'!$G986,'Formulario PPGR2'!$C$9:$Q$270,15,FALSE),"")</f>
        <v/>
      </c>
      <c r="J986" s="525"/>
      <c r="K986" s="524"/>
      <c r="L986" s="521" t="str">
        <f>IF(Tabla1[[#This Row],[Descripción]]="","",_xlfn.XLOOKUP(Tabla1[[#This Row],[Descripción]],Tabla10[Descripción],Tabla10[Unidad de Medida],"",0))</f>
        <v/>
      </c>
      <c r="M986" s="312"/>
      <c r="N986" s="537" t="str">
        <f>IF(Tabla1[[#This Row],[Descripción]]="","",_xlfn.XLOOKUP(Tabla1[[#This Row],[Descripción]],Tabla10[Descripción],Tabla10[Precio Unitario],0))</f>
        <v/>
      </c>
      <c r="O986" s="537" t="str">
        <f>IF(Tabla1[[#This Row],[Cantidad de Insumos]]="","",Tabla1[[#This Row],[Precio Unitario]]*Tabla1[[#This Row],[Cantidad de Insumos]])</f>
        <v/>
      </c>
      <c r="P986" s="522" t="str">
        <f>IF(Tabla1[[#This Row],[Descripción]]="","",_xlfn.XLOOKUP(Tabla1[[#This Row],[Descripción]],Tabla10[Descripción],Tabla10[CODIGO PRESUPUESTARIO],0))</f>
        <v/>
      </c>
      <c r="Q986" s="523"/>
      <c r="R986" s="523" t="str">
        <f>IF(Tabla1[[#This Row],[Insumos]]="","",_xlfn.XLOOKUP(Tabla1[[#This Row],[Insumos]],Tabla10[Insumo],Tabla10[InsumoAbrev],"",0))</f>
        <v/>
      </c>
    </row>
    <row r="987" spans="2:18">
      <c r="B987" s="188" t="str">
        <f>IF('Formulario PPGR3'!$G987="","",CONCATENATE('Formulario PPGR3'!$C987,".",'Formulario PPGR3'!$D987,".",'Formulario PPGR3'!$E987,".",'Formulario PPGR3'!$F987))</f>
        <v/>
      </c>
      <c r="C987" s="188" t="str">
        <f>IF('Formulario PPGR3'!$G987="","",'Formulario PPGR1'!#REF!)</f>
        <v/>
      </c>
      <c r="D987" s="188" t="str">
        <f>IF('Formulario PPGR3'!$G987="","",'Formulario PPGR1'!#REF!)</f>
        <v/>
      </c>
      <c r="E987" s="188" t="str">
        <f>IF('Formulario PPGR3'!$G987="","",'Formulario PPGR1'!#REF!)</f>
        <v/>
      </c>
      <c r="F987" s="188" t="str">
        <f>IF('Formulario PPGR3'!$G987="","",'Formulario PPGR1'!#REF!)</f>
        <v/>
      </c>
      <c r="G987" s="234"/>
      <c r="H987" s="519" t="str" cm="1">
        <f t="array" ref="H987">IF(Tabla1[[#This Row],[Código_Actividad]]="","",_xlfn.XLOOKUP(Tabla1[[#This Row],[Código_Actividad]],CodigoActividad,Tabla2[Actividades Programables Presupuestables],"",0))</f>
        <v/>
      </c>
      <c r="I987" s="520" t="str">
        <f>IFERROR(VLOOKUP('Formulario PPGR3'!$G987,'Formulario PPGR2'!$C$9:$Q$270,15,FALSE),"")</f>
        <v/>
      </c>
      <c r="J987" s="525"/>
      <c r="K987" s="524"/>
      <c r="L987" s="521" t="str">
        <f>IF(Tabla1[[#This Row],[Descripción]]="","",_xlfn.XLOOKUP(Tabla1[[#This Row],[Descripción]],Tabla10[Descripción],Tabla10[Unidad de Medida],"",0))</f>
        <v/>
      </c>
      <c r="M987" s="312"/>
      <c r="N987" s="537" t="str">
        <f>IF(Tabla1[[#This Row],[Descripción]]="","",_xlfn.XLOOKUP(Tabla1[[#This Row],[Descripción]],Tabla10[Descripción],Tabla10[Precio Unitario],0))</f>
        <v/>
      </c>
      <c r="O987" s="537" t="str">
        <f>IF(Tabla1[[#This Row],[Cantidad de Insumos]]="","",Tabla1[[#This Row],[Precio Unitario]]*Tabla1[[#This Row],[Cantidad de Insumos]])</f>
        <v/>
      </c>
      <c r="P987" s="522" t="str">
        <f>IF(Tabla1[[#This Row],[Descripción]]="","",_xlfn.XLOOKUP(Tabla1[[#This Row],[Descripción]],Tabla10[Descripción],Tabla10[CODIGO PRESUPUESTARIO],0))</f>
        <v/>
      </c>
      <c r="Q987" s="523"/>
      <c r="R987" s="523" t="str">
        <f>IF(Tabla1[[#This Row],[Insumos]]="","",_xlfn.XLOOKUP(Tabla1[[#This Row],[Insumos]],Tabla10[Insumo],Tabla10[InsumoAbrev],"",0))</f>
        <v/>
      </c>
    </row>
    <row r="988" spans="2:18">
      <c r="B988" s="188" t="str">
        <f>IF('Formulario PPGR3'!$G988="","",CONCATENATE('Formulario PPGR3'!$C988,".",'Formulario PPGR3'!$D988,".",'Formulario PPGR3'!$E988,".",'Formulario PPGR3'!$F988))</f>
        <v/>
      </c>
      <c r="C988" s="188" t="str">
        <f>IF('Formulario PPGR3'!$G988="","",'Formulario PPGR1'!#REF!)</f>
        <v/>
      </c>
      <c r="D988" s="188" t="str">
        <f>IF('Formulario PPGR3'!$G988="","",'Formulario PPGR1'!#REF!)</f>
        <v/>
      </c>
      <c r="E988" s="188" t="str">
        <f>IF('Formulario PPGR3'!$G988="","",'Formulario PPGR1'!#REF!)</f>
        <v/>
      </c>
      <c r="F988" s="188" t="str">
        <f>IF('Formulario PPGR3'!$G988="","",'Formulario PPGR1'!#REF!)</f>
        <v/>
      </c>
      <c r="G988" s="234"/>
      <c r="H988" s="519" t="str" cm="1">
        <f t="array" ref="H988">IF(Tabla1[[#This Row],[Código_Actividad]]="","",_xlfn.XLOOKUP(Tabla1[[#This Row],[Código_Actividad]],CodigoActividad,Tabla2[Actividades Programables Presupuestables],"",0))</f>
        <v/>
      </c>
      <c r="I988" s="520" t="str">
        <f>IFERROR(VLOOKUP('Formulario PPGR3'!$G988,'Formulario PPGR2'!$C$9:$Q$270,15,FALSE),"")</f>
        <v/>
      </c>
      <c r="J988" s="525"/>
      <c r="K988" s="524"/>
      <c r="L988" s="521" t="str">
        <f>IF(Tabla1[[#This Row],[Descripción]]="","",_xlfn.XLOOKUP(Tabla1[[#This Row],[Descripción]],Tabla10[Descripción],Tabla10[Unidad de Medida],"",0))</f>
        <v/>
      </c>
      <c r="M988" s="312"/>
      <c r="N988" s="537" t="str">
        <f>IF(Tabla1[[#This Row],[Descripción]]="","",_xlfn.XLOOKUP(Tabla1[[#This Row],[Descripción]],Tabla10[Descripción],Tabla10[Precio Unitario],0))</f>
        <v/>
      </c>
      <c r="O988" s="537" t="str">
        <f>IF(Tabla1[[#This Row],[Cantidad de Insumos]]="","",Tabla1[[#This Row],[Precio Unitario]]*Tabla1[[#This Row],[Cantidad de Insumos]])</f>
        <v/>
      </c>
      <c r="P988" s="522" t="str">
        <f>IF(Tabla1[[#This Row],[Descripción]]="","",_xlfn.XLOOKUP(Tabla1[[#This Row],[Descripción]],Tabla10[Descripción],Tabla10[CODIGO PRESUPUESTARIO],0))</f>
        <v/>
      </c>
      <c r="Q988" s="523"/>
      <c r="R988" s="523" t="str">
        <f>IF(Tabla1[[#This Row],[Insumos]]="","",_xlfn.XLOOKUP(Tabla1[[#This Row],[Insumos]],Tabla10[Insumo],Tabla10[InsumoAbrev],"",0))</f>
        <v/>
      </c>
    </row>
    <row r="989" spans="2:18">
      <c r="B989" s="188" t="str">
        <f>IF('Formulario PPGR3'!$G989="","",CONCATENATE('Formulario PPGR3'!$C989,".",'Formulario PPGR3'!$D989,".",'Formulario PPGR3'!$E989,".",'Formulario PPGR3'!$F989))</f>
        <v/>
      </c>
      <c r="C989" s="188" t="str">
        <f>IF('Formulario PPGR3'!$G989="","",'Formulario PPGR1'!#REF!)</f>
        <v/>
      </c>
      <c r="D989" s="188" t="str">
        <f>IF('Formulario PPGR3'!$G989="","",'Formulario PPGR1'!#REF!)</f>
        <v/>
      </c>
      <c r="E989" s="188" t="str">
        <f>IF('Formulario PPGR3'!$G989="","",'Formulario PPGR1'!#REF!)</f>
        <v/>
      </c>
      <c r="F989" s="188" t="str">
        <f>IF('Formulario PPGR3'!$G989="","",'Formulario PPGR1'!#REF!)</f>
        <v/>
      </c>
      <c r="G989" s="234"/>
      <c r="H989" s="519" t="str" cm="1">
        <f t="array" ref="H989">IF(Tabla1[[#This Row],[Código_Actividad]]="","",_xlfn.XLOOKUP(Tabla1[[#This Row],[Código_Actividad]],CodigoActividad,Tabla2[Actividades Programables Presupuestables],"",0))</f>
        <v/>
      </c>
      <c r="I989" s="520" t="str">
        <f>IFERROR(VLOOKUP('Formulario PPGR3'!$G989,'Formulario PPGR2'!$C$9:$Q$270,15,FALSE),"")</f>
        <v/>
      </c>
      <c r="J989" s="525"/>
      <c r="K989" s="524"/>
      <c r="L989" s="521" t="str">
        <f>IF(Tabla1[[#This Row],[Descripción]]="","",_xlfn.XLOOKUP(Tabla1[[#This Row],[Descripción]],Tabla10[Descripción],Tabla10[Unidad de Medida],"",0))</f>
        <v/>
      </c>
      <c r="M989" s="312"/>
      <c r="N989" s="537" t="str">
        <f>IF(Tabla1[[#This Row],[Descripción]]="","",_xlfn.XLOOKUP(Tabla1[[#This Row],[Descripción]],Tabla10[Descripción],Tabla10[Precio Unitario],0))</f>
        <v/>
      </c>
      <c r="O989" s="537" t="str">
        <f>IF(Tabla1[[#This Row],[Cantidad de Insumos]]="","",Tabla1[[#This Row],[Precio Unitario]]*Tabla1[[#This Row],[Cantidad de Insumos]])</f>
        <v/>
      </c>
      <c r="P989" s="522" t="str">
        <f>IF(Tabla1[[#This Row],[Descripción]]="","",_xlfn.XLOOKUP(Tabla1[[#This Row],[Descripción]],Tabla10[Descripción],Tabla10[CODIGO PRESUPUESTARIO],0))</f>
        <v/>
      </c>
      <c r="Q989" s="523"/>
      <c r="R989" s="523" t="str">
        <f>IF(Tabla1[[#This Row],[Insumos]]="","",_xlfn.XLOOKUP(Tabla1[[#This Row],[Insumos]],Tabla10[Insumo],Tabla10[InsumoAbrev],"",0))</f>
        <v/>
      </c>
    </row>
    <row r="990" spans="2:18">
      <c r="B990" s="188" t="str">
        <f>IF('Formulario PPGR3'!$G990="","",CONCATENATE('Formulario PPGR3'!$C990,".",'Formulario PPGR3'!$D990,".",'Formulario PPGR3'!$E990,".",'Formulario PPGR3'!$F990))</f>
        <v/>
      </c>
      <c r="C990" s="188" t="str">
        <f>IF('Formulario PPGR3'!$G990="","",'Formulario PPGR1'!#REF!)</f>
        <v/>
      </c>
      <c r="D990" s="188" t="str">
        <f>IF('Formulario PPGR3'!$G990="","",'Formulario PPGR1'!#REF!)</f>
        <v/>
      </c>
      <c r="E990" s="188" t="str">
        <f>IF('Formulario PPGR3'!$G990="","",'Formulario PPGR1'!#REF!)</f>
        <v/>
      </c>
      <c r="F990" s="188" t="str">
        <f>IF('Formulario PPGR3'!$G990="","",'Formulario PPGR1'!#REF!)</f>
        <v/>
      </c>
      <c r="G990" s="234"/>
      <c r="H990" s="519" t="str" cm="1">
        <f t="array" ref="H990">IF(Tabla1[[#This Row],[Código_Actividad]]="","",_xlfn.XLOOKUP(Tabla1[[#This Row],[Código_Actividad]],CodigoActividad,Tabla2[Actividades Programables Presupuestables],"",0))</f>
        <v/>
      </c>
      <c r="I990" s="520" t="str">
        <f>IFERROR(VLOOKUP('Formulario PPGR3'!$G990,'Formulario PPGR2'!$C$9:$Q$270,15,FALSE),"")</f>
        <v/>
      </c>
      <c r="J990" s="525"/>
      <c r="K990" s="524"/>
      <c r="L990" s="521" t="str">
        <f>IF(Tabla1[[#This Row],[Descripción]]="","",_xlfn.XLOOKUP(Tabla1[[#This Row],[Descripción]],Tabla10[Descripción],Tabla10[Unidad de Medida],"",0))</f>
        <v/>
      </c>
      <c r="M990" s="312"/>
      <c r="N990" s="537" t="str">
        <f>IF(Tabla1[[#This Row],[Descripción]]="","",_xlfn.XLOOKUP(Tabla1[[#This Row],[Descripción]],Tabla10[Descripción],Tabla10[Precio Unitario],0))</f>
        <v/>
      </c>
      <c r="O990" s="537" t="str">
        <f>IF(Tabla1[[#This Row],[Cantidad de Insumos]]="","",Tabla1[[#This Row],[Precio Unitario]]*Tabla1[[#This Row],[Cantidad de Insumos]])</f>
        <v/>
      </c>
      <c r="P990" s="522" t="str">
        <f>IF(Tabla1[[#This Row],[Descripción]]="","",_xlfn.XLOOKUP(Tabla1[[#This Row],[Descripción]],Tabla10[Descripción],Tabla10[CODIGO PRESUPUESTARIO],0))</f>
        <v/>
      </c>
      <c r="Q990" s="523"/>
      <c r="R990" s="523" t="str">
        <f>IF(Tabla1[[#This Row],[Insumos]]="","",_xlfn.XLOOKUP(Tabla1[[#This Row],[Insumos]],Tabla10[Insumo],Tabla10[InsumoAbrev],"",0))</f>
        <v/>
      </c>
    </row>
    <row r="991" spans="2:18">
      <c r="B991" s="188" t="str">
        <f>IF('Formulario PPGR3'!$G991="","",CONCATENATE('Formulario PPGR3'!$C991,".",'Formulario PPGR3'!$D991,".",'Formulario PPGR3'!$E991,".",'Formulario PPGR3'!$F991))</f>
        <v/>
      </c>
      <c r="C991" s="188" t="str">
        <f>IF('Formulario PPGR3'!$G991="","",'Formulario PPGR1'!#REF!)</f>
        <v/>
      </c>
      <c r="D991" s="188" t="str">
        <f>IF('Formulario PPGR3'!$G991="","",'Formulario PPGR1'!#REF!)</f>
        <v/>
      </c>
      <c r="E991" s="188" t="str">
        <f>IF('Formulario PPGR3'!$G991="","",'Formulario PPGR1'!#REF!)</f>
        <v/>
      </c>
      <c r="F991" s="188" t="str">
        <f>IF('Formulario PPGR3'!$G991="","",'Formulario PPGR1'!#REF!)</f>
        <v/>
      </c>
      <c r="G991" s="234"/>
      <c r="H991" s="519" t="str" cm="1">
        <f t="array" ref="H991">IF(Tabla1[[#This Row],[Código_Actividad]]="","",_xlfn.XLOOKUP(Tabla1[[#This Row],[Código_Actividad]],CodigoActividad,Tabla2[Actividades Programables Presupuestables],"",0))</f>
        <v/>
      </c>
      <c r="I991" s="520" t="str">
        <f>IFERROR(VLOOKUP('Formulario PPGR3'!$G991,'Formulario PPGR2'!$C$9:$Q$270,15,FALSE),"")</f>
        <v/>
      </c>
      <c r="J991" s="525"/>
      <c r="K991" s="524"/>
      <c r="L991" s="521" t="str">
        <f>IF(Tabla1[[#This Row],[Descripción]]="","",_xlfn.XLOOKUP(Tabla1[[#This Row],[Descripción]],Tabla10[Descripción],Tabla10[Unidad de Medida],"",0))</f>
        <v/>
      </c>
      <c r="M991" s="312"/>
      <c r="N991" s="537" t="str">
        <f>IF(Tabla1[[#This Row],[Descripción]]="","",_xlfn.XLOOKUP(Tabla1[[#This Row],[Descripción]],Tabla10[Descripción],Tabla10[Precio Unitario],0))</f>
        <v/>
      </c>
      <c r="O991" s="537" t="str">
        <f>IF(Tabla1[[#This Row],[Cantidad de Insumos]]="","",Tabla1[[#This Row],[Precio Unitario]]*Tabla1[[#This Row],[Cantidad de Insumos]])</f>
        <v/>
      </c>
      <c r="P991" s="522" t="str">
        <f>IF(Tabla1[[#This Row],[Descripción]]="","",_xlfn.XLOOKUP(Tabla1[[#This Row],[Descripción]],Tabla10[Descripción],Tabla10[CODIGO PRESUPUESTARIO],0))</f>
        <v/>
      </c>
      <c r="Q991" s="523"/>
      <c r="R991" s="523" t="str">
        <f>IF(Tabla1[[#This Row],[Insumos]]="","",_xlfn.XLOOKUP(Tabla1[[#This Row],[Insumos]],Tabla10[Insumo],Tabla10[InsumoAbrev],"",0))</f>
        <v/>
      </c>
    </row>
    <row r="992" spans="2:18">
      <c r="B992" s="188" t="str">
        <f>IF('Formulario PPGR3'!$G992="","",CONCATENATE('Formulario PPGR3'!$C992,".",'Formulario PPGR3'!$D992,".",'Formulario PPGR3'!$E992,".",'Formulario PPGR3'!$F992))</f>
        <v/>
      </c>
      <c r="C992" s="188" t="str">
        <f>IF('Formulario PPGR3'!$G992="","",'Formulario PPGR1'!#REF!)</f>
        <v/>
      </c>
      <c r="D992" s="188" t="str">
        <f>IF('Formulario PPGR3'!$G992="","",'Formulario PPGR1'!#REF!)</f>
        <v/>
      </c>
      <c r="E992" s="188" t="str">
        <f>IF('Formulario PPGR3'!$G992="","",'Formulario PPGR1'!#REF!)</f>
        <v/>
      </c>
      <c r="F992" s="188" t="str">
        <f>IF('Formulario PPGR3'!$G992="","",'Formulario PPGR1'!#REF!)</f>
        <v/>
      </c>
      <c r="G992" s="234"/>
      <c r="H992" s="519" t="str" cm="1">
        <f t="array" ref="H992">IF(Tabla1[[#This Row],[Código_Actividad]]="","",_xlfn.XLOOKUP(Tabla1[[#This Row],[Código_Actividad]],CodigoActividad,Tabla2[Actividades Programables Presupuestables],"",0))</f>
        <v/>
      </c>
      <c r="I992" s="520" t="str">
        <f>IFERROR(VLOOKUP('Formulario PPGR3'!$G992,'Formulario PPGR2'!$C$9:$Q$270,15,FALSE),"")</f>
        <v/>
      </c>
      <c r="J992" s="525"/>
      <c r="K992" s="524"/>
      <c r="L992" s="521" t="str">
        <f>IF(Tabla1[[#This Row],[Descripción]]="","",_xlfn.XLOOKUP(Tabla1[[#This Row],[Descripción]],Tabla10[Descripción],Tabla10[Unidad de Medida],"",0))</f>
        <v/>
      </c>
      <c r="M992" s="312"/>
      <c r="N992" s="537" t="str">
        <f>IF(Tabla1[[#This Row],[Descripción]]="","",_xlfn.XLOOKUP(Tabla1[[#This Row],[Descripción]],Tabla10[Descripción],Tabla10[Precio Unitario],0))</f>
        <v/>
      </c>
      <c r="O992" s="537" t="str">
        <f>IF(Tabla1[[#This Row],[Cantidad de Insumos]]="","",Tabla1[[#This Row],[Precio Unitario]]*Tabla1[[#This Row],[Cantidad de Insumos]])</f>
        <v/>
      </c>
      <c r="P992" s="522" t="str">
        <f>IF(Tabla1[[#This Row],[Descripción]]="","",_xlfn.XLOOKUP(Tabla1[[#This Row],[Descripción]],Tabla10[Descripción],Tabla10[CODIGO PRESUPUESTARIO],0))</f>
        <v/>
      </c>
      <c r="Q992" s="523"/>
      <c r="R992" s="523" t="str">
        <f>IF(Tabla1[[#This Row],[Insumos]]="","",_xlfn.XLOOKUP(Tabla1[[#This Row],[Insumos]],Tabla10[Insumo],Tabla10[InsumoAbrev],"",0))</f>
        <v/>
      </c>
    </row>
    <row r="993" spans="2:18">
      <c r="B993" s="188" t="str">
        <f>IF('Formulario PPGR3'!$G993="","",CONCATENATE('Formulario PPGR3'!$C993,".",'Formulario PPGR3'!$D993,".",'Formulario PPGR3'!$E993,".",'Formulario PPGR3'!$F993))</f>
        <v/>
      </c>
      <c r="C993" s="188" t="str">
        <f>IF('Formulario PPGR3'!$G993="","",'Formulario PPGR1'!#REF!)</f>
        <v/>
      </c>
      <c r="D993" s="188" t="str">
        <f>IF('Formulario PPGR3'!$G993="","",'Formulario PPGR1'!#REF!)</f>
        <v/>
      </c>
      <c r="E993" s="188" t="str">
        <f>IF('Formulario PPGR3'!$G993="","",'Formulario PPGR1'!#REF!)</f>
        <v/>
      </c>
      <c r="F993" s="188" t="str">
        <f>IF('Formulario PPGR3'!$G993="","",'Formulario PPGR1'!#REF!)</f>
        <v/>
      </c>
      <c r="G993" s="234"/>
      <c r="H993" s="519" t="str" cm="1">
        <f t="array" ref="H993">IF(Tabla1[[#This Row],[Código_Actividad]]="","",_xlfn.XLOOKUP(Tabla1[[#This Row],[Código_Actividad]],CodigoActividad,Tabla2[Actividades Programables Presupuestables],"",0))</f>
        <v/>
      </c>
      <c r="I993" s="520" t="str">
        <f>IFERROR(VLOOKUP('Formulario PPGR3'!$G993,'Formulario PPGR2'!$C$9:$Q$270,15,FALSE),"")</f>
        <v/>
      </c>
      <c r="J993" s="525"/>
      <c r="K993" s="524"/>
      <c r="L993" s="521" t="str">
        <f>IF(Tabla1[[#This Row],[Descripción]]="","",_xlfn.XLOOKUP(Tabla1[[#This Row],[Descripción]],Tabla10[Descripción],Tabla10[Unidad de Medida],"",0))</f>
        <v/>
      </c>
      <c r="M993" s="312"/>
      <c r="N993" s="537" t="str">
        <f>IF(Tabla1[[#This Row],[Descripción]]="","",_xlfn.XLOOKUP(Tabla1[[#This Row],[Descripción]],Tabla10[Descripción],Tabla10[Precio Unitario],0))</f>
        <v/>
      </c>
      <c r="O993" s="537" t="str">
        <f>IF(Tabla1[[#This Row],[Cantidad de Insumos]]="","",Tabla1[[#This Row],[Precio Unitario]]*Tabla1[[#This Row],[Cantidad de Insumos]])</f>
        <v/>
      </c>
      <c r="P993" s="522" t="str">
        <f>IF(Tabla1[[#This Row],[Descripción]]="","",_xlfn.XLOOKUP(Tabla1[[#This Row],[Descripción]],Tabla10[Descripción],Tabla10[CODIGO PRESUPUESTARIO],0))</f>
        <v/>
      </c>
      <c r="Q993" s="523"/>
      <c r="R993" s="523" t="str">
        <f>IF(Tabla1[[#This Row],[Insumos]]="","",_xlfn.XLOOKUP(Tabla1[[#This Row],[Insumos]],Tabla10[Insumo],Tabla10[InsumoAbrev],"",0))</f>
        <v/>
      </c>
    </row>
    <row r="994" spans="2:18">
      <c r="B994" s="188" t="str">
        <f>IF('Formulario PPGR3'!$G994="","",CONCATENATE('Formulario PPGR3'!$C994,".",'Formulario PPGR3'!$D994,".",'Formulario PPGR3'!$E994,".",'Formulario PPGR3'!$F994))</f>
        <v/>
      </c>
      <c r="C994" s="188" t="str">
        <f>IF('Formulario PPGR3'!$G994="","",'Formulario PPGR1'!#REF!)</f>
        <v/>
      </c>
      <c r="D994" s="188" t="str">
        <f>IF('Formulario PPGR3'!$G994="","",'Formulario PPGR1'!#REF!)</f>
        <v/>
      </c>
      <c r="E994" s="188" t="str">
        <f>IF('Formulario PPGR3'!$G994="","",'Formulario PPGR1'!#REF!)</f>
        <v/>
      </c>
      <c r="F994" s="188" t="str">
        <f>IF('Formulario PPGR3'!$G994="","",'Formulario PPGR1'!#REF!)</f>
        <v/>
      </c>
      <c r="G994" s="234"/>
      <c r="H994" s="519" t="str" cm="1">
        <f t="array" ref="H994">IF(Tabla1[[#This Row],[Código_Actividad]]="","",_xlfn.XLOOKUP(Tabla1[[#This Row],[Código_Actividad]],CodigoActividad,Tabla2[Actividades Programables Presupuestables],"",0))</f>
        <v/>
      </c>
      <c r="I994" s="520" t="str">
        <f>IFERROR(VLOOKUP('Formulario PPGR3'!$G994,'Formulario PPGR2'!$C$9:$Q$270,15,FALSE),"")</f>
        <v/>
      </c>
      <c r="J994" s="525"/>
      <c r="K994" s="524"/>
      <c r="L994" s="521" t="str">
        <f>IF(Tabla1[[#This Row],[Descripción]]="","",_xlfn.XLOOKUP(Tabla1[[#This Row],[Descripción]],Tabla10[Descripción],Tabla10[Unidad de Medida],"",0))</f>
        <v/>
      </c>
      <c r="M994" s="312"/>
      <c r="N994" s="537" t="str">
        <f>IF(Tabla1[[#This Row],[Descripción]]="","",_xlfn.XLOOKUP(Tabla1[[#This Row],[Descripción]],Tabla10[Descripción],Tabla10[Precio Unitario],0))</f>
        <v/>
      </c>
      <c r="O994" s="537" t="str">
        <f>IF(Tabla1[[#This Row],[Cantidad de Insumos]]="","",Tabla1[[#This Row],[Precio Unitario]]*Tabla1[[#This Row],[Cantidad de Insumos]])</f>
        <v/>
      </c>
      <c r="P994" s="522" t="str">
        <f>IF(Tabla1[[#This Row],[Descripción]]="","",_xlfn.XLOOKUP(Tabla1[[#This Row],[Descripción]],Tabla10[Descripción],Tabla10[CODIGO PRESUPUESTARIO],0))</f>
        <v/>
      </c>
      <c r="Q994" s="523"/>
      <c r="R994" s="523" t="str">
        <f>IF(Tabla1[[#This Row],[Insumos]]="","",_xlfn.XLOOKUP(Tabla1[[#This Row],[Insumos]],Tabla10[Insumo],Tabla10[InsumoAbrev],"",0))</f>
        <v/>
      </c>
    </row>
    <row r="995" spans="2:18">
      <c r="B995" s="188" t="str">
        <f>IF('Formulario PPGR3'!$G995="","",CONCATENATE('Formulario PPGR3'!$C995,".",'Formulario PPGR3'!$D995,".",'Formulario PPGR3'!$E995,".",'Formulario PPGR3'!$F995))</f>
        <v/>
      </c>
      <c r="C995" s="188" t="str">
        <f>IF('Formulario PPGR3'!$G995="","",'Formulario PPGR1'!#REF!)</f>
        <v/>
      </c>
      <c r="D995" s="188" t="str">
        <f>IF('Formulario PPGR3'!$G995="","",'Formulario PPGR1'!#REF!)</f>
        <v/>
      </c>
      <c r="E995" s="188" t="str">
        <f>IF('Formulario PPGR3'!$G995="","",'Formulario PPGR1'!#REF!)</f>
        <v/>
      </c>
      <c r="F995" s="188" t="str">
        <f>IF('Formulario PPGR3'!$G995="","",'Formulario PPGR1'!#REF!)</f>
        <v/>
      </c>
      <c r="G995" s="234"/>
      <c r="H995" s="519" t="str" cm="1">
        <f t="array" ref="H995">IF(Tabla1[[#This Row],[Código_Actividad]]="","",_xlfn.XLOOKUP(Tabla1[[#This Row],[Código_Actividad]],CodigoActividad,Tabla2[Actividades Programables Presupuestables],"",0))</f>
        <v/>
      </c>
      <c r="I995" s="520" t="str">
        <f>IFERROR(VLOOKUP('Formulario PPGR3'!$G995,'Formulario PPGR2'!$C$9:$Q$270,15,FALSE),"")</f>
        <v/>
      </c>
      <c r="J995" s="525"/>
      <c r="K995" s="524"/>
      <c r="L995" s="521" t="str">
        <f>IF(Tabla1[[#This Row],[Descripción]]="","",_xlfn.XLOOKUP(Tabla1[[#This Row],[Descripción]],Tabla10[Descripción],Tabla10[Unidad de Medida],"",0))</f>
        <v/>
      </c>
      <c r="M995" s="312"/>
      <c r="N995" s="537" t="str">
        <f>IF(Tabla1[[#This Row],[Descripción]]="","",_xlfn.XLOOKUP(Tabla1[[#This Row],[Descripción]],Tabla10[Descripción],Tabla10[Precio Unitario],0))</f>
        <v/>
      </c>
      <c r="O995" s="537" t="str">
        <f>IF(Tabla1[[#This Row],[Cantidad de Insumos]]="","",Tabla1[[#This Row],[Precio Unitario]]*Tabla1[[#This Row],[Cantidad de Insumos]])</f>
        <v/>
      </c>
      <c r="P995" s="522" t="str">
        <f>IF(Tabla1[[#This Row],[Descripción]]="","",_xlfn.XLOOKUP(Tabla1[[#This Row],[Descripción]],Tabla10[Descripción],Tabla10[CODIGO PRESUPUESTARIO],0))</f>
        <v/>
      </c>
      <c r="Q995" s="523"/>
      <c r="R995" s="523" t="str">
        <f>IF(Tabla1[[#This Row],[Insumos]]="","",_xlfn.XLOOKUP(Tabla1[[#This Row],[Insumos]],Tabla10[Insumo],Tabla10[InsumoAbrev],"",0))</f>
        <v/>
      </c>
    </row>
    <row r="996" spans="2:18">
      <c r="B996" s="188" t="str">
        <f>IF('Formulario PPGR3'!$G996="","",CONCATENATE('Formulario PPGR3'!$C996,".",'Formulario PPGR3'!$D996,".",'Formulario PPGR3'!$E996,".",'Formulario PPGR3'!$F996))</f>
        <v/>
      </c>
      <c r="C996" s="188" t="str">
        <f>IF('Formulario PPGR3'!$G996="","",'Formulario PPGR1'!#REF!)</f>
        <v/>
      </c>
      <c r="D996" s="188" t="str">
        <f>IF('Formulario PPGR3'!$G996="","",'Formulario PPGR1'!#REF!)</f>
        <v/>
      </c>
      <c r="E996" s="188" t="str">
        <f>IF('Formulario PPGR3'!$G996="","",'Formulario PPGR1'!#REF!)</f>
        <v/>
      </c>
      <c r="F996" s="188" t="str">
        <f>IF('Formulario PPGR3'!$G996="","",'Formulario PPGR1'!#REF!)</f>
        <v/>
      </c>
      <c r="G996" s="234"/>
      <c r="H996" s="519" t="str" cm="1">
        <f t="array" ref="H996">IF(Tabla1[[#This Row],[Código_Actividad]]="","",_xlfn.XLOOKUP(Tabla1[[#This Row],[Código_Actividad]],CodigoActividad,Tabla2[Actividades Programables Presupuestables],"",0))</f>
        <v/>
      </c>
      <c r="I996" s="520" t="str">
        <f>IFERROR(VLOOKUP('Formulario PPGR3'!$G996,'Formulario PPGR2'!$C$9:$Q$270,15,FALSE),"")</f>
        <v/>
      </c>
      <c r="J996" s="525"/>
      <c r="K996" s="524"/>
      <c r="L996" s="521" t="str">
        <f>IF(Tabla1[[#This Row],[Descripción]]="","",_xlfn.XLOOKUP(Tabla1[[#This Row],[Descripción]],Tabla10[Descripción],Tabla10[Unidad de Medida],"",0))</f>
        <v/>
      </c>
      <c r="M996" s="312"/>
      <c r="N996" s="537" t="str">
        <f>IF(Tabla1[[#This Row],[Descripción]]="","",_xlfn.XLOOKUP(Tabla1[[#This Row],[Descripción]],Tabla10[Descripción],Tabla10[Precio Unitario],0))</f>
        <v/>
      </c>
      <c r="O996" s="537" t="str">
        <f>IF(Tabla1[[#This Row],[Cantidad de Insumos]]="","",Tabla1[[#This Row],[Precio Unitario]]*Tabla1[[#This Row],[Cantidad de Insumos]])</f>
        <v/>
      </c>
      <c r="P996" s="522" t="str">
        <f>IF(Tabla1[[#This Row],[Descripción]]="","",_xlfn.XLOOKUP(Tabla1[[#This Row],[Descripción]],Tabla10[Descripción],Tabla10[CODIGO PRESUPUESTARIO],0))</f>
        <v/>
      </c>
      <c r="Q996" s="523"/>
      <c r="R996" s="523" t="str">
        <f>IF(Tabla1[[#This Row],[Insumos]]="","",_xlfn.XLOOKUP(Tabla1[[#This Row],[Insumos]],Tabla10[Insumo],Tabla10[InsumoAbrev],"",0))</f>
        <v/>
      </c>
    </row>
    <row r="997" spans="2:18">
      <c r="B997" s="188" t="str">
        <f>IF('Formulario PPGR3'!$G997="","",CONCATENATE('Formulario PPGR3'!$C997,".",'Formulario PPGR3'!$D997,".",'Formulario PPGR3'!$E997,".",'Formulario PPGR3'!$F997))</f>
        <v/>
      </c>
      <c r="C997" s="188" t="str">
        <f>IF('Formulario PPGR3'!$G997="","",'Formulario PPGR1'!#REF!)</f>
        <v/>
      </c>
      <c r="D997" s="188" t="str">
        <f>IF('Formulario PPGR3'!$G997="","",'Formulario PPGR1'!#REF!)</f>
        <v/>
      </c>
      <c r="E997" s="188" t="str">
        <f>IF('Formulario PPGR3'!$G997="","",'Formulario PPGR1'!#REF!)</f>
        <v/>
      </c>
      <c r="F997" s="188" t="str">
        <f>IF('Formulario PPGR3'!$G997="","",'Formulario PPGR1'!#REF!)</f>
        <v/>
      </c>
      <c r="G997" s="234"/>
      <c r="H997" s="519" t="str" cm="1">
        <f t="array" ref="H997">IF(Tabla1[[#This Row],[Código_Actividad]]="","",_xlfn.XLOOKUP(Tabla1[[#This Row],[Código_Actividad]],CodigoActividad,Tabla2[Actividades Programables Presupuestables],"",0))</f>
        <v/>
      </c>
      <c r="I997" s="520" t="str">
        <f>IFERROR(VLOOKUP('Formulario PPGR3'!$G997,'Formulario PPGR2'!$C$9:$Q$270,15,FALSE),"")</f>
        <v/>
      </c>
      <c r="J997" s="525"/>
      <c r="K997" s="524"/>
      <c r="L997" s="521" t="str">
        <f>IF(Tabla1[[#This Row],[Descripción]]="","",_xlfn.XLOOKUP(Tabla1[[#This Row],[Descripción]],Tabla10[Descripción],Tabla10[Unidad de Medida],"",0))</f>
        <v/>
      </c>
      <c r="M997" s="312"/>
      <c r="N997" s="537" t="str">
        <f>IF(Tabla1[[#This Row],[Descripción]]="","",_xlfn.XLOOKUP(Tabla1[[#This Row],[Descripción]],Tabla10[Descripción],Tabla10[Precio Unitario],0))</f>
        <v/>
      </c>
      <c r="O997" s="537" t="str">
        <f>IF(Tabla1[[#This Row],[Cantidad de Insumos]]="","",Tabla1[[#This Row],[Precio Unitario]]*Tabla1[[#This Row],[Cantidad de Insumos]])</f>
        <v/>
      </c>
      <c r="P997" s="522" t="str">
        <f>IF(Tabla1[[#This Row],[Descripción]]="","",_xlfn.XLOOKUP(Tabla1[[#This Row],[Descripción]],Tabla10[Descripción],Tabla10[CODIGO PRESUPUESTARIO],0))</f>
        <v/>
      </c>
      <c r="Q997" s="523"/>
      <c r="R997" s="523" t="str">
        <f>IF(Tabla1[[#This Row],[Insumos]]="","",_xlfn.XLOOKUP(Tabla1[[#This Row],[Insumos]],Tabla10[Insumo],Tabla10[InsumoAbrev],"",0))</f>
        <v/>
      </c>
    </row>
    <row r="998" spans="2:18">
      <c r="B998" s="188" t="str">
        <f>IF('Formulario PPGR3'!$G998="","",CONCATENATE('Formulario PPGR3'!$C998,".",'Formulario PPGR3'!$D998,".",'Formulario PPGR3'!$E998,".",'Formulario PPGR3'!$F998))</f>
        <v/>
      </c>
      <c r="C998" s="188" t="str">
        <f>IF('Formulario PPGR3'!$G998="","",'Formulario PPGR1'!#REF!)</f>
        <v/>
      </c>
      <c r="D998" s="188" t="str">
        <f>IF('Formulario PPGR3'!$G998="","",'Formulario PPGR1'!#REF!)</f>
        <v/>
      </c>
      <c r="E998" s="188" t="str">
        <f>IF('Formulario PPGR3'!$G998="","",'Formulario PPGR1'!#REF!)</f>
        <v/>
      </c>
      <c r="F998" s="188" t="str">
        <f>IF('Formulario PPGR3'!$G998="","",'Formulario PPGR1'!#REF!)</f>
        <v/>
      </c>
      <c r="G998" s="234"/>
      <c r="H998" s="519" t="str" cm="1">
        <f t="array" ref="H998">IF(Tabla1[[#This Row],[Código_Actividad]]="","",_xlfn.XLOOKUP(Tabla1[[#This Row],[Código_Actividad]],CodigoActividad,Tabla2[Actividades Programables Presupuestables],"",0))</f>
        <v/>
      </c>
      <c r="I998" s="520" t="str">
        <f>IFERROR(VLOOKUP('Formulario PPGR3'!$G998,'Formulario PPGR2'!$C$9:$Q$270,15,FALSE),"")</f>
        <v/>
      </c>
      <c r="J998" s="525"/>
      <c r="K998" s="524"/>
      <c r="L998" s="521" t="str">
        <f>IF(Tabla1[[#This Row],[Descripción]]="","",_xlfn.XLOOKUP(Tabla1[[#This Row],[Descripción]],Tabla10[Descripción],Tabla10[Unidad de Medida],"",0))</f>
        <v/>
      </c>
      <c r="M998" s="312"/>
      <c r="N998" s="537" t="str">
        <f>IF(Tabla1[[#This Row],[Descripción]]="","",_xlfn.XLOOKUP(Tabla1[[#This Row],[Descripción]],Tabla10[Descripción],Tabla10[Precio Unitario],0))</f>
        <v/>
      </c>
      <c r="O998" s="537" t="str">
        <f>IF(Tabla1[[#This Row],[Cantidad de Insumos]]="","",Tabla1[[#This Row],[Precio Unitario]]*Tabla1[[#This Row],[Cantidad de Insumos]])</f>
        <v/>
      </c>
      <c r="P998" s="522" t="str">
        <f>IF(Tabla1[[#This Row],[Descripción]]="","",_xlfn.XLOOKUP(Tabla1[[#This Row],[Descripción]],Tabla10[Descripción],Tabla10[CODIGO PRESUPUESTARIO],0))</f>
        <v/>
      </c>
      <c r="Q998" s="523"/>
      <c r="R998" s="523" t="str">
        <f>IF(Tabla1[[#This Row],[Insumos]]="","",_xlfn.XLOOKUP(Tabla1[[#This Row],[Insumos]],Tabla10[Insumo],Tabla10[InsumoAbrev],"",0))</f>
        <v/>
      </c>
    </row>
    <row r="999" spans="2:18">
      <c r="B999" s="188" t="str">
        <f>IF('Formulario PPGR3'!$G999="","",CONCATENATE('Formulario PPGR3'!$C999,".",'Formulario PPGR3'!$D999,".",'Formulario PPGR3'!$E999,".",'Formulario PPGR3'!$F999))</f>
        <v/>
      </c>
      <c r="C999" s="188" t="str">
        <f>IF('Formulario PPGR3'!$G999="","",'Formulario PPGR1'!#REF!)</f>
        <v/>
      </c>
      <c r="D999" s="188" t="str">
        <f>IF('Formulario PPGR3'!$G999="","",'Formulario PPGR1'!#REF!)</f>
        <v/>
      </c>
      <c r="E999" s="188" t="str">
        <f>IF('Formulario PPGR3'!$G999="","",'Formulario PPGR1'!#REF!)</f>
        <v/>
      </c>
      <c r="F999" s="188" t="str">
        <f>IF('Formulario PPGR3'!$G999="","",'Formulario PPGR1'!#REF!)</f>
        <v/>
      </c>
      <c r="G999" s="234"/>
      <c r="H999" s="519" t="str" cm="1">
        <f t="array" ref="H999">IF(Tabla1[[#This Row],[Código_Actividad]]="","",_xlfn.XLOOKUP(Tabla1[[#This Row],[Código_Actividad]],CodigoActividad,Tabla2[Actividades Programables Presupuestables],"",0))</f>
        <v/>
      </c>
      <c r="I999" s="520" t="str">
        <f>IFERROR(VLOOKUP('Formulario PPGR3'!$G999,'Formulario PPGR2'!$C$9:$Q$270,15,FALSE),"")</f>
        <v/>
      </c>
      <c r="J999" s="525"/>
      <c r="K999" s="524"/>
      <c r="L999" s="521" t="str">
        <f>IF(Tabla1[[#This Row],[Descripción]]="","",_xlfn.XLOOKUP(Tabla1[[#This Row],[Descripción]],Tabla10[Descripción],Tabla10[Unidad de Medida],"",0))</f>
        <v/>
      </c>
      <c r="M999" s="312"/>
      <c r="N999" s="537" t="str">
        <f>IF(Tabla1[[#This Row],[Descripción]]="","",_xlfn.XLOOKUP(Tabla1[[#This Row],[Descripción]],Tabla10[Descripción],Tabla10[Precio Unitario],0))</f>
        <v/>
      </c>
      <c r="O999" s="537" t="str">
        <f>IF(Tabla1[[#This Row],[Cantidad de Insumos]]="","",Tabla1[[#This Row],[Precio Unitario]]*Tabla1[[#This Row],[Cantidad de Insumos]])</f>
        <v/>
      </c>
      <c r="P999" s="522" t="str">
        <f>IF(Tabla1[[#This Row],[Descripción]]="","",_xlfn.XLOOKUP(Tabla1[[#This Row],[Descripción]],Tabla10[Descripción],Tabla10[CODIGO PRESUPUESTARIO],0))</f>
        <v/>
      </c>
      <c r="Q999" s="523"/>
      <c r="R999" s="523" t="str">
        <f>IF(Tabla1[[#This Row],[Insumos]]="","",_xlfn.XLOOKUP(Tabla1[[#This Row],[Insumos]],Tabla10[Insumo],Tabla10[InsumoAbrev],"",0))</f>
        <v/>
      </c>
    </row>
    <row r="1000" spans="2:18">
      <c r="B1000" s="188" t="str">
        <f>IF('Formulario PPGR3'!$G1000="","",CONCATENATE('Formulario PPGR3'!$C1000,".",'Formulario PPGR3'!$D1000,".",'Formulario PPGR3'!$E1000,".",'Formulario PPGR3'!$F1000))</f>
        <v/>
      </c>
      <c r="C1000" s="188" t="str">
        <f>IF('Formulario PPGR3'!$G1000="","",'Formulario PPGR1'!#REF!)</f>
        <v/>
      </c>
      <c r="D1000" s="188" t="str">
        <f>IF('Formulario PPGR3'!$G1000="","",'Formulario PPGR1'!#REF!)</f>
        <v/>
      </c>
      <c r="E1000" s="188" t="str">
        <f>IF('Formulario PPGR3'!$G1000="","",'Formulario PPGR1'!#REF!)</f>
        <v/>
      </c>
      <c r="F1000" s="188" t="str">
        <f>IF('Formulario PPGR3'!$G1000="","",'Formulario PPGR1'!#REF!)</f>
        <v/>
      </c>
      <c r="G1000" s="234"/>
      <c r="H1000" s="519" t="str" cm="1">
        <f t="array" ref="H1000">IF(Tabla1[[#This Row],[Código_Actividad]]="","",_xlfn.XLOOKUP(Tabla1[[#This Row],[Código_Actividad]],CodigoActividad,Tabla2[Actividades Programables Presupuestables],"",0))</f>
        <v/>
      </c>
      <c r="I1000" s="520" t="str">
        <f>IFERROR(VLOOKUP('Formulario PPGR3'!$G1000,'Formulario PPGR2'!$C$9:$Q$270,15,FALSE),"")</f>
        <v/>
      </c>
      <c r="J1000" s="525"/>
      <c r="K1000" s="524"/>
      <c r="L1000" s="521" t="str">
        <f>IF(Tabla1[[#This Row],[Descripción]]="","",_xlfn.XLOOKUP(Tabla1[[#This Row],[Descripción]],Tabla10[Descripción],Tabla10[Unidad de Medida],"",0))</f>
        <v/>
      </c>
      <c r="M1000" s="312"/>
      <c r="N1000" s="537" t="str">
        <f>IF(Tabla1[[#This Row],[Descripción]]="","",_xlfn.XLOOKUP(Tabla1[[#This Row],[Descripción]],Tabla10[Descripción],Tabla10[Precio Unitario],0))</f>
        <v/>
      </c>
      <c r="O1000" s="537" t="str">
        <f>IF(Tabla1[[#This Row],[Cantidad de Insumos]]="","",Tabla1[[#This Row],[Precio Unitario]]*Tabla1[[#This Row],[Cantidad de Insumos]])</f>
        <v/>
      </c>
      <c r="P1000" s="522" t="str">
        <f>IF(Tabla1[[#This Row],[Descripción]]="","",_xlfn.XLOOKUP(Tabla1[[#This Row],[Descripción]],Tabla10[Descripción],Tabla10[CODIGO PRESUPUESTARIO],0))</f>
        <v/>
      </c>
      <c r="Q1000" s="523"/>
      <c r="R1000" s="523" t="str">
        <f>IF(Tabla1[[#This Row],[Insumos]]="","",_xlfn.XLOOKUP(Tabla1[[#This Row],[Insumos]],Tabla10[Insumo],Tabla10[InsumoAbrev],"",0))</f>
        <v/>
      </c>
    </row>
    <row r="1001" spans="2:18">
      <c r="B1001" s="188" t="str">
        <f>IF('Formulario PPGR3'!$G1001="","",CONCATENATE('Formulario PPGR3'!$C1001,".",'Formulario PPGR3'!$D1001,".",'Formulario PPGR3'!$E1001,".",'Formulario PPGR3'!$F1001))</f>
        <v/>
      </c>
      <c r="C1001" s="188" t="str">
        <f>IF('Formulario PPGR3'!$G1001="","",'Formulario PPGR1'!#REF!)</f>
        <v/>
      </c>
      <c r="D1001" s="188" t="str">
        <f>IF('Formulario PPGR3'!$G1001="","",'Formulario PPGR1'!#REF!)</f>
        <v/>
      </c>
      <c r="E1001" s="188" t="str">
        <f>IF('Formulario PPGR3'!$G1001="","",'Formulario PPGR1'!#REF!)</f>
        <v/>
      </c>
      <c r="F1001" s="188" t="str">
        <f>IF('Formulario PPGR3'!$G1001="","",'Formulario PPGR1'!#REF!)</f>
        <v/>
      </c>
      <c r="G1001" s="234"/>
      <c r="H1001" s="519" t="str" cm="1">
        <f t="array" ref="H1001">IF(Tabla1[[#This Row],[Código_Actividad]]="","",_xlfn.XLOOKUP(Tabla1[[#This Row],[Código_Actividad]],CodigoActividad,Tabla2[Actividades Programables Presupuestables],"",0))</f>
        <v/>
      </c>
      <c r="I1001" s="520" t="str">
        <f>IFERROR(VLOOKUP('Formulario PPGR3'!$G1001,'Formulario PPGR2'!$C$9:$Q$270,15,FALSE),"")</f>
        <v/>
      </c>
      <c r="J1001" s="525"/>
      <c r="K1001" s="524"/>
      <c r="L1001" s="521" t="str">
        <f>IF(Tabla1[[#This Row],[Descripción]]="","",_xlfn.XLOOKUP(Tabla1[[#This Row],[Descripción]],Tabla10[Descripción],Tabla10[Unidad de Medida],"",0))</f>
        <v/>
      </c>
      <c r="M1001" s="312"/>
      <c r="N1001" s="537" t="str">
        <f>IF(Tabla1[[#This Row],[Descripción]]="","",_xlfn.XLOOKUP(Tabla1[[#This Row],[Descripción]],Tabla10[Descripción],Tabla10[Precio Unitario],0))</f>
        <v/>
      </c>
      <c r="O1001" s="537" t="str">
        <f>IF(Tabla1[[#This Row],[Cantidad de Insumos]]="","",Tabla1[[#This Row],[Precio Unitario]]*Tabla1[[#This Row],[Cantidad de Insumos]])</f>
        <v/>
      </c>
      <c r="P1001" s="522" t="str">
        <f>IF(Tabla1[[#This Row],[Descripción]]="","",_xlfn.XLOOKUP(Tabla1[[#This Row],[Descripción]],Tabla10[Descripción],Tabla10[CODIGO PRESUPUESTARIO],0))</f>
        <v/>
      </c>
      <c r="Q1001" s="523"/>
      <c r="R1001" s="523" t="str">
        <f>IF(Tabla1[[#This Row],[Insumos]]="","",_xlfn.XLOOKUP(Tabla1[[#This Row],[Insumos]],Tabla10[Insumo],Tabla10[InsumoAbrev],"",0))</f>
        <v/>
      </c>
    </row>
    <row r="1002" spans="2:18">
      <c r="B1002" s="188" t="str">
        <f>IF('Formulario PPGR3'!$G1002="","",CONCATENATE('Formulario PPGR3'!$C1002,".",'Formulario PPGR3'!$D1002,".",'Formulario PPGR3'!$E1002,".",'Formulario PPGR3'!$F1002))</f>
        <v/>
      </c>
      <c r="C1002" s="188" t="str">
        <f>IF('Formulario PPGR3'!$G1002="","",'Formulario PPGR1'!#REF!)</f>
        <v/>
      </c>
      <c r="D1002" s="188" t="str">
        <f>IF('Formulario PPGR3'!$G1002="","",'Formulario PPGR1'!#REF!)</f>
        <v/>
      </c>
      <c r="E1002" s="188" t="str">
        <f>IF('Formulario PPGR3'!$G1002="","",'Formulario PPGR1'!#REF!)</f>
        <v/>
      </c>
      <c r="F1002" s="188" t="str">
        <f>IF('Formulario PPGR3'!$G1002="","",'Formulario PPGR1'!#REF!)</f>
        <v/>
      </c>
      <c r="G1002" s="234"/>
      <c r="H1002" s="519" t="str" cm="1">
        <f t="array" ref="H1002">IF(Tabla1[[#This Row],[Código_Actividad]]="","",_xlfn.XLOOKUP(Tabla1[[#This Row],[Código_Actividad]],CodigoActividad,Tabla2[Actividades Programables Presupuestables],"",0))</f>
        <v/>
      </c>
      <c r="I1002" s="520" t="str">
        <f>IFERROR(VLOOKUP('Formulario PPGR3'!$G1002,'Formulario PPGR2'!$C$9:$Q$270,15,FALSE),"")</f>
        <v/>
      </c>
      <c r="J1002" s="525"/>
      <c r="K1002" s="524"/>
      <c r="L1002" s="521" t="str">
        <f>IF(Tabla1[[#This Row],[Descripción]]="","",_xlfn.XLOOKUP(Tabla1[[#This Row],[Descripción]],Tabla10[Descripción],Tabla10[Unidad de Medida],"",0))</f>
        <v/>
      </c>
      <c r="M1002" s="312"/>
      <c r="N1002" s="537" t="str">
        <f>IF(Tabla1[[#This Row],[Descripción]]="","",_xlfn.XLOOKUP(Tabla1[[#This Row],[Descripción]],Tabla10[Descripción],Tabla10[Precio Unitario],0))</f>
        <v/>
      </c>
      <c r="O1002" s="537" t="str">
        <f>IF(Tabla1[[#This Row],[Cantidad de Insumos]]="","",Tabla1[[#This Row],[Precio Unitario]]*Tabla1[[#This Row],[Cantidad de Insumos]])</f>
        <v/>
      </c>
      <c r="P1002" s="522" t="str">
        <f>IF(Tabla1[[#This Row],[Descripción]]="","",_xlfn.XLOOKUP(Tabla1[[#This Row],[Descripción]],Tabla10[Descripción],Tabla10[CODIGO PRESUPUESTARIO],0))</f>
        <v/>
      </c>
      <c r="Q1002" s="523"/>
      <c r="R1002" s="523" t="str">
        <f>IF(Tabla1[[#This Row],[Insumos]]="","",_xlfn.XLOOKUP(Tabla1[[#This Row],[Insumos]],Tabla10[Insumo],Tabla10[InsumoAbrev],"",0))</f>
        <v/>
      </c>
    </row>
    <row r="1003" spans="2:18">
      <c r="B1003" s="188" t="str">
        <f>IF('Formulario PPGR3'!$G1003="","",CONCATENATE('Formulario PPGR3'!$C1003,".",'Formulario PPGR3'!$D1003,".",'Formulario PPGR3'!$E1003,".",'Formulario PPGR3'!$F1003))</f>
        <v/>
      </c>
      <c r="C1003" s="188" t="str">
        <f>IF('Formulario PPGR3'!$G1003="","",'Formulario PPGR1'!#REF!)</f>
        <v/>
      </c>
      <c r="D1003" s="188" t="str">
        <f>IF('Formulario PPGR3'!$G1003="","",'Formulario PPGR1'!#REF!)</f>
        <v/>
      </c>
      <c r="E1003" s="188" t="str">
        <f>IF('Formulario PPGR3'!$G1003="","",'Formulario PPGR1'!#REF!)</f>
        <v/>
      </c>
      <c r="F1003" s="188" t="str">
        <f>IF('Formulario PPGR3'!$G1003="","",'Formulario PPGR1'!#REF!)</f>
        <v/>
      </c>
      <c r="G1003" s="234"/>
      <c r="H1003" s="519" t="str" cm="1">
        <f t="array" ref="H1003">IF(Tabla1[[#This Row],[Código_Actividad]]="","",_xlfn.XLOOKUP(Tabla1[[#This Row],[Código_Actividad]],CodigoActividad,Tabla2[Actividades Programables Presupuestables],"",0))</f>
        <v/>
      </c>
      <c r="I1003" s="520" t="str">
        <f>IFERROR(VLOOKUP('Formulario PPGR3'!$G1003,'Formulario PPGR2'!$C$9:$Q$270,15,FALSE),"")</f>
        <v/>
      </c>
      <c r="J1003" s="525"/>
      <c r="K1003" s="524"/>
      <c r="L1003" s="521" t="str">
        <f>IF(Tabla1[[#This Row],[Descripción]]="","",_xlfn.XLOOKUP(Tabla1[[#This Row],[Descripción]],Tabla10[Descripción],Tabla10[Unidad de Medida],"",0))</f>
        <v/>
      </c>
      <c r="M1003" s="312"/>
      <c r="N1003" s="537" t="str">
        <f>IF(Tabla1[[#This Row],[Descripción]]="","",_xlfn.XLOOKUP(Tabla1[[#This Row],[Descripción]],Tabla10[Descripción],Tabla10[Precio Unitario],0))</f>
        <v/>
      </c>
      <c r="O1003" s="537" t="str">
        <f>IF(Tabla1[[#This Row],[Cantidad de Insumos]]="","",Tabla1[[#This Row],[Precio Unitario]]*Tabla1[[#This Row],[Cantidad de Insumos]])</f>
        <v/>
      </c>
      <c r="P1003" s="522" t="str">
        <f>IF(Tabla1[[#This Row],[Descripción]]="","",_xlfn.XLOOKUP(Tabla1[[#This Row],[Descripción]],Tabla10[Descripción],Tabla10[CODIGO PRESUPUESTARIO],0))</f>
        <v/>
      </c>
      <c r="Q1003" s="523"/>
      <c r="R1003" s="523" t="str">
        <f>IF(Tabla1[[#This Row],[Insumos]]="","",_xlfn.XLOOKUP(Tabla1[[#This Row],[Insumos]],Tabla10[Insumo],Tabla10[InsumoAbrev],"",0))</f>
        <v/>
      </c>
    </row>
    <row r="1004" spans="2:18">
      <c r="B1004" s="188" t="str">
        <f>IF('Formulario PPGR3'!$G1004="","",CONCATENATE('Formulario PPGR3'!$C1004,".",'Formulario PPGR3'!$D1004,".",'Formulario PPGR3'!$E1004,".",'Formulario PPGR3'!$F1004))</f>
        <v/>
      </c>
      <c r="C1004" s="188" t="str">
        <f>IF('Formulario PPGR3'!$G1004="","",'Formulario PPGR1'!#REF!)</f>
        <v/>
      </c>
      <c r="D1004" s="188" t="str">
        <f>IF('Formulario PPGR3'!$G1004="","",'Formulario PPGR1'!#REF!)</f>
        <v/>
      </c>
      <c r="E1004" s="188" t="str">
        <f>IF('Formulario PPGR3'!$G1004="","",'Formulario PPGR1'!#REF!)</f>
        <v/>
      </c>
      <c r="F1004" s="188" t="str">
        <f>IF('Formulario PPGR3'!$G1004="","",'Formulario PPGR1'!#REF!)</f>
        <v/>
      </c>
      <c r="G1004" s="234"/>
      <c r="H1004" s="519" t="str" cm="1">
        <f t="array" ref="H1004">IF(Tabla1[[#This Row],[Código_Actividad]]="","",_xlfn.XLOOKUP(Tabla1[[#This Row],[Código_Actividad]],CodigoActividad,Tabla2[Actividades Programables Presupuestables],"",0))</f>
        <v/>
      </c>
      <c r="I1004" s="520" t="str">
        <f>IFERROR(VLOOKUP('Formulario PPGR3'!$G1004,'Formulario PPGR2'!$C$9:$Q$270,15,FALSE),"")</f>
        <v/>
      </c>
      <c r="J1004" s="525"/>
      <c r="K1004" s="524"/>
      <c r="L1004" s="521" t="str">
        <f>IF(Tabla1[[#This Row],[Descripción]]="","",_xlfn.XLOOKUP(Tabla1[[#This Row],[Descripción]],Tabla10[Descripción],Tabla10[Unidad de Medida],"",0))</f>
        <v/>
      </c>
      <c r="M1004" s="312"/>
      <c r="N1004" s="537" t="str">
        <f>IF(Tabla1[[#This Row],[Descripción]]="","",_xlfn.XLOOKUP(Tabla1[[#This Row],[Descripción]],Tabla10[Descripción],Tabla10[Precio Unitario],0))</f>
        <v/>
      </c>
      <c r="O1004" s="537" t="str">
        <f>IF(Tabla1[[#This Row],[Cantidad de Insumos]]="","",Tabla1[[#This Row],[Precio Unitario]]*Tabla1[[#This Row],[Cantidad de Insumos]])</f>
        <v/>
      </c>
      <c r="P1004" s="522" t="str">
        <f>IF(Tabla1[[#This Row],[Descripción]]="","",_xlfn.XLOOKUP(Tabla1[[#This Row],[Descripción]],Tabla10[Descripción],Tabla10[CODIGO PRESUPUESTARIO],0))</f>
        <v/>
      </c>
      <c r="Q1004" s="523"/>
      <c r="R1004" s="523" t="str">
        <f>IF(Tabla1[[#This Row],[Insumos]]="","",_xlfn.XLOOKUP(Tabla1[[#This Row],[Insumos]],Tabla10[Insumo],Tabla10[InsumoAbrev],"",0))</f>
        <v/>
      </c>
    </row>
    <row r="1005" spans="2:18">
      <c r="B1005" s="188" t="str">
        <f>IF('Formulario PPGR3'!$G1005="","",CONCATENATE('Formulario PPGR3'!$C1005,".",'Formulario PPGR3'!$D1005,".",'Formulario PPGR3'!$E1005,".",'Formulario PPGR3'!$F1005))</f>
        <v/>
      </c>
      <c r="C1005" s="188" t="str">
        <f>IF('Formulario PPGR3'!$G1005="","",'Formulario PPGR1'!#REF!)</f>
        <v/>
      </c>
      <c r="D1005" s="188" t="str">
        <f>IF('Formulario PPGR3'!$G1005="","",'Formulario PPGR1'!#REF!)</f>
        <v/>
      </c>
      <c r="E1005" s="188" t="str">
        <f>IF('Formulario PPGR3'!$G1005="","",'Formulario PPGR1'!#REF!)</f>
        <v/>
      </c>
      <c r="F1005" s="188" t="str">
        <f>IF('Formulario PPGR3'!$G1005="","",'Formulario PPGR1'!#REF!)</f>
        <v/>
      </c>
      <c r="G1005" s="234"/>
      <c r="H1005" s="519" t="str" cm="1">
        <f t="array" ref="H1005">IF(Tabla1[[#This Row],[Código_Actividad]]="","",_xlfn.XLOOKUP(Tabla1[[#This Row],[Código_Actividad]],CodigoActividad,Tabla2[Actividades Programables Presupuestables],"",0))</f>
        <v/>
      </c>
      <c r="I1005" s="520" t="str">
        <f>IFERROR(VLOOKUP('Formulario PPGR3'!$G1005,'Formulario PPGR2'!$C$9:$Q$270,15,FALSE),"")</f>
        <v/>
      </c>
      <c r="J1005" s="525"/>
      <c r="K1005" s="524"/>
      <c r="L1005" s="521" t="str">
        <f>IF(Tabla1[[#This Row],[Descripción]]="","",_xlfn.XLOOKUP(Tabla1[[#This Row],[Descripción]],Tabla10[Descripción],Tabla10[Unidad de Medida],"",0))</f>
        <v/>
      </c>
      <c r="M1005" s="312"/>
      <c r="N1005" s="537" t="str">
        <f>IF(Tabla1[[#This Row],[Descripción]]="","",_xlfn.XLOOKUP(Tabla1[[#This Row],[Descripción]],Tabla10[Descripción],Tabla10[Precio Unitario],0))</f>
        <v/>
      </c>
      <c r="O1005" s="537" t="str">
        <f>IF(Tabla1[[#This Row],[Cantidad de Insumos]]="","",Tabla1[[#This Row],[Precio Unitario]]*Tabla1[[#This Row],[Cantidad de Insumos]])</f>
        <v/>
      </c>
      <c r="P1005" s="522" t="str">
        <f>IF(Tabla1[[#This Row],[Descripción]]="","",_xlfn.XLOOKUP(Tabla1[[#This Row],[Descripción]],Tabla10[Descripción],Tabla10[CODIGO PRESUPUESTARIO],0))</f>
        <v/>
      </c>
      <c r="Q1005" s="523"/>
      <c r="R1005" s="523" t="str">
        <f>IF(Tabla1[[#This Row],[Insumos]]="","",_xlfn.XLOOKUP(Tabla1[[#This Row],[Insumos]],Tabla10[Insumo],Tabla10[InsumoAbrev],"",0))</f>
        <v/>
      </c>
    </row>
    <row r="1006" spans="2:18">
      <c r="B1006" s="188" t="str">
        <f>IF('Formulario PPGR3'!$G1006="","",CONCATENATE('Formulario PPGR3'!$C1006,".",'Formulario PPGR3'!$D1006,".",'Formulario PPGR3'!$E1006,".",'Formulario PPGR3'!$F1006))</f>
        <v/>
      </c>
      <c r="C1006" s="188" t="str">
        <f>IF('Formulario PPGR3'!$G1006="","",'Formulario PPGR1'!#REF!)</f>
        <v/>
      </c>
      <c r="D1006" s="188" t="str">
        <f>IF('Formulario PPGR3'!$G1006="","",'Formulario PPGR1'!#REF!)</f>
        <v/>
      </c>
      <c r="E1006" s="188" t="str">
        <f>IF('Formulario PPGR3'!$G1006="","",'Formulario PPGR1'!#REF!)</f>
        <v/>
      </c>
      <c r="F1006" s="188" t="str">
        <f>IF('Formulario PPGR3'!$G1006="","",'Formulario PPGR1'!#REF!)</f>
        <v/>
      </c>
      <c r="G1006" s="234"/>
      <c r="H1006" s="519" t="str" cm="1">
        <f t="array" ref="H1006">IF(Tabla1[[#This Row],[Código_Actividad]]="","",_xlfn.XLOOKUP(Tabla1[[#This Row],[Código_Actividad]],CodigoActividad,Tabla2[Actividades Programables Presupuestables],"",0))</f>
        <v/>
      </c>
      <c r="I1006" s="520" t="str">
        <f>IFERROR(VLOOKUP('Formulario PPGR3'!$G1006,'Formulario PPGR2'!$C$9:$Q$270,15,FALSE),"")</f>
        <v/>
      </c>
      <c r="J1006" s="525"/>
      <c r="K1006" s="524"/>
      <c r="L1006" s="521" t="str">
        <f>IF(Tabla1[[#This Row],[Descripción]]="","",_xlfn.XLOOKUP(Tabla1[[#This Row],[Descripción]],Tabla10[Descripción],Tabla10[Unidad de Medida],"",0))</f>
        <v/>
      </c>
      <c r="M1006" s="312"/>
      <c r="N1006" s="537" t="str">
        <f>IF(Tabla1[[#This Row],[Descripción]]="","",_xlfn.XLOOKUP(Tabla1[[#This Row],[Descripción]],Tabla10[Descripción],Tabla10[Precio Unitario],0))</f>
        <v/>
      </c>
      <c r="O1006" s="537" t="str">
        <f>IF(Tabla1[[#This Row],[Cantidad de Insumos]]="","",Tabla1[[#This Row],[Precio Unitario]]*Tabla1[[#This Row],[Cantidad de Insumos]])</f>
        <v/>
      </c>
      <c r="P1006" s="522" t="str">
        <f>IF(Tabla1[[#This Row],[Descripción]]="","",_xlfn.XLOOKUP(Tabla1[[#This Row],[Descripción]],Tabla10[Descripción],Tabla10[CODIGO PRESUPUESTARIO],0))</f>
        <v/>
      </c>
      <c r="Q1006" s="523"/>
      <c r="R1006" s="523" t="str">
        <f>IF(Tabla1[[#This Row],[Insumos]]="","",_xlfn.XLOOKUP(Tabla1[[#This Row],[Insumos]],Tabla10[Insumo],Tabla10[InsumoAbrev],"",0))</f>
        <v/>
      </c>
    </row>
    <row r="1007" spans="2:18">
      <c r="B1007" s="188" t="str">
        <f>IF('Formulario PPGR3'!$G1007="","",CONCATENATE('Formulario PPGR3'!$C1007,".",'Formulario PPGR3'!$D1007,".",'Formulario PPGR3'!$E1007,".",'Formulario PPGR3'!$F1007))</f>
        <v/>
      </c>
      <c r="C1007" s="188" t="str">
        <f>IF('Formulario PPGR3'!$G1007="","",'Formulario PPGR1'!#REF!)</f>
        <v/>
      </c>
      <c r="D1007" s="188" t="str">
        <f>IF('Formulario PPGR3'!$G1007="","",'Formulario PPGR1'!#REF!)</f>
        <v/>
      </c>
      <c r="E1007" s="188" t="str">
        <f>IF('Formulario PPGR3'!$G1007="","",'Formulario PPGR1'!#REF!)</f>
        <v/>
      </c>
      <c r="F1007" s="188" t="str">
        <f>IF('Formulario PPGR3'!$G1007="","",'Formulario PPGR1'!#REF!)</f>
        <v/>
      </c>
      <c r="G1007" s="234"/>
      <c r="H1007" s="519" t="str" cm="1">
        <f t="array" ref="H1007">IF(Tabla1[[#This Row],[Código_Actividad]]="","",_xlfn.XLOOKUP(Tabla1[[#This Row],[Código_Actividad]],CodigoActividad,Tabla2[Actividades Programables Presupuestables],"",0))</f>
        <v/>
      </c>
      <c r="I1007" s="520" t="str">
        <f>IFERROR(VLOOKUP('Formulario PPGR3'!$G1007,'Formulario PPGR2'!$C$9:$Q$270,15,FALSE),"")</f>
        <v/>
      </c>
      <c r="J1007" s="525"/>
      <c r="K1007" s="524"/>
      <c r="L1007" s="521" t="str">
        <f>IF(Tabla1[[#This Row],[Descripción]]="","",_xlfn.XLOOKUP(Tabla1[[#This Row],[Descripción]],Tabla10[Descripción],Tabla10[Unidad de Medida],"",0))</f>
        <v/>
      </c>
      <c r="M1007" s="312"/>
      <c r="N1007" s="537" t="str">
        <f>IF(Tabla1[[#This Row],[Descripción]]="","",_xlfn.XLOOKUP(Tabla1[[#This Row],[Descripción]],Tabla10[Descripción],Tabla10[Precio Unitario],0))</f>
        <v/>
      </c>
      <c r="O1007" s="537" t="str">
        <f>IF(Tabla1[[#This Row],[Cantidad de Insumos]]="","",Tabla1[[#This Row],[Precio Unitario]]*Tabla1[[#This Row],[Cantidad de Insumos]])</f>
        <v/>
      </c>
      <c r="P1007" s="522" t="str">
        <f>IF(Tabla1[[#This Row],[Descripción]]="","",_xlfn.XLOOKUP(Tabla1[[#This Row],[Descripción]],Tabla10[Descripción],Tabla10[CODIGO PRESUPUESTARIO],0))</f>
        <v/>
      </c>
      <c r="Q1007" s="523"/>
      <c r="R1007" s="523" t="str">
        <f>IF(Tabla1[[#This Row],[Insumos]]="","",_xlfn.XLOOKUP(Tabla1[[#This Row],[Insumos]],Tabla10[Insumo],Tabla10[InsumoAbrev],"",0))</f>
        <v/>
      </c>
    </row>
    <row r="1008" spans="2:18">
      <c r="B1008" s="188" t="str">
        <f>IF('Formulario PPGR3'!$G1008="","",CONCATENATE('Formulario PPGR3'!$C1008,".",'Formulario PPGR3'!$D1008,".",'Formulario PPGR3'!$E1008,".",'Formulario PPGR3'!$F1008))</f>
        <v/>
      </c>
      <c r="C1008" s="188" t="str">
        <f>IF('Formulario PPGR3'!$G1008="","",'Formulario PPGR1'!#REF!)</f>
        <v/>
      </c>
      <c r="D1008" s="188" t="str">
        <f>IF('Formulario PPGR3'!$G1008="","",'Formulario PPGR1'!#REF!)</f>
        <v/>
      </c>
      <c r="E1008" s="188" t="str">
        <f>IF('Formulario PPGR3'!$G1008="","",'Formulario PPGR1'!#REF!)</f>
        <v/>
      </c>
      <c r="F1008" s="188" t="str">
        <f>IF('Formulario PPGR3'!$G1008="","",'Formulario PPGR1'!#REF!)</f>
        <v/>
      </c>
      <c r="G1008" s="234"/>
      <c r="H1008" s="519" t="str" cm="1">
        <f t="array" ref="H1008">IF(Tabla1[[#This Row],[Código_Actividad]]="","",_xlfn.XLOOKUP(Tabla1[[#This Row],[Código_Actividad]],CodigoActividad,Tabla2[Actividades Programables Presupuestables],"",0))</f>
        <v/>
      </c>
      <c r="I1008" s="520" t="str">
        <f>IFERROR(VLOOKUP('Formulario PPGR3'!$G1008,'Formulario PPGR2'!$C$9:$Q$270,15,FALSE),"")</f>
        <v/>
      </c>
      <c r="J1008" s="525"/>
      <c r="K1008" s="524"/>
      <c r="L1008" s="521" t="str">
        <f>IF(Tabla1[[#This Row],[Descripción]]="","",_xlfn.XLOOKUP(Tabla1[[#This Row],[Descripción]],Tabla10[Descripción],Tabla10[Unidad de Medida],"",0))</f>
        <v/>
      </c>
      <c r="M1008" s="312"/>
      <c r="N1008" s="537" t="str">
        <f>IF(Tabla1[[#This Row],[Descripción]]="","",_xlfn.XLOOKUP(Tabla1[[#This Row],[Descripción]],Tabla10[Descripción],Tabla10[Precio Unitario],0))</f>
        <v/>
      </c>
      <c r="O1008" s="537" t="str">
        <f>IF(Tabla1[[#This Row],[Cantidad de Insumos]]="","",Tabla1[[#This Row],[Precio Unitario]]*Tabla1[[#This Row],[Cantidad de Insumos]])</f>
        <v/>
      </c>
      <c r="P1008" s="522" t="str">
        <f>IF(Tabla1[[#This Row],[Descripción]]="","",_xlfn.XLOOKUP(Tabla1[[#This Row],[Descripción]],Tabla10[Descripción],Tabla10[CODIGO PRESUPUESTARIO],0))</f>
        <v/>
      </c>
      <c r="Q1008" s="523"/>
      <c r="R1008" s="523" t="str">
        <f>IF(Tabla1[[#This Row],[Insumos]]="","",_xlfn.XLOOKUP(Tabla1[[#This Row],[Insumos]],Tabla10[Insumo],Tabla10[InsumoAbrev],"",0))</f>
        <v/>
      </c>
    </row>
    <row r="1009" spans="2:18">
      <c r="B1009" s="188" t="str">
        <f>IF('Formulario PPGR3'!$G1009="","",CONCATENATE('Formulario PPGR3'!$C1009,".",'Formulario PPGR3'!$D1009,".",'Formulario PPGR3'!$E1009,".",'Formulario PPGR3'!$F1009))</f>
        <v/>
      </c>
      <c r="C1009" s="188" t="str">
        <f>IF('Formulario PPGR3'!$G1009="","",'Formulario PPGR1'!#REF!)</f>
        <v/>
      </c>
      <c r="D1009" s="188" t="str">
        <f>IF('Formulario PPGR3'!$G1009="","",'Formulario PPGR1'!#REF!)</f>
        <v/>
      </c>
      <c r="E1009" s="188" t="str">
        <f>IF('Formulario PPGR3'!$G1009="","",'Formulario PPGR1'!#REF!)</f>
        <v/>
      </c>
      <c r="F1009" s="188" t="str">
        <f>IF('Formulario PPGR3'!$G1009="","",'Formulario PPGR1'!#REF!)</f>
        <v/>
      </c>
      <c r="G1009" s="234"/>
      <c r="H1009" s="519" t="str" cm="1">
        <f t="array" ref="H1009">IF(Tabla1[[#This Row],[Código_Actividad]]="","",_xlfn.XLOOKUP(Tabla1[[#This Row],[Código_Actividad]],CodigoActividad,Tabla2[Actividades Programables Presupuestables],"",0))</f>
        <v/>
      </c>
      <c r="I1009" s="520" t="str">
        <f>IFERROR(VLOOKUP('Formulario PPGR3'!$G1009,'Formulario PPGR2'!$C$9:$Q$270,15,FALSE),"")</f>
        <v/>
      </c>
      <c r="J1009" s="525"/>
      <c r="K1009" s="524"/>
      <c r="L1009" s="521" t="str">
        <f>IF(Tabla1[[#This Row],[Descripción]]="","",_xlfn.XLOOKUP(Tabla1[[#This Row],[Descripción]],Tabla10[Descripción],Tabla10[Unidad de Medida],"",0))</f>
        <v/>
      </c>
      <c r="M1009" s="312"/>
      <c r="N1009" s="537" t="str">
        <f>IF(Tabla1[[#This Row],[Descripción]]="","",_xlfn.XLOOKUP(Tabla1[[#This Row],[Descripción]],Tabla10[Descripción],Tabla10[Precio Unitario],0))</f>
        <v/>
      </c>
      <c r="O1009" s="537" t="str">
        <f>IF(Tabla1[[#This Row],[Cantidad de Insumos]]="","",Tabla1[[#This Row],[Precio Unitario]]*Tabla1[[#This Row],[Cantidad de Insumos]])</f>
        <v/>
      </c>
      <c r="P1009" s="522" t="str">
        <f>IF(Tabla1[[#This Row],[Descripción]]="","",_xlfn.XLOOKUP(Tabla1[[#This Row],[Descripción]],Tabla10[Descripción],Tabla10[CODIGO PRESUPUESTARIO],0))</f>
        <v/>
      </c>
      <c r="Q1009" s="523"/>
      <c r="R1009" s="523" t="str">
        <f>IF(Tabla1[[#This Row],[Insumos]]="","",_xlfn.XLOOKUP(Tabla1[[#This Row],[Insumos]],Tabla10[Insumo],Tabla10[InsumoAbrev],"",0))</f>
        <v/>
      </c>
    </row>
    <row r="1010" spans="2:18">
      <c r="B1010" s="188" t="str">
        <f>IF('Formulario PPGR3'!$G1010="","",CONCATENATE('Formulario PPGR3'!$C1010,".",'Formulario PPGR3'!$D1010,".",'Formulario PPGR3'!$E1010,".",'Formulario PPGR3'!$F1010))</f>
        <v/>
      </c>
      <c r="C1010" s="188" t="str">
        <f>IF('Formulario PPGR3'!$G1010="","",'Formulario PPGR1'!#REF!)</f>
        <v/>
      </c>
      <c r="D1010" s="188" t="str">
        <f>IF('Formulario PPGR3'!$G1010="","",'Formulario PPGR1'!#REF!)</f>
        <v/>
      </c>
      <c r="E1010" s="188" t="str">
        <f>IF('Formulario PPGR3'!$G1010="","",'Formulario PPGR1'!#REF!)</f>
        <v/>
      </c>
      <c r="F1010" s="188" t="str">
        <f>IF('Formulario PPGR3'!$G1010="","",'Formulario PPGR1'!#REF!)</f>
        <v/>
      </c>
      <c r="G1010" s="234"/>
      <c r="H1010" s="519" t="str" cm="1">
        <f t="array" ref="H1010">IF(Tabla1[[#This Row],[Código_Actividad]]="","",_xlfn.XLOOKUP(Tabla1[[#This Row],[Código_Actividad]],CodigoActividad,Tabla2[Actividades Programables Presupuestables],"",0))</f>
        <v/>
      </c>
      <c r="I1010" s="520" t="str">
        <f>IFERROR(VLOOKUP('Formulario PPGR3'!$G1010,'Formulario PPGR2'!$C$9:$Q$270,15,FALSE),"")</f>
        <v/>
      </c>
      <c r="J1010" s="525"/>
      <c r="K1010" s="524"/>
      <c r="L1010" s="521" t="str">
        <f>IF(Tabla1[[#This Row],[Descripción]]="","",_xlfn.XLOOKUP(Tabla1[[#This Row],[Descripción]],Tabla10[Descripción],Tabla10[Unidad de Medida],"",0))</f>
        <v/>
      </c>
      <c r="M1010" s="312"/>
      <c r="N1010" s="537" t="str">
        <f>IF(Tabla1[[#This Row],[Descripción]]="","",_xlfn.XLOOKUP(Tabla1[[#This Row],[Descripción]],Tabla10[Descripción],Tabla10[Precio Unitario],0))</f>
        <v/>
      </c>
      <c r="O1010" s="537" t="str">
        <f>IF(Tabla1[[#This Row],[Cantidad de Insumos]]="","",Tabla1[[#This Row],[Precio Unitario]]*Tabla1[[#This Row],[Cantidad de Insumos]])</f>
        <v/>
      </c>
      <c r="P1010" s="522" t="str">
        <f>IF(Tabla1[[#This Row],[Descripción]]="","",_xlfn.XLOOKUP(Tabla1[[#This Row],[Descripción]],Tabla10[Descripción],Tabla10[CODIGO PRESUPUESTARIO],0))</f>
        <v/>
      </c>
      <c r="Q1010" s="523"/>
      <c r="R1010" s="523" t="str">
        <f>IF(Tabla1[[#This Row],[Insumos]]="","",_xlfn.XLOOKUP(Tabla1[[#This Row],[Insumos]],Tabla10[Insumo],Tabla10[InsumoAbrev],"",0))</f>
        <v/>
      </c>
    </row>
    <row r="1011" spans="2:18">
      <c r="B1011" s="188" t="str">
        <f>IF('Formulario PPGR3'!$G1011="","",CONCATENATE('Formulario PPGR3'!$C1011,".",'Formulario PPGR3'!$D1011,".",'Formulario PPGR3'!$E1011,".",'Formulario PPGR3'!$F1011))</f>
        <v/>
      </c>
      <c r="C1011" s="188" t="str">
        <f>IF('Formulario PPGR3'!$G1011="","",'Formulario PPGR1'!#REF!)</f>
        <v/>
      </c>
      <c r="D1011" s="188" t="str">
        <f>IF('Formulario PPGR3'!$G1011="","",'Formulario PPGR1'!#REF!)</f>
        <v/>
      </c>
      <c r="E1011" s="188" t="str">
        <f>IF('Formulario PPGR3'!$G1011="","",'Formulario PPGR1'!#REF!)</f>
        <v/>
      </c>
      <c r="F1011" s="188" t="str">
        <f>IF('Formulario PPGR3'!$G1011="","",'Formulario PPGR1'!#REF!)</f>
        <v/>
      </c>
      <c r="G1011" s="234"/>
      <c r="H1011" s="519" t="str" cm="1">
        <f t="array" ref="H1011">IF(Tabla1[[#This Row],[Código_Actividad]]="","",_xlfn.XLOOKUP(Tabla1[[#This Row],[Código_Actividad]],CodigoActividad,Tabla2[Actividades Programables Presupuestables],"",0))</f>
        <v/>
      </c>
      <c r="I1011" s="520" t="str">
        <f>IFERROR(VLOOKUP('Formulario PPGR3'!$G1011,'Formulario PPGR2'!$C$9:$Q$270,15,FALSE),"")</f>
        <v/>
      </c>
      <c r="J1011" s="525"/>
      <c r="K1011" s="524"/>
      <c r="L1011" s="521" t="str">
        <f>IF(Tabla1[[#This Row],[Descripción]]="","",_xlfn.XLOOKUP(Tabla1[[#This Row],[Descripción]],Tabla10[Descripción],Tabla10[Unidad de Medida],"",0))</f>
        <v/>
      </c>
      <c r="M1011" s="312"/>
      <c r="N1011" s="537" t="str">
        <f>IF(Tabla1[[#This Row],[Descripción]]="","",_xlfn.XLOOKUP(Tabla1[[#This Row],[Descripción]],Tabla10[Descripción],Tabla10[Precio Unitario],0))</f>
        <v/>
      </c>
      <c r="O1011" s="537" t="str">
        <f>IF(Tabla1[[#This Row],[Cantidad de Insumos]]="","",Tabla1[[#This Row],[Precio Unitario]]*Tabla1[[#This Row],[Cantidad de Insumos]])</f>
        <v/>
      </c>
      <c r="P1011" s="522" t="str">
        <f>IF(Tabla1[[#This Row],[Descripción]]="","",_xlfn.XLOOKUP(Tabla1[[#This Row],[Descripción]],Tabla10[Descripción],Tabla10[CODIGO PRESUPUESTARIO],0))</f>
        <v/>
      </c>
      <c r="Q1011" s="523"/>
      <c r="R1011" s="523" t="str">
        <f>IF(Tabla1[[#This Row],[Insumos]]="","",_xlfn.XLOOKUP(Tabla1[[#This Row],[Insumos]],Tabla10[Insumo],Tabla10[InsumoAbrev],"",0))</f>
        <v/>
      </c>
    </row>
    <row r="1012" spans="2:18">
      <c r="B1012" s="188" t="str">
        <f>IF('Formulario PPGR3'!$G1012="","",CONCATENATE('Formulario PPGR3'!$C1012,".",'Formulario PPGR3'!$D1012,".",'Formulario PPGR3'!$E1012,".",'Formulario PPGR3'!$F1012))</f>
        <v/>
      </c>
      <c r="C1012" s="188" t="str">
        <f>IF('Formulario PPGR3'!$G1012="","",'Formulario PPGR1'!#REF!)</f>
        <v/>
      </c>
      <c r="D1012" s="188" t="str">
        <f>IF('Formulario PPGR3'!$G1012="","",'Formulario PPGR1'!#REF!)</f>
        <v/>
      </c>
      <c r="E1012" s="188" t="str">
        <f>IF('Formulario PPGR3'!$G1012="","",'Formulario PPGR1'!#REF!)</f>
        <v/>
      </c>
      <c r="F1012" s="188" t="str">
        <f>IF('Formulario PPGR3'!$G1012="","",'Formulario PPGR1'!#REF!)</f>
        <v/>
      </c>
      <c r="G1012" s="234"/>
      <c r="H1012" s="519" t="str" cm="1">
        <f t="array" ref="H1012">IF(Tabla1[[#This Row],[Código_Actividad]]="","",_xlfn.XLOOKUP(Tabla1[[#This Row],[Código_Actividad]],CodigoActividad,Tabla2[Actividades Programables Presupuestables],"",0))</f>
        <v/>
      </c>
      <c r="I1012" s="520" t="str">
        <f>IFERROR(VLOOKUP('Formulario PPGR3'!$G1012,'Formulario PPGR2'!$C$9:$Q$270,15,FALSE),"")</f>
        <v/>
      </c>
      <c r="J1012" s="525"/>
      <c r="K1012" s="524"/>
      <c r="L1012" s="521" t="str">
        <f>IF(Tabla1[[#This Row],[Descripción]]="","",_xlfn.XLOOKUP(Tabla1[[#This Row],[Descripción]],Tabla10[Descripción],Tabla10[Unidad de Medida],"",0))</f>
        <v/>
      </c>
      <c r="M1012" s="312"/>
      <c r="N1012" s="537" t="str">
        <f>IF(Tabla1[[#This Row],[Descripción]]="","",_xlfn.XLOOKUP(Tabla1[[#This Row],[Descripción]],Tabla10[Descripción],Tabla10[Precio Unitario],0))</f>
        <v/>
      </c>
      <c r="O1012" s="537" t="str">
        <f>IF(Tabla1[[#This Row],[Cantidad de Insumos]]="","",Tabla1[[#This Row],[Precio Unitario]]*Tabla1[[#This Row],[Cantidad de Insumos]])</f>
        <v/>
      </c>
      <c r="P1012" s="522" t="str">
        <f>IF(Tabla1[[#This Row],[Descripción]]="","",_xlfn.XLOOKUP(Tabla1[[#This Row],[Descripción]],Tabla10[Descripción],Tabla10[CODIGO PRESUPUESTARIO],0))</f>
        <v/>
      </c>
      <c r="Q1012" s="523"/>
      <c r="R1012" s="523" t="str">
        <f>IF(Tabla1[[#This Row],[Insumos]]="","",_xlfn.XLOOKUP(Tabla1[[#This Row],[Insumos]],Tabla10[Insumo],Tabla10[InsumoAbrev],"",0))</f>
        <v/>
      </c>
    </row>
    <row r="1013" spans="2:18">
      <c r="B1013" s="188" t="str">
        <f>IF('Formulario PPGR3'!$G1013="","",CONCATENATE('Formulario PPGR3'!$C1013,".",'Formulario PPGR3'!$D1013,".",'Formulario PPGR3'!$E1013,".",'Formulario PPGR3'!$F1013))</f>
        <v/>
      </c>
      <c r="C1013" s="188" t="str">
        <f>IF('Formulario PPGR3'!$G1013="","",'Formulario PPGR1'!#REF!)</f>
        <v/>
      </c>
      <c r="D1013" s="188" t="str">
        <f>IF('Formulario PPGR3'!$G1013="","",'Formulario PPGR1'!#REF!)</f>
        <v/>
      </c>
      <c r="E1013" s="188" t="str">
        <f>IF('Formulario PPGR3'!$G1013="","",'Formulario PPGR1'!#REF!)</f>
        <v/>
      </c>
      <c r="F1013" s="188" t="str">
        <f>IF('Formulario PPGR3'!$G1013="","",'Formulario PPGR1'!#REF!)</f>
        <v/>
      </c>
      <c r="G1013" s="234"/>
      <c r="H1013" s="519" t="str" cm="1">
        <f t="array" ref="H1013">IF(Tabla1[[#This Row],[Código_Actividad]]="","",_xlfn.XLOOKUP(Tabla1[[#This Row],[Código_Actividad]],CodigoActividad,Tabla2[Actividades Programables Presupuestables],"",0))</f>
        <v/>
      </c>
      <c r="I1013" s="520" t="str">
        <f>IFERROR(VLOOKUP('Formulario PPGR3'!$G1013,'Formulario PPGR2'!$C$9:$Q$270,15,FALSE),"")</f>
        <v/>
      </c>
      <c r="J1013" s="525"/>
      <c r="K1013" s="524"/>
      <c r="L1013" s="521" t="str">
        <f>IF(Tabla1[[#This Row],[Descripción]]="","",_xlfn.XLOOKUP(Tabla1[[#This Row],[Descripción]],Tabla10[Descripción],Tabla10[Unidad de Medida],"",0))</f>
        <v/>
      </c>
      <c r="M1013" s="312"/>
      <c r="N1013" s="537" t="str">
        <f>IF(Tabla1[[#This Row],[Descripción]]="","",_xlfn.XLOOKUP(Tabla1[[#This Row],[Descripción]],Tabla10[Descripción],Tabla10[Precio Unitario],0))</f>
        <v/>
      </c>
      <c r="O1013" s="537" t="str">
        <f>IF(Tabla1[[#This Row],[Cantidad de Insumos]]="","",Tabla1[[#This Row],[Precio Unitario]]*Tabla1[[#This Row],[Cantidad de Insumos]])</f>
        <v/>
      </c>
      <c r="P1013" s="522" t="str">
        <f>IF(Tabla1[[#This Row],[Descripción]]="","",_xlfn.XLOOKUP(Tabla1[[#This Row],[Descripción]],Tabla10[Descripción],Tabla10[CODIGO PRESUPUESTARIO],0))</f>
        <v/>
      </c>
      <c r="Q1013" s="523"/>
      <c r="R1013" s="523" t="str">
        <f>IF(Tabla1[[#This Row],[Insumos]]="","",_xlfn.XLOOKUP(Tabla1[[#This Row],[Insumos]],Tabla10[Insumo],Tabla10[InsumoAbrev],"",0))</f>
        <v/>
      </c>
    </row>
    <row r="1014" spans="2:18">
      <c r="B1014" s="188" t="str">
        <f>IF('Formulario PPGR3'!$G1014="","",CONCATENATE('Formulario PPGR3'!$C1014,".",'Formulario PPGR3'!$D1014,".",'Formulario PPGR3'!$E1014,".",'Formulario PPGR3'!$F1014))</f>
        <v/>
      </c>
      <c r="C1014" s="188" t="str">
        <f>IF('Formulario PPGR3'!$G1014="","",'Formulario PPGR1'!#REF!)</f>
        <v/>
      </c>
      <c r="D1014" s="188" t="str">
        <f>IF('Formulario PPGR3'!$G1014="","",'Formulario PPGR1'!#REF!)</f>
        <v/>
      </c>
      <c r="E1014" s="188" t="str">
        <f>IF('Formulario PPGR3'!$G1014="","",'Formulario PPGR1'!#REF!)</f>
        <v/>
      </c>
      <c r="F1014" s="188" t="str">
        <f>IF('Formulario PPGR3'!$G1014="","",'Formulario PPGR1'!#REF!)</f>
        <v/>
      </c>
      <c r="G1014" s="234"/>
      <c r="H1014" s="519" t="str" cm="1">
        <f t="array" ref="H1014">IF(Tabla1[[#This Row],[Código_Actividad]]="","",_xlfn.XLOOKUP(Tabla1[[#This Row],[Código_Actividad]],CodigoActividad,Tabla2[Actividades Programables Presupuestables],"",0))</f>
        <v/>
      </c>
      <c r="I1014" s="520" t="str">
        <f>IFERROR(VLOOKUP('Formulario PPGR3'!$G1014,'Formulario PPGR2'!$C$9:$Q$270,15,FALSE),"")</f>
        <v/>
      </c>
      <c r="J1014" s="525"/>
      <c r="K1014" s="524"/>
      <c r="L1014" s="521" t="str">
        <f>IF(Tabla1[[#This Row],[Descripción]]="","",_xlfn.XLOOKUP(Tabla1[[#This Row],[Descripción]],Tabla10[Descripción],Tabla10[Unidad de Medida],"",0))</f>
        <v/>
      </c>
      <c r="M1014" s="312"/>
      <c r="N1014" s="537" t="str">
        <f>IF(Tabla1[[#This Row],[Descripción]]="","",_xlfn.XLOOKUP(Tabla1[[#This Row],[Descripción]],Tabla10[Descripción],Tabla10[Precio Unitario],0))</f>
        <v/>
      </c>
      <c r="O1014" s="537" t="str">
        <f>IF(Tabla1[[#This Row],[Cantidad de Insumos]]="","",Tabla1[[#This Row],[Precio Unitario]]*Tabla1[[#This Row],[Cantidad de Insumos]])</f>
        <v/>
      </c>
      <c r="P1014" s="522" t="str">
        <f>IF(Tabla1[[#This Row],[Descripción]]="","",_xlfn.XLOOKUP(Tabla1[[#This Row],[Descripción]],Tabla10[Descripción],Tabla10[CODIGO PRESUPUESTARIO],0))</f>
        <v/>
      </c>
      <c r="Q1014" s="523"/>
      <c r="R1014" s="523" t="str">
        <f>IF(Tabla1[[#This Row],[Insumos]]="","",_xlfn.XLOOKUP(Tabla1[[#This Row],[Insumos]],Tabla10[Insumo],Tabla10[InsumoAbrev],"",0))</f>
        <v/>
      </c>
    </row>
    <row r="1015" spans="2:18">
      <c r="B1015" s="188" t="str">
        <f>IF('Formulario PPGR3'!$G1015="","",CONCATENATE('Formulario PPGR3'!$C1015,".",'Formulario PPGR3'!$D1015,".",'Formulario PPGR3'!$E1015,".",'Formulario PPGR3'!$F1015))</f>
        <v/>
      </c>
      <c r="C1015" s="188" t="str">
        <f>IF('Formulario PPGR3'!$G1015="","",'Formulario PPGR1'!#REF!)</f>
        <v/>
      </c>
      <c r="D1015" s="188" t="str">
        <f>IF('Formulario PPGR3'!$G1015="","",'Formulario PPGR1'!#REF!)</f>
        <v/>
      </c>
      <c r="E1015" s="188" t="str">
        <f>IF('Formulario PPGR3'!$G1015="","",'Formulario PPGR1'!#REF!)</f>
        <v/>
      </c>
      <c r="F1015" s="188" t="str">
        <f>IF('Formulario PPGR3'!$G1015="","",'Formulario PPGR1'!#REF!)</f>
        <v/>
      </c>
      <c r="G1015" s="234"/>
      <c r="H1015" s="519" t="str" cm="1">
        <f t="array" ref="H1015">IF(Tabla1[[#This Row],[Código_Actividad]]="","",_xlfn.XLOOKUP(Tabla1[[#This Row],[Código_Actividad]],CodigoActividad,Tabla2[Actividades Programables Presupuestables],"",0))</f>
        <v/>
      </c>
      <c r="I1015" s="520" t="str">
        <f>IFERROR(VLOOKUP('Formulario PPGR3'!$G1015,'Formulario PPGR2'!$C$9:$Q$270,15,FALSE),"")</f>
        <v/>
      </c>
      <c r="J1015" s="525"/>
      <c r="K1015" s="524"/>
      <c r="L1015" s="521" t="str">
        <f>IF(Tabla1[[#This Row],[Descripción]]="","",_xlfn.XLOOKUP(Tabla1[[#This Row],[Descripción]],Tabla10[Descripción],Tabla10[Unidad de Medida],"",0))</f>
        <v/>
      </c>
      <c r="M1015" s="312"/>
      <c r="N1015" s="537" t="str">
        <f>IF(Tabla1[[#This Row],[Descripción]]="","",_xlfn.XLOOKUP(Tabla1[[#This Row],[Descripción]],Tabla10[Descripción],Tabla10[Precio Unitario],0))</f>
        <v/>
      </c>
      <c r="O1015" s="537" t="str">
        <f>IF(Tabla1[[#This Row],[Cantidad de Insumos]]="","",Tabla1[[#This Row],[Precio Unitario]]*Tabla1[[#This Row],[Cantidad de Insumos]])</f>
        <v/>
      </c>
      <c r="P1015" s="522" t="str">
        <f>IF(Tabla1[[#This Row],[Descripción]]="","",_xlfn.XLOOKUP(Tabla1[[#This Row],[Descripción]],Tabla10[Descripción],Tabla10[CODIGO PRESUPUESTARIO],0))</f>
        <v/>
      </c>
      <c r="Q1015" s="523"/>
      <c r="R1015" s="523" t="str">
        <f>IF(Tabla1[[#This Row],[Insumos]]="","",_xlfn.XLOOKUP(Tabla1[[#This Row],[Insumos]],Tabla10[Insumo],Tabla10[InsumoAbrev],"",0))</f>
        <v/>
      </c>
    </row>
    <row r="1016" spans="2:18">
      <c r="B1016" s="188" t="str">
        <f>IF('Formulario PPGR3'!$G1016="","",CONCATENATE('Formulario PPGR3'!$C1016,".",'Formulario PPGR3'!$D1016,".",'Formulario PPGR3'!$E1016,".",'Formulario PPGR3'!$F1016))</f>
        <v/>
      </c>
      <c r="C1016" s="188" t="str">
        <f>IF('Formulario PPGR3'!$G1016="","",'Formulario PPGR1'!#REF!)</f>
        <v/>
      </c>
      <c r="D1016" s="188" t="str">
        <f>IF('Formulario PPGR3'!$G1016="","",'Formulario PPGR1'!#REF!)</f>
        <v/>
      </c>
      <c r="E1016" s="188" t="str">
        <f>IF('Formulario PPGR3'!$G1016="","",'Formulario PPGR1'!#REF!)</f>
        <v/>
      </c>
      <c r="F1016" s="188" t="str">
        <f>IF('Formulario PPGR3'!$G1016="","",'Formulario PPGR1'!#REF!)</f>
        <v/>
      </c>
      <c r="G1016" s="234"/>
      <c r="H1016" s="519" t="str" cm="1">
        <f t="array" ref="H1016">IF(Tabla1[[#This Row],[Código_Actividad]]="","",_xlfn.XLOOKUP(Tabla1[[#This Row],[Código_Actividad]],CodigoActividad,Tabla2[Actividades Programables Presupuestables],"",0))</f>
        <v/>
      </c>
      <c r="I1016" s="520" t="str">
        <f>IFERROR(VLOOKUP('Formulario PPGR3'!$G1016,'Formulario PPGR2'!$C$9:$Q$270,15,FALSE),"")</f>
        <v/>
      </c>
      <c r="J1016" s="525"/>
      <c r="K1016" s="524"/>
      <c r="L1016" s="521" t="str">
        <f>IF(Tabla1[[#This Row],[Descripción]]="","",_xlfn.XLOOKUP(Tabla1[[#This Row],[Descripción]],Tabla10[Descripción],Tabla10[Unidad de Medida],"",0))</f>
        <v/>
      </c>
      <c r="M1016" s="312"/>
      <c r="N1016" s="537" t="str">
        <f>IF(Tabla1[[#This Row],[Descripción]]="","",_xlfn.XLOOKUP(Tabla1[[#This Row],[Descripción]],Tabla10[Descripción],Tabla10[Precio Unitario],0))</f>
        <v/>
      </c>
      <c r="O1016" s="537" t="str">
        <f>IF(Tabla1[[#This Row],[Cantidad de Insumos]]="","",Tabla1[[#This Row],[Precio Unitario]]*Tabla1[[#This Row],[Cantidad de Insumos]])</f>
        <v/>
      </c>
      <c r="P1016" s="522" t="str">
        <f>IF(Tabla1[[#This Row],[Descripción]]="","",_xlfn.XLOOKUP(Tabla1[[#This Row],[Descripción]],Tabla10[Descripción],Tabla10[CODIGO PRESUPUESTARIO],0))</f>
        <v/>
      </c>
      <c r="Q1016" s="523"/>
      <c r="R1016" s="523" t="str">
        <f>IF(Tabla1[[#This Row],[Insumos]]="","",_xlfn.XLOOKUP(Tabla1[[#This Row],[Insumos]],Tabla10[Insumo],Tabla10[InsumoAbrev],"",0))</f>
        <v/>
      </c>
    </row>
    <row r="1017" spans="2:18">
      <c r="B1017" s="188" t="str">
        <f>IF('Formulario PPGR3'!$G1017="","",CONCATENATE('Formulario PPGR3'!$C1017,".",'Formulario PPGR3'!$D1017,".",'Formulario PPGR3'!$E1017,".",'Formulario PPGR3'!$F1017))</f>
        <v/>
      </c>
      <c r="C1017" s="188" t="str">
        <f>IF('Formulario PPGR3'!$G1017="","",'Formulario PPGR1'!#REF!)</f>
        <v/>
      </c>
      <c r="D1017" s="188" t="str">
        <f>IF('Formulario PPGR3'!$G1017="","",'Formulario PPGR1'!#REF!)</f>
        <v/>
      </c>
      <c r="E1017" s="188" t="str">
        <f>IF('Formulario PPGR3'!$G1017="","",'Formulario PPGR1'!#REF!)</f>
        <v/>
      </c>
      <c r="F1017" s="188" t="str">
        <f>IF('Formulario PPGR3'!$G1017="","",'Formulario PPGR1'!#REF!)</f>
        <v/>
      </c>
      <c r="G1017" s="234"/>
      <c r="H1017" s="519" t="str" cm="1">
        <f t="array" ref="H1017">IF(Tabla1[[#This Row],[Código_Actividad]]="","",_xlfn.XLOOKUP(Tabla1[[#This Row],[Código_Actividad]],CodigoActividad,Tabla2[Actividades Programables Presupuestables],"",0))</f>
        <v/>
      </c>
      <c r="I1017" s="520" t="str">
        <f>IFERROR(VLOOKUP('Formulario PPGR3'!$G1017,'Formulario PPGR2'!$C$9:$Q$270,15,FALSE),"")</f>
        <v/>
      </c>
      <c r="J1017" s="525"/>
      <c r="K1017" s="524"/>
      <c r="L1017" s="521" t="str">
        <f>IF(Tabla1[[#This Row],[Descripción]]="","",_xlfn.XLOOKUP(Tabla1[[#This Row],[Descripción]],Tabla10[Descripción],Tabla10[Unidad de Medida],"",0))</f>
        <v/>
      </c>
      <c r="M1017" s="312"/>
      <c r="N1017" s="537" t="str">
        <f>IF(Tabla1[[#This Row],[Descripción]]="","",_xlfn.XLOOKUP(Tabla1[[#This Row],[Descripción]],Tabla10[Descripción],Tabla10[Precio Unitario],0))</f>
        <v/>
      </c>
      <c r="O1017" s="537" t="str">
        <f>IF(Tabla1[[#This Row],[Cantidad de Insumos]]="","",Tabla1[[#This Row],[Precio Unitario]]*Tabla1[[#This Row],[Cantidad de Insumos]])</f>
        <v/>
      </c>
      <c r="P1017" s="522" t="str">
        <f>IF(Tabla1[[#This Row],[Descripción]]="","",_xlfn.XLOOKUP(Tabla1[[#This Row],[Descripción]],Tabla10[Descripción],Tabla10[CODIGO PRESUPUESTARIO],0))</f>
        <v/>
      </c>
      <c r="Q1017" s="523"/>
      <c r="R1017" s="523" t="str">
        <f>IF(Tabla1[[#This Row],[Insumos]]="","",_xlfn.XLOOKUP(Tabla1[[#This Row],[Insumos]],Tabla10[Insumo],Tabla10[InsumoAbrev],"",0))</f>
        <v/>
      </c>
    </row>
    <row r="1018" spans="2:18">
      <c r="B1018" s="188" t="str">
        <f>IF('Formulario PPGR3'!$G1018="","",CONCATENATE('Formulario PPGR3'!$C1018,".",'Formulario PPGR3'!$D1018,".",'Formulario PPGR3'!$E1018,".",'Formulario PPGR3'!$F1018))</f>
        <v/>
      </c>
      <c r="C1018" s="188" t="str">
        <f>IF('Formulario PPGR3'!$G1018="","",'Formulario PPGR1'!#REF!)</f>
        <v/>
      </c>
      <c r="D1018" s="188" t="str">
        <f>IF('Formulario PPGR3'!$G1018="","",'Formulario PPGR1'!#REF!)</f>
        <v/>
      </c>
      <c r="E1018" s="188" t="str">
        <f>IF('Formulario PPGR3'!$G1018="","",'Formulario PPGR1'!#REF!)</f>
        <v/>
      </c>
      <c r="F1018" s="188" t="str">
        <f>IF('Formulario PPGR3'!$G1018="","",'Formulario PPGR1'!#REF!)</f>
        <v/>
      </c>
      <c r="G1018" s="234"/>
      <c r="H1018" s="519" t="str" cm="1">
        <f t="array" ref="H1018">IF(Tabla1[[#This Row],[Código_Actividad]]="","",_xlfn.XLOOKUP(Tabla1[[#This Row],[Código_Actividad]],CodigoActividad,Tabla2[Actividades Programables Presupuestables],"",0))</f>
        <v/>
      </c>
      <c r="I1018" s="520" t="str">
        <f>IFERROR(VLOOKUP('Formulario PPGR3'!$G1018,'Formulario PPGR2'!$C$9:$Q$270,15,FALSE),"")</f>
        <v/>
      </c>
      <c r="J1018" s="525"/>
      <c r="K1018" s="524"/>
      <c r="L1018" s="521" t="str">
        <f>IF(Tabla1[[#This Row],[Descripción]]="","",_xlfn.XLOOKUP(Tabla1[[#This Row],[Descripción]],Tabla10[Descripción],Tabla10[Unidad de Medida],"",0))</f>
        <v/>
      </c>
      <c r="M1018" s="312"/>
      <c r="N1018" s="537" t="str">
        <f>IF(Tabla1[[#This Row],[Descripción]]="","",_xlfn.XLOOKUP(Tabla1[[#This Row],[Descripción]],Tabla10[Descripción],Tabla10[Precio Unitario],0))</f>
        <v/>
      </c>
      <c r="O1018" s="537" t="str">
        <f>IF(Tabla1[[#This Row],[Cantidad de Insumos]]="","",Tabla1[[#This Row],[Precio Unitario]]*Tabla1[[#This Row],[Cantidad de Insumos]])</f>
        <v/>
      </c>
      <c r="P1018" s="522" t="str">
        <f>IF(Tabla1[[#This Row],[Descripción]]="","",_xlfn.XLOOKUP(Tabla1[[#This Row],[Descripción]],Tabla10[Descripción],Tabla10[CODIGO PRESUPUESTARIO],0))</f>
        <v/>
      </c>
      <c r="Q1018" s="523"/>
      <c r="R1018" s="523" t="str">
        <f>IF(Tabla1[[#This Row],[Insumos]]="","",_xlfn.XLOOKUP(Tabla1[[#This Row],[Insumos]],Tabla10[Insumo],Tabla10[InsumoAbrev],"",0))</f>
        <v/>
      </c>
    </row>
    <row r="1019" spans="2:18">
      <c r="B1019" s="188" t="str">
        <f>IF('Formulario PPGR3'!$G1019="","",CONCATENATE('Formulario PPGR3'!$C1019,".",'Formulario PPGR3'!$D1019,".",'Formulario PPGR3'!$E1019,".",'Formulario PPGR3'!$F1019))</f>
        <v/>
      </c>
      <c r="C1019" s="188" t="str">
        <f>IF('Formulario PPGR3'!$G1019="","",'Formulario PPGR1'!#REF!)</f>
        <v/>
      </c>
      <c r="D1019" s="188" t="str">
        <f>IF('Formulario PPGR3'!$G1019="","",'Formulario PPGR1'!#REF!)</f>
        <v/>
      </c>
      <c r="E1019" s="188" t="str">
        <f>IF('Formulario PPGR3'!$G1019="","",'Formulario PPGR1'!#REF!)</f>
        <v/>
      </c>
      <c r="F1019" s="188" t="str">
        <f>IF('Formulario PPGR3'!$G1019="","",'Formulario PPGR1'!#REF!)</f>
        <v/>
      </c>
      <c r="G1019" s="234"/>
      <c r="H1019" s="519" t="str" cm="1">
        <f t="array" ref="H1019">IF(Tabla1[[#This Row],[Código_Actividad]]="","",_xlfn.XLOOKUP(Tabla1[[#This Row],[Código_Actividad]],CodigoActividad,Tabla2[Actividades Programables Presupuestables],"",0))</f>
        <v/>
      </c>
      <c r="I1019" s="520" t="str">
        <f>IFERROR(VLOOKUP('Formulario PPGR3'!$G1019,'Formulario PPGR2'!$C$9:$Q$270,15,FALSE),"")</f>
        <v/>
      </c>
      <c r="J1019" s="525"/>
      <c r="K1019" s="524"/>
      <c r="L1019" s="521" t="str">
        <f>IF(Tabla1[[#This Row],[Descripción]]="","",_xlfn.XLOOKUP(Tabla1[[#This Row],[Descripción]],Tabla10[Descripción],Tabla10[Unidad de Medida],"",0))</f>
        <v/>
      </c>
      <c r="M1019" s="312"/>
      <c r="N1019" s="537" t="str">
        <f>IF(Tabla1[[#This Row],[Descripción]]="","",_xlfn.XLOOKUP(Tabla1[[#This Row],[Descripción]],Tabla10[Descripción],Tabla10[Precio Unitario],0))</f>
        <v/>
      </c>
      <c r="O1019" s="537" t="str">
        <f>IF(Tabla1[[#This Row],[Cantidad de Insumos]]="","",Tabla1[[#This Row],[Precio Unitario]]*Tabla1[[#This Row],[Cantidad de Insumos]])</f>
        <v/>
      </c>
      <c r="P1019" s="522" t="str">
        <f>IF(Tabla1[[#This Row],[Descripción]]="","",_xlfn.XLOOKUP(Tabla1[[#This Row],[Descripción]],Tabla10[Descripción],Tabla10[CODIGO PRESUPUESTARIO],0))</f>
        <v/>
      </c>
      <c r="Q1019" s="523"/>
      <c r="R1019" s="523" t="str">
        <f>IF(Tabla1[[#This Row],[Insumos]]="","",_xlfn.XLOOKUP(Tabla1[[#This Row],[Insumos]],Tabla10[Insumo],Tabla10[InsumoAbrev],"",0))</f>
        <v/>
      </c>
    </row>
    <row r="1020" spans="2:18">
      <c r="B1020" s="188" t="str">
        <f>IF('Formulario PPGR3'!$G1020="","",CONCATENATE('Formulario PPGR3'!$C1020,".",'Formulario PPGR3'!$D1020,".",'Formulario PPGR3'!$E1020,".",'Formulario PPGR3'!$F1020))</f>
        <v/>
      </c>
      <c r="C1020" s="188" t="str">
        <f>IF('Formulario PPGR3'!$G1020="","",'Formulario PPGR1'!#REF!)</f>
        <v/>
      </c>
      <c r="D1020" s="188" t="str">
        <f>IF('Formulario PPGR3'!$G1020="","",'Formulario PPGR1'!#REF!)</f>
        <v/>
      </c>
      <c r="E1020" s="188" t="str">
        <f>IF('Formulario PPGR3'!$G1020="","",'Formulario PPGR1'!#REF!)</f>
        <v/>
      </c>
      <c r="F1020" s="188" t="str">
        <f>IF('Formulario PPGR3'!$G1020="","",'Formulario PPGR1'!#REF!)</f>
        <v/>
      </c>
      <c r="G1020" s="234"/>
      <c r="H1020" s="519" t="str" cm="1">
        <f t="array" ref="H1020">IF(Tabla1[[#This Row],[Código_Actividad]]="","",_xlfn.XLOOKUP(Tabla1[[#This Row],[Código_Actividad]],CodigoActividad,Tabla2[Actividades Programables Presupuestables],"",0))</f>
        <v/>
      </c>
      <c r="I1020" s="520" t="str">
        <f>IFERROR(VLOOKUP('Formulario PPGR3'!$G1020,'Formulario PPGR2'!$C$9:$Q$270,15,FALSE),"")</f>
        <v/>
      </c>
      <c r="J1020" s="525"/>
      <c r="K1020" s="524"/>
      <c r="L1020" s="521" t="str">
        <f>IF(Tabla1[[#This Row],[Descripción]]="","",_xlfn.XLOOKUP(Tabla1[[#This Row],[Descripción]],Tabla10[Descripción],Tabla10[Unidad de Medida],"",0))</f>
        <v/>
      </c>
      <c r="M1020" s="312"/>
      <c r="N1020" s="537" t="str">
        <f>IF(Tabla1[[#This Row],[Descripción]]="","",_xlfn.XLOOKUP(Tabla1[[#This Row],[Descripción]],Tabla10[Descripción],Tabla10[Precio Unitario],0))</f>
        <v/>
      </c>
      <c r="O1020" s="537" t="str">
        <f>IF(Tabla1[[#This Row],[Cantidad de Insumos]]="","",Tabla1[[#This Row],[Precio Unitario]]*Tabla1[[#This Row],[Cantidad de Insumos]])</f>
        <v/>
      </c>
      <c r="P1020" s="522" t="str">
        <f>IF(Tabla1[[#This Row],[Descripción]]="","",_xlfn.XLOOKUP(Tabla1[[#This Row],[Descripción]],Tabla10[Descripción],Tabla10[CODIGO PRESUPUESTARIO],0))</f>
        <v/>
      </c>
      <c r="Q1020" s="523"/>
      <c r="R1020" s="523" t="str">
        <f>IF(Tabla1[[#This Row],[Insumos]]="","",_xlfn.XLOOKUP(Tabla1[[#This Row],[Insumos]],Tabla10[Insumo],Tabla10[InsumoAbrev],"",0))</f>
        <v/>
      </c>
    </row>
    <row r="1021" spans="2:18">
      <c r="B1021" s="188" t="str">
        <f>IF('Formulario PPGR3'!$G1021="","",CONCATENATE('Formulario PPGR3'!$C1021,".",'Formulario PPGR3'!$D1021,".",'Formulario PPGR3'!$E1021,".",'Formulario PPGR3'!$F1021))</f>
        <v/>
      </c>
      <c r="C1021" s="188" t="str">
        <f>IF('Formulario PPGR3'!$G1021="","",'Formulario PPGR1'!#REF!)</f>
        <v/>
      </c>
      <c r="D1021" s="188" t="str">
        <f>IF('Formulario PPGR3'!$G1021="","",'Formulario PPGR1'!#REF!)</f>
        <v/>
      </c>
      <c r="E1021" s="188" t="str">
        <f>IF('Formulario PPGR3'!$G1021="","",'Formulario PPGR1'!#REF!)</f>
        <v/>
      </c>
      <c r="F1021" s="188" t="str">
        <f>IF('Formulario PPGR3'!$G1021="","",'Formulario PPGR1'!#REF!)</f>
        <v/>
      </c>
      <c r="G1021" s="234"/>
      <c r="H1021" s="519" t="str" cm="1">
        <f t="array" ref="H1021">IF(Tabla1[[#This Row],[Código_Actividad]]="","",_xlfn.XLOOKUP(Tabla1[[#This Row],[Código_Actividad]],CodigoActividad,Tabla2[Actividades Programables Presupuestables],"",0))</f>
        <v/>
      </c>
      <c r="I1021" s="520" t="str">
        <f>IFERROR(VLOOKUP('Formulario PPGR3'!$G1021,'Formulario PPGR2'!$C$9:$Q$270,15,FALSE),"")</f>
        <v/>
      </c>
      <c r="J1021" s="525"/>
      <c r="K1021" s="524"/>
      <c r="L1021" s="521" t="str">
        <f>IF(Tabla1[[#This Row],[Descripción]]="","",_xlfn.XLOOKUP(Tabla1[[#This Row],[Descripción]],Tabla10[Descripción],Tabla10[Unidad de Medida],"",0))</f>
        <v/>
      </c>
      <c r="M1021" s="312"/>
      <c r="N1021" s="537" t="str">
        <f>IF(Tabla1[[#This Row],[Descripción]]="","",_xlfn.XLOOKUP(Tabla1[[#This Row],[Descripción]],Tabla10[Descripción],Tabla10[Precio Unitario],0))</f>
        <v/>
      </c>
      <c r="O1021" s="537" t="str">
        <f>IF(Tabla1[[#This Row],[Cantidad de Insumos]]="","",Tabla1[[#This Row],[Precio Unitario]]*Tabla1[[#This Row],[Cantidad de Insumos]])</f>
        <v/>
      </c>
      <c r="P1021" s="522" t="str">
        <f>IF(Tabla1[[#This Row],[Descripción]]="","",_xlfn.XLOOKUP(Tabla1[[#This Row],[Descripción]],Tabla10[Descripción],Tabla10[CODIGO PRESUPUESTARIO],0))</f>
        <v/>
      </c>
      <c r="Q1021" s="523"/>
      <c r="R1021" s="523" t="str">
        <f>IF(Tabla1[[#This Row],[Insumos]]="","",_xlfn.XLOOKUP(Tabla1[[#This Row],[Insumos]],Tabla10[Insumo],Tabla10[InsumoAbrev],"",0))</f>
        <v/>
      </c>
    </row>
    <row r="1022" spans="2:18">
      <c r="B1022" s="188" t="str">
        <f>IF('Formulario PPGR3'!$G1022="","",CONCATENATE('Formulario PPGR3'!$C1022,".",'Formulario PPGR3'!$D1022,".",'Formulario PPGR3'!$E1022,".",'Formulario PPGR3'!$F1022))</f>
        <v/>
      </c>
      <c r="C1022" s="188" t="str">
        <f>IF('Formulario PPGR3'!$G1022="","",'Formulario PPGR1'!#REF!)</f>
        <v/>
      </c>
      <c r="D1022" s="188" t="str">
        <f>IF('Formulario PPGR3'!$G1022="","",'Formulario PPGR1'!#REF!)</f>
        <v/>
      </c>
      <c r="E1022" s="188" t="str">
        <f>IF('Formulario PPGR3'!$G1022="","",'Formulario PPGR1'!#REF!)</f>
        <v/>
      </c>
      <c r="F1022" s="188" t="str">
        <f>IF('Formulario PPGR3'!$G1022="","",'Formulario PPGR1'!#REF!)</f>
        <v/>
      </c>
      <c r="G1022" s="234"/>
      <c r="H1022" s="519" t="str" cm="1">
        <f t="array" ref="H1022">IF(Tabla1[[#This Row],[Código_Actividad]]="","",_xlfn.XLOOKUP(Tabla1[[#This Row],[Código_Actividad]],CodigoActividad,Tabla2[Actividades Programables Presupuestables],"",0))</f>
        <v/>
      </c>
      <c r="I1022" s="520" t="str">
        <f>IFERROR(VLOOKUP('Formulario PPGR3'!$G1022,'Formulario PPGR2'!$C$9:$Q$270,15,FALSE),"")</f>
        <v/>
      </c>
      <c r="J1022" s="525"/>
      <c r="K1022" s="524"/>
      <c r="L1022" s="521" t="str">
        <f>IF(Tabla1[[#This Row],[Descripción]]="","",_xlfn.XLOOKUP(Tabla1[[#This Row],[Descripción]],Tabla10[Descripción],Tabla10[Unidad de Medida],"",0))</f>
        <v/>
      </c>
      <c r="M1022" s="312"/>
      <c r="N1022" s="537" t="str">
        <f>IF(Tabla1[[#This Row],[Descripción]]="","",_xlfn.XLOOKUP(Tabla1[[#This Row],[Descripción]],Tabla10[Descripción],Tabla10[Precio Unitario],0))</f>
        <v/>
      </c>
      <c r="O1022" s="537" t="str">
        <f>IF(Tabla1[[#This Row],[Cantidad de Insumos]]="","",Tabla1[[#This Row],[Precio Unitario]]*Tabla1[[#This Row],[Cantidad de Insumos]])</f>
        <v/>
      </c>
      <c r="P1022" s="522" t="str">
        <f>IF(Tabla1[[#This Row],[Descripción]]="","",_xlfn.XLOOKUP(Tabla1[[#This Row],[Descripción]],Tabla10[Descripción],Tabla10[CODIGO PRESUPUESTARIO],0))</f>
        <v/>
      </c>
      <c r="Q1022" s="523"/>
      <c r="R1022" s="523" t="str">
        <f>IF(Tabla1[[#This Row],[Insumos]]="","",_xlfn.XLOOKUP(Tabla1[[#This Row],[Insumos]],Tabla10[Insumo],Tabla10[InsumoAbrev],"",0))</f>
        <v/>
      </c>
    </row>
    <row r="1023" spans="2:18">
      <c r="B1023" s="188" t="str">
        <f>IF('Formulario PPGR3'!$G1023="","",CONCATENATE('Formulario PPGR3'!$C1023,".",'Formulario PPGR3'!$D1023,".",'Formulario PPGR3'!$E1023,".",'Formulario PPGR3'!$F1023))</f>
        <v/>
      </c>
      <c r="C1023" s="188" t="str">
        <f>IF('Formulario PPGR3'!$G1023="","",'Formulario PPGR1'!#REF!)</f>
        <v/>
      </c>
      <c r="D1023" s="188" t="str">
        <f>IF('Formulario PPGR3'!$G1023="","",'Formulario PPGR1'!#REF!)</f>
        <v/>
      </c>
      <c r="E1023" s="188" t="str">
        <f>IF('Formulario PPGR3'!$G1023="","",'Formulario PPGR1'!#REF!)</f>
        <v/>
      </c>
      <c r="F1023" s="188" t="str">
        <f>IF('Formulario PPGR3'!$G1023="","",'Formulario PPGR1'!#REF!)</f>
        <v/>
      </c>
      <c r="G1023" s="234"/>
      <c r="H1023" s="519" t="str" cm="1">
        <f t="array" ref="H1023">IF(Tabla1[[#This Row],[Código_Actividad]]="","",_xlfn.XLOOKUP(Tabla1[[#This Row],[Código_Actividad]],CodigoActividad,Tabla2[Actividades Programables Presupuestables],"",0))</f>
        <v/>
      </c>
      <c r="I1023" s="520" t="str">
        <f>IFERROR(VLOOKUP('Formulario PPGR3'!$G1023,'Formulario PPGR2'!$C$9:$Q$270,15,FALSE),"")</f>
        <v/>
      </c>
      <c r="J1023" s="525"/>
      <c r="K1023" s="524"/>
      <c r="L1023" s="521" t="str">
        <f>IF(Tabla1[[#This Row],[Descripción]]="","",_xlfn.XLOOKUP(Tabla1[[#This Row],[Descripción]],Tabla10[Descripción],Tabla10[Unidad de Medida],"",0))</f>
        <v/>
      </c>
      <c r="M1023" s="312"/>
      <c r="N1023" s="537" t="str">
        <f>IF(Tabla1[[#This Row],[Descripción]]="","",_xlfn.XLOOKUP(Tabla1[[#This Row],[Descripción]],Tabla10[Descripción],Tabla10[Precio Unitario],0))</f>
        <v/>
      </c>
      <c r="O1023" s="537" t="str">
        <f>IF(Tabla1[[#This Row],[Cantidad de Insumos]]="","",Tabla1[[#This Row],[Precio Unitario]]*Tabla1[[#This Row],[Cantidad de Insumos]])</f>
        <v/>
      </c>
      <c r="P1023" s="522" t="str">
        <f>IF(Tabla1[[#This Row],[Descripción]]="","",_xlfn.XLOOKUP(Tabla1[[#This Row],[Descripción]],Tabla10[Descripción],Tabla10[CODIGO PRESUPUESTARIO],0))</f>
        <v/>
      </c>
      <c r="Q1023" s="523"/>
      <c r="R1023" s="523" t="str">
        <f>IF(Tabla1[[#This Row],[Insumos]]="","",_xlfn.XLOOKUP(Tabla1[[#This Row],[Insumos]],Tabla10[Insumo],Tabla10[InsumoAbrev],"",0))</f>
        <v/>
      </c>
    </row>
    <row r="1024" spans="2:18">
      <c r="B1024" s="188" t="str">
        <f>IF('Formulario PPGR3'!$G1024="","",CONCATENATE('Formulario PPGR3'!$C1024,".",'Formulario PPGR3'!$D1024,".",'Formulario PPGR3'!$E1024,".",'Formulario PPGR3'!$F1024))</f>
        <v/>
      </c>
      <c r="C1024" s="188" t="str">
        <f>IF('Formulario PPGR3'!$G1024="","",'Formulario PPGR1'!#REF!)</f>
        <v/>
      </c>
      <c r="D1024" s="188" t="str">
        <f>IF('Formulario PPGR3'!$G1024="","",'Formulario PPGR1'!#REF!)</f>
        <v/>
      </c>
      <c r="E1024" s="188" t="str">
        <f>IF('Formulario PPGR3'!$G1024="","",'Formulario PPGR1'!#REF!)</f>
        <v/>
      </c>
      <c r="F1024" s="188" t="str">
        <f>IF('Formulario PPGR3'!$G1024="","",'Formulario PPGR1'!#REF!)</f>
        <v/>
      </c>
      <c r="G1024" s="234"/>
      <c r="H1024" s="519" t="str" cm="1">
        <f t="array" ref="H1024">IF(Tabla1[[#This Row],[Código_Actividad]]="","",_xlfn.XLOOKUP(Tabla1[[#This Row],[Código_Actividad]],CodigoActividad,Tabla2[Actividades Programables Presupuestables],"",0))</f>
        <v/>
      </c>
      <c r="I1024" s="520" t="str">
        <f>IFERROR(VLOOKUP('Formulario PPGR3'!$G1024,'Formulario PPGR2'!$C$9:$Q$270,15,FALSE),"")</f>
        <v/>
      </c>
      <c r="J1024" s="525"/>
      <c r="K1024" s="524"/>
      <c r="L1024" s="521" t="str">
        <f>IF(Tabla1[[#This Row],[Descripción]]="","",_xlfn.XLOOKUP(Tabla1[[#This Row],[Descripción]],Tabla10[Descripción],Tabla10[Unidad de Medida],"",0))</f>
        <v/>
      </c>
      <c r="M1024" s="312"/>
      <c r="N1024" s="537" t="str">
        <f>IF(Tabla1[[#This Row],[Descripción]]="","",_xlfn.XLOOKUP(Tabla1[[#This Row],[Descripción]],Tabla10[Descripción],Tabla10[Precio Unitario],0))</f>
        <v/>
      </c>
      <c r="O1024" s="537" t="str">
        <f>IF(Tabla1[[#This Row],[Cantidad de Insumos]]="","",Tabla1[[#This Row],[Precio Unitario]]*Tabla1[[#This Row],[Cantidad de Insumos]])</f>
        <v/>
      </c>
      <c r="P1024" s="522" t="str">
        <f>IF(Tabla1[[#This Row],[Descripción]]="","",_xlfn.XLOOKUP(Tabla1[[#This Row],[Descripción]],Tabla10[Descripción],Tabla10[CODIGO PRESUPUESTARIO],0))</f>
        <v/>
      </c>
      <c r="Q1024" s="523"/>
      <c r="R1024" s="523" t="str">
        <f>IF(Tabla1[[#This Row],[Insumos]]="","",_xlfn.XLOOKUP(Tabla1[[#This Row],[Insumos]],Tabla10[Insumo],Tabla10[InsumoAbrev],"",0))</f>
        <v/>
      </c>
    </row>
    <row r="1025" spans="2:18">
      <c r="B1025" s="188" t="str">
        <f>IF('Formulario PPGR3'!$G1025="","",CONCATENATE('Formulario PPGR3'!$C1025,".",'Formulario PPGR3'!$D1025,".",'Formulario PPGR3'!$E1025,".",'Formulario PPGR3'!$F1025))</f>
        <v/>
      </c>
      <c r="C1025" s="188" t="str">
        <f>IF('Formulario PPGR3'!$G1025="","",'Formulario PPGR1'!#REF!)</f>
        <v/>
      </c>
      <c r="D1025" s="188" t="str">
        <f>IF('Formulario PPGR3'!$G1025="","",'Formulario PPGR1'!#REF!)</f>
        <v/>
      </c>
      <c r="E1025" s="188" t="str">
        <f>IF('Formulario PPGR3'!$G1025="","",'Formulario PPGR1'!#REF!)</f>
        <v/>
      </c>
      <c r="F1025" s="188" t="str">
        <f>IF('Formulario PPGR3'!$G1025="","",'Formulario PPGR1'!#REF!)</f>
        <v/>
      </c>
      <c r="G1025" s="234"/>
      <c r="H1025" s="519" t="str" cm="1">
        <f t="array" ref="H1025">IF(Tabla1[[#This Row],[Código_Actividad]]="","",_xlfn.XLOOKUP(Tabla1[[#This Row],[Código_Actividad]],CodigoActividad,Tabla2[Actividades Programables Presupuestables],"",0))</f>
        <v/>
      </c>
      <c r="I1025" s="520" t="str">
        <f>IFERROR(VLOOKUP('Formulario PPGR3'!$G1025,'Formulario PPGR2'!$C$9:$Q$270,15,FALSE),"")</f>
        <v/>
      </c>
      <c r="J1025" s="525"/>
      <c r="K1025" s="524"/>
      <c r="L1025" s="521" t="str">
        <f>IF(Tabla1[[#This Row],[Descripción]]="","",_xlfn.XLOOKUP(Tabla1[[#This Row],[Descripción]],Tabla10[Descripción],Tabla10[Unidad de Medida],"",0))</f>
        <v/>
      </c>
      <c r="M1025" s="312"/>
      <c r="N1025" s="537" t="str">
        <f>IF(Tabla1[[#This Row],[Descripción]]="","",_xlfn.XLOOKUP(Tabla1[[#This Row],[Descripción]],Tabla10[Descripción],Tabla10[Precio Unitario],0))</f>
        <v/>
      </c>
      <c r="O1025" s="537" t="str">
        <f>IF(Tabla1[[#This Row],[Cantidad de Insumos]]="","",Tabla1[[#This Row],[Precio Unitario]]*Tabla1[[#This Row],[Cantidad de Insumos]])</f>
        <v/>
      </c>
      <c r="P1025" s="522" t="str">
        <f>IF(Tabla1[[#This Row],[Descripción]]="","",_xlfn.XLOOKUP(Tabla1[[#This Row],[Descripción]],Tabla10[Descripción],Tabla10[CODIGO PRESUPUESTARIO],0))</f>
        <v/>
      </c>
      <c r="Q1025" s="523"/>
      <c r="R1025" s="523" t="str">
        <f>IF(Tabla1[[#This Row],[Insumos]]="","",_xlfn.XLOOKUP(Tabla1[[#This Row],[Insumos]],Tabla10[Insumo],Tabla10[InsumoAbrev],"",0))</f>
        <v/>
      </c>
    </row>
    <row r="1026" spans="2:18">
      <c r="B1026" s="188" t="str">
        <f>IF('Formulario PPGR3'!$G1026="","",CONCATENATE('Formulario PPGR3'!$C1026,".",'Formulario PPGR3'!$D1026,".",'Formulario PPGR3'!$E1026,".",'Formulario PPGR3'!$F1026))</f>
        <v/>
      </c>
      <c r="C1026" s="188" t="str">
        <f>IF('Formulario PPGR3'!$G1026="","",'Formulario PPGR1'!#REF!)</f>
        <v/>
      </c>
      <c r="D1026" s="188" t="str">
        <f>IF('Formulario PPGR3'!$G1026="","",'Formulario PPGR1'!#REF!)</f>
        <v/>
      </c>
      <c r="E1026" s="188" t="str">
        <f>IF('Formulario PPGR3'!$G1026="","",'Formulario PPGR1'!#REF!)</f>
        <v/>
      </c>
      <c r="F1026" s="188" t="str">
        <f>IF('Formulario PPGR3'!$G1026="","",'Formulario PPGR1'!#REF!)</f>
        <v/>
      </c>
      <c r="G1026" s="234"/>
      <c r="H1026" s="519" t="str" cm="1">
        <f t="array" ref="H1026">IF(Tabla1[[#This Row],[Código_Actividad]]="","",_xlfn.XLOOKUP(Tabla1[[#This Row],[Código_Actividad]],CodigoActividad,Tabla2[Actividades Programables Presupuestables],"",0))</f>
        <v/>
      </c>
      <c r="I1026" s="520" t="str">
        <f>IFERROR(VLOOKUP('Formulario PPGR3'!$G1026,'Formulario PPGR2'!$C$9:$Q$270,15,FALSE),"")</f>
        <v/>
      </c>
      <c r="J1026" s="525"/>
      <c r="K1026" s="524"/>
      <c r="L1026" s="521" t="str">
        <f>IF(Tabla1[[#This Row],[Descripción]]="","",_xlfn.XLOOKUP(Tabla1[[#This Row],[Descripción]],Tabla10[Descripción],Tabla10[Unidad de Medida],"",0))</f>
        <v/>
      </c>
      <c r="M1026" s="312"/>
      <c r="N1026" s="537" t="str">
        <f>IF(Tabla1[[#This Row],[Descripción]]="","",_xlfn.XLOOKUP(Tabla1[[#This Row],[Descripción]],Tabla10[Descripción],Tabla10[Precio Unitario],0))</f>
        <v/>
      </c>
      <c r="O1026" s="537" t="str">
        <f>IF(Tabla1[[#This Row],[Cantidad de Insumos]]="","",Tabla1[[#This Row],[Precio Unitario]]*Tabla1[[#This Row],[Cantidad de Insumos]])</f>
        <v/>
      </c>
      <c r="P1026" s="522" t="str">
        <f>IF(Tabla1[[#This Row],[Descripción]]="","",_xlfn.XLOOKUP(Tabla1[[#This Row],[Descripción]],Tabla10[Descripción],Tabla10[CODIGO PRESUPUESTARIO],0))</f>
        <v/>
      </c>
      <c r="Q1026" s="523"/>
      <c r="R1026" s="523" t="str">
        <f>IF(Tabla1[[#This Row],[Insumos]]="","",_xlfn.XLOOKUP(Tabla1[[#This Row],[Insumos]],Tabla10[Insumo],Tabla10[InsumoAbrev],"",0))</f>
        <v/>
      </c>
    </row>
    <row r="1027" spans="2:18">
      <c r="B1027" s="188" t="str">
        <f>IF('Formulario PPGR3'!$G1027="","",CONCATENATE('Formulario PPGR3'!$C1027,".",'Formulario PPGR3'!$D1027,".",'Formulario PPGR3'!$E1027,".",'Formulario PPGR3'!$F1027))</f>
        <v/>
      </c>
      <c r="C1027" s="188" t="str">
        <f>IF('Formulario PPGR3'!$G1027="","",'Formulario PPGR1'!#REF!)</f>
        <v/>
      </c>
      <c r="D1027" s="188" t="str">
        <f>IF('Formulario PPGR3'!$G1027="","",'Formulario PPGR1'!#REF!)</f>
        <v/>
      </c>
      <c r="E1027" s="188" t="str">
        <f>IF('Formulario PPGR3'!$G1027="","",'Formulario PPGR1'!#REF!)</f>
        <v/>
      </c>
      <c r="F1027" s="188" t="str">
        <f>IF('Formulario PPGR3'!$G1027="","",'Formulario PPGR1'!#REF!)</f>
        <v/>
      </c>
      <c r="G1027" s="234"/>
      <c r="H1027" s="519" t="str" cm="1">
        <f t="array" ref="H1027">IF(Tabla1[[#This Row],[Código_Actividad]]="","",_xlfn.XLOOKUP(Tabla1[[#This Row],[Código_Actividad]],CodigoActividad,Tabla2[Actividades Programables Presupuestables],"",0))</f>
        <v/>
      </c>
      <c r="I1027" s="520" t="str">
        <f>IFERROR(VLOOKUP('Formulario PPGR3'!$G1027,'Formulario PPGR2'!$C$9:$Q$270,15,FALSE),"")</f>
        <v/>
      </c>
      <c r="J1027" s="525"/>
      <c r="K1027" s="524"/>
      <c r="L1027" s="521" t="str">
        <f>IF(Tabla1[[#This Row],[Descripción]]="","",_xlfn.XLOOKUP(Tabla1[[#This Row],[Descripción]],Tabla10[Descripción],Tabla10[Unidad de Medida],"",0))</f>
        <v/>
      </c>
      <c r="M1027" s="312"/>
      <c r="N1027" s="537" t="str">
        <f>IF(Tabla1[[#This Row],[Descripción]]="","",_xlfn.XLOOKUP(Tabla1[[#This Row],[Descripción]],Tabla10[Descripción],Tabla10[Precio Unitario],0))</f>
        <v/>
      </c>
      <c r="O1027" s="537" t="str">
        <f>IF(Tabla1[[#This Row],[Cantidad de Insumos]]="","",Tabla1[[#This Row],[Precio Unitario]]*Tabla1[[#This Row],[Cantidad de Insumos]])</f>
        <v/>
      </c>
      <c r="P1027" s="522" t="str">
        <f>IF(Tabla1[[#This Row],[Descripción]]="","",_xlfn.XLOOKUP(Tabla1[[#This Row],[Descripción]],Tabla10[Descripción],Tabla10[CODIGO PRESUPUESTARIO],0))</f>
        <v/>
      </c>
      <c r="Q1027" s="523"/>
      <c r="R1027" s="523" t="str">
        <f>IF(Tabla1[[#This Row],[Insumos]]="","",_xlfn.XLOOKUP(Tabla1[[#This Row],[Insumos]],Tabla10[Insumo],Tabla10[InsumoAbrev],"",0))</f>
        <v/>
      </c>
    </row>
    <row r="1028" spans="2:18">
      <c r="B1028" s="188" t="str">
        <f>IF('Formulario PPGR3'!$G1028="","",CONCATENATE('Formulario PPGR3'!$C1028,".",'Formulario PPGR3'!$D1028,".",'Formulario PPGR3'!$E1028,".",'Formulario PPGR3'!$F1028))</f>
        <v/>
      </c>
      <c r="C1028" s="188" t="str">
        <f>IF('Formulario PPGR3'!$G1028="","",'Formulario PPGR1'!#REF!)</f>
        <v/>
      </c>
      <c r="D1028" s="188" t="str">
        <f>IF('Formulario PPGR3'!$G1028="","",'Formulario PPGR1'!#REF!)</f>
        <v/>
      </c>
      <c r="E1028" s="188" t="str">
        <f>IF('Formulario PPGR3'!$G1028="","",'Formulario PPGR1'!#REF!)</f>
        <v/>
      </c>
      <c r="F1028" s="188" t="str">
        <f>IF('Formulario PPGR3'!$G1028="","",'Formulario PPGR1'!#REF!)</f>
        <v/>
      </c>
      <c r="G1028" s="234"/>
      <c r="H1028" s="519" t="str" cm="1">
        <f t="array" ref="H1028">IF(Tabla1[[#This Row],[Código_Actividad]]="","",_xlfn.XLOOKUP(Tabla1[[#This Row],[Código_Actividad]],CodigoActividad,Tabla2[Actividades Programables Presupuestables],"",0))</f>
        <v/>
      </c>
      <c r="I1028" s="520" t="str">
        <f>IFERROR(VLOOKUP('Formulario PPGR3'!$G1028,'Formulario PPGR2'!$C$9:$Q$270,15,FALSE),"")</f>
        <v/>
      </c>
      <c r="J1028" s="525"/>
      <c r="K1028" s="524"/>
      <c r="L1028" s="521" t="str">
        <f>IF(Tabla1[[#This Row],[Descripción]]="","",_xlfn.XLOOKUP(Tabla1[[#This Row],[Descripción]],Tabla10[Descripción],Tabla10[Unidad de Medida],"",0))</f>
        <v/>
      </c>
      <c r="M1028" s="312"/>
      <c r="N1028" s="537" t="str">
        <f>IF(Tabla1[[#This Row],[Descripción]]="","",_xlfn.XLOOKUP(Tabla1[[#This Row],[Descripción]],Tabla10[Descripción],Tabla10[Precio Unitario],0))</f>
        <v/>
      </c>
      <c r="O1028" s="537" t="str">
        <f>IF(Tabla1[[#This Row],[Cantidad de Insumos]]="","",Tabla1[[#This Row],[Precio Unitario]]*Tabla1[[#This Row],[Cantidad de Insumos]])</f>
        <v/>
      </c>
      <c r="P1028" s="522" t="str">
        <f>IF(Tabla1[[#This Row],[Descripción]]="","",_xlfn.XLOOKUP(Tabla1[[#This Row],[Descripción]],Tabla10[Descripción],Tabla10[CODIGO PRESUPUESTARIO],0))</f>
        <v/>
      </c>
      <c r="Q1028" s="523"/>
      <c r="R1028" s="523" t="str">
        <f>IF(Tabla1[[#This Row],[Insumos]]="","",_xlfn.XLOOKUP(Tabla1[[#This Row],[Insumos]],Tabla10[Insumo],Tabla10[InsumoAbrev],"",0))</f>
        <v/>
      </c>
    </row>
    <row r="1029" spans="2:18">
      <c r="B1029" s="188" t="str">
        <f>IF('Formulario PPGR3'!$G1029="","",CONCATENATE('Formulario PPGR3'!$C1029,".",'Formulario PPGR3'!$D1029,".",'Formulario PPGR3'!$E1029,".",'Formulario PPGR3'!$F1029))</f>
        <v/>
      </c>
      <c r="C1029" s="188" t="str">
        <f>IF('Formulario PPGR3'!$G1029="","",'Formulario PPGR1'!#REF!)</f>
        <v/>
      </c>
      <c r="D1029" s="188" t="str">
        <f>IF('Formulario PPGR3'!$G1029="","",'Formulario PPGR1'!#REF!)</f>
        <v/>
      </c>
      <c r="E1029" s="188" t="str">
        <f>IF('Formulario PPGR3'!$G1029="","",'Formulario PPGR1'!#REF!)</f>
        <v/>
      </c>
      <c r="F1029" s="188" t="str">
        <f>IF('Formulario PPGR3'!$G1029="","",'Formulario PPGR1'!#REF!)</f>
        <v/>
      </c>
      <c r="G1029" s="234"/>
      <c r="H1029" s="519" t="str" cm="1">
        <f t="array" ref="H1029">IF(Tabla1[[#This Row],[Código_Actividad]]="","",_xlfn.XLOOKUP(Tabla1[[#This Row],[Código_Actividad]],CodigoActividad,Tabla2[Actividades Programables Presupuestables],"",0))</f>
        <v/>
      </c>
      <c r="I1029" s="520" t="str">
        <f>IFERROR(VLOOKUP('Formulario PPGR3'!$G1029,'Formulario PPGR2'!$C$9:$Q$270,15,FALSE),"")</f>
        <v/>
      </c>
      <c r="J1029" s="525"/>
      <c r="K1029" s="524"/>
      <c r="L1029" s="521" t="str">
        <f>IF(Tabla1[[#This Row],[Descripción]]="","",_xlfn.XLOOKUP(Tabla1[[#This Row],[Descripción]],Tabla10[Descripción],Tabla10[Unidad de Medida],"",0))</f>
        <v/>
      </c>
      <c r="M1029" s="312"/>
      <c r="N1029" s="537" t="str">
        <f>IF(Tabla1[[#This Row],[Descripción]]="","",_xlfn.XLOOKUP(Tabla1[[#This Row],[Descripción]],Tabla10[Descripción],Tabla10[Precio Unitario],0))</f>
        <v/>
      </c>
      <c r="O1029" s="537" t="str">
        <f>IF(Tabla1[[#This Row],[Cantidad de Insumos]]="","",Tabla1[[#This Row],[Precio Unitario]]*Tabla1[[#This Row],[Cantidad de Insumos]])</f>
        <v/>
      </c>
      <c r="P1029" s="522" t="str">
        <f>IF(Tabla1[[#This Row],[Descripción]]="","",_xlfn.XLOOKUP(Tabla1[[#This Row],[Descripción]],Tabla10[Descripción],Tabla10[CODIGO PRESUPUESTARIO],0))</f>
        <v/>
      </c>
      <c r="Q1029" s="523"/>
      <c r="R1029" s="523" t="str">
        <f>IF(Tabla1[[#This Row],[Insumos]]="","",_xlfn.XLOOKUP(Tabla1[[#This Row],[Insumos]],Tabla10[Insumo],Tabla10[InsumoAbrev],"",0))</f>
        <v/>
      </c>
    </row>
    <row r="1030" spans="2:18">
      <c r="B1030" s="188" t="str">
        <f>IF('Formulario PPGR3'!$G1030="","",CONCATENATE('Formulario PPGR3'!$C1030,".",'Formulario PPGR3'!$D1030,".",'Formulario PPGR3'!$E1030,".",'Formulario PPGR3'!$F1030))</f>
        <v/>
      </c>
      <c r="C1030" s="188" t="str">
        <f>IF('Formulario PPGR3'!$G1030="","",'Formulario PPGR1'!#REF!)</f>
        <v/>
      </c>
      <c r="D1030" s="188" t="str">
        <f>IF('Formulario PPGR3'!$G1030="","",'Formulario PPGR1'!#REF!)</f>
        <v/>
      </c>
      <c r="E1030" s="188" t="str">
        <f>IF('Formulario PPGR3'!$G1030="","",'Formulario PPGR1'!#REF!)</f>
        <v/>
      </c>
      <c r="F1030" s="188" t="str">
        <f>IF('Formulario PPGR3'!$G1030="","",'Formulario PPGR1'!#REF!)</f>
        <v/>
      </c>
      <c r="G1030" s="234"/>
      <c r="H1030" s="519" t="str" cm="1">
        <f t="array" ref="H1030">IF(Tabla1[[#This Row],[Código_Actividad]]="","",_xlfn.XLOOKUP(Tabla1[[#This Row],[Código_Actividad]],CodigoActividad,Tabla2[Actividades Programables Presupuestables],"",0))</f>
        <v/>
      </c>
      <c r="I1030" s="520" t="str">
        <f>IFERROR(VLOOKUP('Formulario PPGR3'!$G1030,'Formulario PPGR2'!$C$9:$Q$270,15,FALSE),"")</f>
        <v/>
      </c>
      <c r="J1030" s="525"/>
      <c r="K1030" s="524"/>
      <c r="L1030" s="521" t="str">
        <f>IF(Tabla1[[#This Row],[Descripción]]="","",_xlfn.XLOOKUP(Tabla1[[#This Row],[Descripción]],Tabla10[Descripción],Tabla10[Unidad de Medida],"",0))</f>
        <v/>
      </c>
      <c r="M1030" s="312"/>
      <c r="N1030" s="537" t="str">
        <f>IF(Tabla1[[#This Row],[Descripción]]="","",_xlfn.XLOOKUP(Tabla1[[#This Row],[Descripción]],Tabla10[Descripción],Tabla10[Precio Unitario],0))</f>
        <v/>
      </c>
      <c r="O1030" s="537" t="str">
        <f>IF(Tabla1[[#This Row],[Cantidad de Insumos]]="","",Tabla1[[#This Row],[Precio Unitario]]*Tabla1[[#This Row],[Cantidad de Insumos]])</f>
        <v/>
      </c>
      <c r="P1030" s="522" t="str">
        <f>IF(Tabla1[[#This Row],[Descripción]]="","",_xlfn.XLOOKUP(Tabla1[[#This Row],[Descripción]],Tabla10[Descripción],Tabla10[CODIGO PRESUPUESTARIO],0))</f>
        <v/>
      </c>
      <c r="Q1030" s="523"/>
      <c r="R1030" s="523" t="str">
        <f>IF(Tabla1[[#This Row],[Insumos]]="","",_xlfn.XLOOKUP(Tabla1[[#This Row],[Insumos]],Tabla10[Insumo],Tabla10[InsumoAbrev],"",0))</f>
        <v/>
      </c>
    </row>
    <row r="1031" spans="2:18">
      <c r="B1031" s="188" t="str">
        <f>IF('Formulario PPGR3'!$G1031="","",CONCATENATE('Formulario PPGR3'!$C1031,".",'Formulario PPGR3'!$D1031,".",'Formulario PPGR3'!$E1031,".",'Formulario PPGR3'!$F1031))</f>
        <v/>
      </c>
      <c r="C1031" s="188" t="str">
        <f>IF('Formulario PPGR3'!$G1031="","",'Formulario PPGR1'!#REF!)</f>
        <v/>
      </c>
      <c r="D1031" s="188" t="str">
        <f>IF('Formulario PPGR3'!$G1031="","",'Formulario PPGR1'!#REF!)</f>
        <v/>
      </c>
      <c r="E1031" s="188" t="str">
        <f>IF('Formulario PPGR3'!$G1031="","",'Formulario PPGR1'!#REF!)</f>
        <v/>
      </c>
      <c r="F1031" s="188" t="str">
        <f>IF('Formulario PPGR3'!$G1031="","",'Formulario PPGR1'!#REF!)</f>
        <v/>
      </c>
      <c r="G1031" s="234"/>
      <c r="H1031" s="519" t="str" cm="1">
        <f t="array" ref="H1031">IF(Tabla1[[#This Row],[Código_Actividad]]="","",_xlfn.XLOOKUP(Tabla1[[#This Row],[Código_Actividad]],CodigoActividad,Tabla2[Actividades Programables Presupuestables],"",0))</f>
        <v/>
      </c>
      <c r="I1031" s="520" t="str">
        <f>IFERROR(VLOOKUP('Formulario PPGR3'!$G1031,'Formulario PPGR2'!$C$9:$Q$270,15,FALSE),"")</f>
        <v/>
      </c>
      <c r="J1031" s="525"/>
      <c r="K1031" s="524"/>
      <c r="L1031" s="521" t="str">
        <f>IF(Tabla1[[#This Row],[Descripción]]="","",_xlfn.XLOOKUP(Tabla1[[#This Row],[Descripción]],Tabla10[Descripción],Tabla10[Unidad de Medida],"",0))</f>
        <v/>
      </c>
      <c r="M1031" s="312"/>
      <c r="N1031" s="537" t="str">
        <f>IF(Tabla1[[#This Row],[Descripción]]="","",_xlfn.XLOOKUP(Tabla1[[#This Row],[Descripción]],Tabla10[Descripción],Tabla10[Precio Unitario],0))</f>
        <v/>
      </c>
      <c r="O1031" s="537" t="str">
        <f>IF(Tabla1[[#This Row],[Cantidad de Insumos]]="","",Tabla1[[#This Row],[Precio Unitario]]*Tabla1[[#This Row],[Cantidad de Insumos]])</f>
        <v/>
      </c>
      <c r="P1031" s="522" t="str">
        <f>IF(Tabla1[[#This Row],[Descripción]]="","",_xlfn.XLOOKUP(Tabla1[[#This Row],[Descripción]],Tabla10[Descripción],Tabla10[CODIGO PRESUPUESTARIO],0))</f>
        <v/>
      </c>
      <c r="Q1031" s="523"/>
      <c r="R1031" s="523" t="str">
        <f>IF(Tabla1[[#This Row],[Insumos]]="","",_xlfn.XLOOKUP(Tabla1[[#This Row],[Insumos]],Tabla10[Insumo],Tabla10[InsumoAbrev],"",0))</f>
        <v/>
      </c>
    </row>
    <row r="1032" spans="2:18">
      <c r="B1032" s="188" t="str">
        <f>IF('Formulario PPGR3'!$G1032="","",CONCATENATE('Formulario PPGR3'!$C1032,".",'Formulario PPGR3'!$D1032,".",'Formulario PPGR3'!$E1032,".",'Formulario PPGR3'!$F1032))</f>
        <v/>
      </c>
      <c r="C1032" s="188" t="str">
        <f>IF('Formulario PPGR3'!$G1032="","",'Formulario PPGR1'!#REF!)</f>
        <v/>
      </c>
      <c r="D1032" s="188" t="str">
        <f>IF('Formulario PPGR3'!$G1032="","",'Formulario PPGR1'!#REF!)</f>
        <v/>
      </c>
      <c r="E1032" s="188" t="str">
        <f>IF('Formulario PPGR3'!$G1032="","",'Formulario PPGR1'!#REF!)</f>
        <v/>
      </c>
      <c r="F1032" s="188" t="str">
        <f>IF('Formulario PPGR3'!$G1032="","",'Formulario PPGR1'!#REF!)</f>
        <v/>
      </c>
      <c r="G1032" s="234"/>
      <c r="H1032" s="519" t="str" cm="1">
        <f t="array" ref="H1032">IF(Tabla1[[#This Row],[Código_Actividad]]="","",_xlfn.XLOOKUP(Tabla1[[#This Row],[Código_Actividad]],CodigoActividad,Tabla2[Actividades Programables Presupuestables],"",0))</f>
        <v/>
      </c>
      <c r="I1032" s="520" t="str">
        <f>IFERROR(VLOOKUP('Formulario PPGR3'!$G1032,'Formulario PPGR2'!$C$9:$Q$270,15,FALSE),"")</f>
        <v/>
      </c>
      <c r="J1032" s="525"/>
      <c r="K1032" s="524"/>
      <c r="L1032" s="521" t="str">
        <f>IF(Tabla1[[#This Row],[Descripción]]="","",_xlfn.XLOOKUP(Tabla1[[#This Row],[Descripción]],Tabla10[Descripción],Tabla10[Unidad de Medida],"",0))</f>
        <v/>
      </c>
      <c r="M1032" s="312"/>
      <c r="N1032" s="537" t="str">
        <f>IF(Tabla1[[#This Row],[Descripción]]="","",_xlfn.XLOOKUP(Tabla1[[#This Row],[Descripción]],Tabla10[Descripción],Tabla10[Precio Unitario],0))</f>
        <v/>
      </c>
      <c r="O1032" s="537" t="str">
        <f>IF(Tabla1[[#This Row],[Cantidad de Insumos]]="","",Tabla1[[#This Row],[Precio Unitario]]*Tabla1[[#This Row],[Cantidad de Insumos]])</f>
        <v/>
      </c>
      <c r="P1032" s="522" t="str">
        <f>IF(Tabla1[[#This Row],[Descripción]]="","",_xlfn.XLOOKUP(Tabla1[[#This Row],[Descripción]],Tabla10[Descripción],Tabla10[CODIGO PRESUPUESTARIO],0))</f>
        <v/>
      </c>
      <c r="Q1032" s="523"/>
      <c r="R1032" s="523" t="str">
        <f>IF(Tabla1[[#This Row],[Insumos]]="","",_xlfn.XLOOKUP(Tabla1[[#This Row],[Insumos]],Tabla10[Insumo],Tabla10[InsumoAbrev],"",0))</f>
        <v/>
      </c>
    </row>
    <row r="1033" spans="2:18">
      <c r="B1033" s="188" t="str">
        <f>IF('Formulario PPGR3'!$G1033="","",CONCATENATE('Formulario PPGR3'!$C1033,".",'Formulario PPGR3'!$D1033,".",'Formulario PPGR3'!$E1033,".",'Formulario PPGR3'!$F1033))</f>
        <v/>
      </c>
      <c r="C1033" s="188" t="str">
        <f>IF('Formulario PPGR3'!$G1033="","",'Formulario PPGR1'!#REF!)</f>
        <v/>
      </c>
      <c r="D1033" s="188" t="str">
        <f>IF('Formulario PPGR3'!$G1033="","",'Formulario PPGR1'!#REF!)</f>
        <v/>
      </c>
      <c r="E1033" s="188" t="str">
        <f>IF('Formulario PPGR3'!$G1033="","",'Formulario PPGR1'!#REF!)</f>
        <v/>
      </c>
      <c r="F1033" s="188" t="str">
        <f>IF('Formulario PPGR3'!$G1033="","",'Formulario PPGR1'!#REF!)</f>
        <v/>
      </c>
      <c r="G1033" s="234"/>
      <c r="H1033" s="519" t="str" cm="1">
        <f t="array" ref="H1033">IF(Tabla1[[#This Row],[Código_Actividad]]="","",_xlfn.XLOOKUP(Tabla1[[#This Row],[Código_Actividad]],CodigoActividad,Tabla2[Actividades Programables Presupuestables],"",0))</f>
        <v/>
      </c>
      <c r="I1033" s="520" t="str">
        <f>IFERROR(VLOOKUP('Formulario PPGR3'!$G1033,'Formulario PPGR2'!$C$9:$Q$270,15,FALSE),"")</f>
        <v/>
      </c>
      <c r="J1033" s="525"/>
      <c r="K1033" s="524"/>
      <c r="L1033" s="521" t="str">
        <f>IF(Tabla1[[#This Row],[Descripción]]="","",_xlfn.XLOOKUP(Tabla1[[#This Row],[Descripción]],Tabla10[Descripción],Tabla10[Unidad de Medida],"",0))</f>
        <v/>
      </c>
      <c r="M1033" s="312"/>
      <c r="N1033" s="537" t="str">
        <f>IF(Tabla1[[#This Row],[Descripción]]="","",_xlfn.XLOOKUP(Tabla1[[#This Row],[Descripción]],Tabla10[Descripción],Tabla10[Precio Unitario],0))</f>
        <v/>
      </c>
      <c r="O1033" s="537" t="str">
        <f>IF(Tabla1[[#This Row],[Cantidad de Insumos]]="","",Tabla1[[#This Row],[Precio Unitario]]*Tabla1[[#This Row],[Cantidad de Insumos]])</f>
        <v/>
      </c>
      <c r="P1033" s="522" t="str">
        <f>IF(Tabla1[[#This Row],[Descripción]]="","",_xlfn.XLOOKUP(Tabla1[[#This Row],[Descripción]],Tabla10[Descripción],Tabla10[CODIGO PRESUPUESTARIO],0))</f>
        <v/>
      </c>
      <c r="Q1033" s="523"/>
      <c r="R1033" s="523" t="str">
        <f>IF(Tabla1[[#This Row],[Insumos]]="","",_xlfn.XLOOKUP(Tabla1[[#This Row],[Insumos]],Tabla10[Insumo],Tabla10[InsumoAbrev],"",0))</f>
        <v/>
      </c>
    </row>
    <row r="1034" spans="2:18">
      <c r="B1034" s="188" t="str">
        <f>IF('Formulario PPGR3'!$G1034="","",CONCATENATE('Formulario PPGR3'!$C1034,".",'Formulario PPGR3'!$D1034,".",'Formulario PPGR3'!$E1034,".",'Formulario PPGR3'!$F1034))</f>
        <v/>
      </c>
      <c r="C1034" s="188" t="str">
        <f>IF('Formulario PPGR3'!$G1034="","",'Formulario PPGR1'!#REF!)</f>
        <v/>
      </c>
      <c r="D1034" s="188" t="str">
        <f>IF('Formulario PPGR3'!$G1034="","",'Formulario PPGR1'!#REF!)</f>
        <v/>
      </c>
      <c r="E1034" s="188" t="str">
        <f>IF('Formulario PPGR3'!$G1034="","",'Formulario PPGR1'!#REF!)</f>
        <v/>
      </c>
      <c r="F1034" s="188" t="str">
        <f>IF('Formulario PPGR3'!$G1034="","",'Formulario PPGR1'!#REF!)</f>
        <v/>
      </c>
      <c r="G1034" s="234"/>
      <c r="H1034" s="519" t="str" cm="1">
        <f t="array" ref="H1034">IF(Tabla1[[#This Row],[Código_Actividad]]="","",_xlfn.XLOOKUP(Tabla1[[#This Row],[Código_Actividad]],CodigoActividad,Tabla2[Actividades Programables Presupuestables],"",0))</f>
        <v/>
      </c>
      <c r="I1034" s="520" t="str">
        <f>IFERROR(VLOOKUP('Formulario PPGR3'!$G1034,'Formulario PPGR2'!$C$9:$Q$270,15,FALSE),"")</f>
        <v/>
      </c>
      <c r="J1034" s="525"/>
      <c r="K1034" s="524"/>
      <c r="L1034" s="521" t="str">
        <f>IF(Tabla1[[#This Row],[Descripción]]="","",_xlfn.XLOOKUP(Tabla1[[#This Row],[Descripción]],Tabla10[Descripción],Tabla10[Unidad de Medida],"",0))</f>
        <v/>
      </c>
      <c r="M1034" s="312"/>
      <c r="N1034" s="537" t="str">
        <f>IF(Tabla1[[#This Row],[Descripción]]="","",_xlfn.XLOOKUP(Tabla1[[#This Row],[Descripción]],Tabla10[Descripción],Tabla10[Precio Unitario],0))</f>
        <v/>
      </c>
      <c r="O1034" s="537" t="str">
        <f>IF(Tabla1[[#This Row],[Cantidad de Insumos]]="","",Tabla1[[#This Row],[Precio Unitario]]*Tabla1[[#This Row],[Cantidad de Insumos]])</f>
        <v/>
      </c>
      <c r="P1034" s="522" t="str">
        <f>IF(Tabla1[[#This Row],[Descripción]]="","",_xlfn.XLOOKUP(Tabla1[[#This Row],[Descripción]],Tabla10[Descripción],Tabla10[CODIGO PRESUPUESTARIO],0))</f>
        <v/>
      </c>
      <c r="Q1034" s="523"/>
      <c r="R1034" s="523" t="str">
        <f>IF(Tabla1[[#This Row],[Insumos]]="","",_xlfn.XLOOKUP(Tabla1[[#This Row],[Insumos]],Tabla10[Insumo],Tabla10[InsumoAbrev],"",0))</f>
        <v/>
      </c>
    </row>
    <row r="1035" spans="2:18">
      <c r="B1035" s="188" t="str">
        <f>IF('Formulario PPGR3'!$G1035="","",CONCATENATE('Formulario PPGR3'!$C1035,".",'Formulario PPGR3'!$D1035,".",'Formulario PPGR3'!$E1035,".",'Formulario PPGR3'!$F1035))</f>
        <v/>
      </c>
      <c r="C1035" s="188" t="str">
        <f>IF('Formulario PPGR3'!$G1035="","",'Formulario PPGR1'!#REF!)</f>
        <v/>
      </c>
      <c r="D1035" s="188" t="str">
        <f>IF('Formulario PPGR3'!$G1035="","",'Formulario PPGR1'!#REF!)</f>
        <v/>
      </c>
      <c r="E1035" s="188" t="str">
        <f>IF('Formulario PPGR3'!$G1035="","",'Formulario PPGR1'!#REF!)</f>
        <v/>
      </c>
      <c r="F1035" s="188" t="str">
        <f>IF('Formulario PPGR3'!$G1035="","",'Formulario PPGR1'!#REF!)</f>
        <v/>
      </c>
      <c r="G1035" s="234"/>
      <c r="H1035" s="519" t="str" cm="1">
        <f t="array" ref="H1035">IF(Tabla1[[#This Row],[Código_Actividad]]="","",_xlfn.XLOOKUP(Tabla1[[#This Row],[Código_Actividad]],CodigoActividad,Tabla2[Actividades Programables Presupuestables],"",0))</f>
        <v/>
      </c>
      <c r="I1035" s="520" t="str">
        <f>IFERROR(VLOOKUP('Formulario PPGR3'!$G1035,'Formulario PPGR2'!$C$9:$Q$270,15,FALSE),"")</f>
        <v/>
      </c>
      <c r="J1035" s="525"/>
      <c r="K1035" s="524"/>
      <c r="L1035" s="521" t="str">
        <f>IF(Tabla1[[#This Row],[Descripción]]="","",_xlfn.XLOOKUP(Tabla1[[#This Row],[Descripción]],Tabla10[Descripción],Tabla10[Unidad de Medida],"",0))</f>
        <v/>
      </c>
      <c r="M1035" s="312"/>
      <c r="N1035" s="537" t="str">
        <f>IF(Tabla1[[#This Row],[Descripción]]="","",_xlfn.XLOOKUP(Tabla1[[#This Row],[Descripción]],Tabla10[Descripción],Tabla10[Precio Unitario],0))</f>
        <v/>
      </c>
      <c r="O1035" s="537" t="str">
        <f>IF(Tabla1[[#This Row],[Cantidad de Insumos]]="","",Tabla1[[#This Row],[Precio Unitario]]*Tabla1[[#This Row],[Cantidad de Insumos]])</f>
        <v/>
      </c>
      <c r="P1035" s="522" t="str">
        <f>IF(Tabla1[[#This Row],[Descripción]]="","",_xlfn.XLOOKUP(Tabla1[[#This Row],[Descripción]],Tabla10[Descripción],Tabla10[CODIGO PRESUPUESTARIO],0))</f>
        <v/>
      </c>
      <c r="Q1035" s="523"/>
      <c r="R1035" s="523" t="str">
        <f>IF(Tabla1[[#This Row],[Insumos]]="","",_xlfn.XLOOKUP(Tabla1[[#This Row],[Insumos]],Tabla10[Insumo],Tabla10[InsumoAbrev],"",0))</f>
        <v/>
      </c>
    </row>
    <row r="1036" spans="2:18">
      <c r="B1036" s="188" t="str">
        <f>IF('Formulario PPGR3'!$G1036="","",CONCATENATE('Formulario PPGR3'!$C1036,".",'Formulario PPGR3'!$D1036,".",'Formulario PPGR3'!$E1036,".",'Formulario PPGR3'!$F1036))</f>
        <v/>
      </c>
      <c r="C1036" s="188" t="str">
        <f>IF('Formulario PPGR3'!$G1036="","",'Formulario PPGR1'!#REF!)</f>
        <v/>
      </c>
      <c r="D1036" s="188" t="str">
        <f>IF('Formulario PPGR3'!$G1036="","",'Formulario PPGR1'!#REF!)</f>
        <v/>
      </c>
      <c r="E1036" s="188" t="str">
        <f>IF('Formulario PPGR3'!$G1036="","",'Formulario PPGR1'!#REF!)</f>
        <v/>
      </c>
      <c r="F1036" s="188" t="str">
        <f>IF('Formulario PPGR3'!$G1036="","",'Formulario PPGR1'!#REF!)</f>
        <v/>
      </c>
      <c r="G1036" s="234"/>
      <c r="H1036" s="519" t="str" cm="1">
        <f t="array" ref="H1036">IF(Tabla1[[#This Row],[Código_Actividad]]="","",_xlfn.XLOOKUP(Tabla1[[#This Row],[Código_Actividad]],CodigoActividad,Tabla2[Actividades Programables Presupuestables],"",0))</f>
        <v/>
      </c>
      <c r="I1036" s="520" t="str">
        <f>IFERROR(VLOOKUP('Formulario PPGR3'!$G1036,'Formulario PPGR2'!$C$9:$Q$270,15,FALSE),"")</f>
        <v/>
      </c>
      <c r="J1036" s="525"/>
      <c r="K1036" s="524"/>
      <c r="L1036" s="521" t="str">
        <f>IF(Tabla1[[#This Row],[Descripción]]="","",_xlfn.XLOOKUP(Tabla1[[#This Row],[Descripción]],Tabla10[Descripción],Tabla10[Unidad de Medida],"",0))</f>
        <v/>
      </c>
      <c r="M1036" s="312"/>
      <c r="N1036" s="537" t="str">
        <f>IF(Tabla1[[#This Row],[Descripción]]="","",_xlfn.XLOOKUP(Tabla1[[#This Row],[Descripción]],Tabla10[Descripción],Tabla10[Precio Unitario],0))</f>
        <v/>
      </c>
      <c r="O1036" s="537" t="str">
        <f>IF(Tabla1[[#This Row],[Cantidad de Insumos]]="","",Tabla1[[#This Row],[Precio Unitario]]*Tabla1[[#This Row],[Cantidad de Insumos]])</f>
        <v/>
      </c>
      <c r="P1036" s="522" t="str">
        <f>IF(Tabla1[[#This Row],[Descripción]]="","",_xlfn.XLOOKUP(Tabla1[[#This Row],[Descripción]],Tabla10[Descripción],Tabla10[CODIGO PRESUPUESTARIO],0))</f>
        <v/>
      </c>
      <c r="Q1036" s="523"/>
      <c r="R1036" s="523" t="str">
        <f>IF(Tabla1[[#This Row],[Insumos]]="","",_xlfn.XLOOKUP(Tabla1[[#This Row],[Insumos]],Tabla10[Insumo],Tabla10[InsumoAbrev],"",0))</f>
        <v/>
      </c>
    </row>
    <row r="1037" spans="2:18">
      <c r="B1037" s="188" t="str">
        <f>IF('Formulario PPGR3'!$G1037="","",CONCATENATE('Formulario PPGR3'!$C1037,".",'Formulario PPGR3'!$D1037,".",'Formulario PPGR3'!$E1037,".",'Formulario PPGR3'!$F1037))</f>
        <v/>
      </c>
      <c r="C1037" s="188" t="str">
        <f>IF('Formulario PPGR3'!$G1037="","",'Formulario PPGR1'!#REF!)</f>
        <v/>
      </c>
      <c r="D1037" s="188" t="str">
        <f>IF('Formulario PPGR3'!$G1037="","",'Formulario PPGR1'!#REF!)</f>
        <v/>
      </c>
      <c r="E1037" s="188" t="str">
        <f>IF('Formulario PPGR3'!$G1037="","",'Formulario PPGR1'!#REF!)</f>
        <v/>
      </c>
      <c r="F1037" s="188" t="str">
        <f>IF('Formulario PPGR3'!$G1037="","",'Formulario PPGR1'!#REF!)</f>
        <v/>
      </c>
      <c r="G1037" s="234"/>
      <c r="H1037" s="519" t="str" cm="1">
        <f t="array" ref="H1037">IF(Tabla1[[#This Row],[Código_Actividad]]="","",_xlfn.XLOOKUP(Tabla1[[#This Row],[Código_Actividad]],CodigoActividad,Tabla2[Actividades Programables Presupuestables],"",0))</f>
        <v/>
      </c>
      <c r="I1037" s="520" t="str">
        <f>IFERROR(VLOOKUP('Formulario PPGR3'!$G1037,'Formulario PPGR2'!$C$9:$Q$270,15,FALSE),"")</f>
        <v/>
      </c>
      <c r="J1037" s="525"/>
      <c r="K1037" s="524"/>
      <c r="L1037" s="521" t="str">
        <f>IF(Tabla1[[#This Row],[Descripción]]="","",_xlfn.XLOOKUP(Tabla1[[#This Row],[Descripción]],Tabla10[Descripción],Tabla10[Unidad de Medida],"",0))</f>
        <v/>
      </c>
      <c r="M1037" s="312"/>
      <c r="N1037" s="537" t="str">
        <f>IF(Tabla1[[#This Row],[Descripción]]="","",_xlfn.XLOOKUP(Tabla1[[#This Row],[Descripción]],Tabla10[Descripción],Tabla10[Precio Unitario],0))</f>
        <v/>
      </c>
      <c r="O1037" s="537" t="str">
        <f>IF(Tabla1[[#This Row],[Cantidad de Insumos]]="","",Tabla1[[#This Row],[Precio Unitario]]*Tabla1[[#This Row],[Cantidad de Insumos]])</f>
        <v/>
      </c>
      <c r="P1037" s="522" t="str">
        <f>IF(Tabla1[[#This Row],[Descripción]]="","",_xlfn.XLOOKUP(Tabla1[[#This Row],[Descripción]],Tabla10[Descripción],Tabla10[CODIGO PRESUPUESTARIO],0))</f>
        <v/>
      </c>
      <c r="Q1037" s="523"/>
      <c r="R1037" s="523" t="str">
        <f>IF(Tabla1[[#This Row],[Insumos]]="","",_xlfn.XLOOKUP(Tabla1[[#This Row],[Insumos]],Tabla10[Insumo],Tabla10[InsumoAbrev],"",0))</f>
        <v/>
      </c>
    </row>
    <row r="1038" spans="2:18">
      <c r="B1038" s="188" t="str">
        <f>IF('Formulario PPGR3'!$G1038="","",CONCATENATE('Formulario PPGR3'!$C1038,".",'Formulario PPGR3'!$D1038,".",'Formulario PPGR3'!$E1038,".",'Formulario PPGR3'!$F1038))</f>
        <v/>
      </c>
      <c r="C1038" s="188" t="str">
        <f>IF('Formulario PPGR3'!$G1038="","",'Formulario PPGR1'!#REF!)</f>
        <v/>
      </c>
      <c r="D1038" s="188" t="str">
        <f>IF('Formulario PPGR3'!$G1038="","",'Formulario PPGR1'!#REF!)</f>
        <v/>
      </c>
      <c r="E1038" s="188" t="str">
        <f>IF('Formulario PPGR3'!$G1038="","",'Formulario PPGR1'!#REF!)</f>
        <v/>
      </c>
      <c r="F1038" s="188" t="str">
        <f>IF('Formulario PPGR3'!$G1038="","",'Formulario PPGR1'!#REF!)</f>
        <v/>
      </c>
      <c r="G1038" s="234"/>
      <c r="H1038" s="519" t="str" cm="1">
        <f t="array" ref="H1038">IF(Tabla1[[#This Row],[Código_Actividad]]="","",_xlfn.XLOOKUP(Tabla1[[#This Row],[Código_Actividad]],CodigoActividad,Tabla2[Actividades Programables Presupuestables],"",0))</f>
        <v/>
      </c>
      <c r="I1038" s="520" t="str">
        <f>IFERROR(VLOOKUP('Formulario PPGR3'!$G1038,'Formulario PPGR2'!$C$9:$Q$270,15,FALSE),"")</f>
        <v/>
      </c>
      <c r="J1038" s="525"/>
      <c r="K1038" s="524"/>
      <c r="L1038" s="521" t="str">
        <f>IF(Tabla1[[#This Row],[Descripción]]="","",_xlfn.XLOOKUP(Tabla1[[#This Row],[Descripción]],Tabla10[Descripción],Tabla10[Unidad de Medida],"",0))</f>
        <v/>
      </c>
      <c r="M1038" s="312"/>
      <c r="N1038" s="537" t="str">
        <f>IF(Tabla1[[#This Row],[Descripción]]="","",_xlfn.XLOOKUP(Tabla1[[#This Row],[Descripción]],Tabla10[Descripción],Tabla10[Precio Unitario],0))</f>
        <v/>
      </c>
      <c r="O1038" s="537" t="str">
        <f>IF(Tabla1[[#This Row],[Cantidad de Insumos]]="","",Tabla1[[#This Row],[Precio Unitario]]*Tabla1[[#This Row],[Cantidad de Insumos]])</f>
        <v/>
      </c>
      <c r="P1038" s="522" t="str">
        <f>IF(Tabla1[[#This Row],[Descripción]]="","",_xlfn.XLOOKUP(Tabla1[[#This Row],[Descripción]],Tabla10[Descripción],Tabla10[CODIGO PRESUPUESTARIO],0))</f>
        <v/>
      </c>
      <c r="Q1038" s="523"/>
      <c r="R1038" s="523" t="str">
        <f>IF(Tabla1[[#This Row],[Insumos]]="","",_xlfn.XLOOKUP(Tabla1[[#This Row],[Insumos]],Tabla10[Insumo],Tabla10[InsumoAbrev],"",0))</f>
        <v/>
      </c>
    </row>
    <row r="1039" spans="2:18">
      <c r="B1039" s="188" t="str">
        <f>IF('Formulario PPGR3'!$G1039="","",CONCATENATE('Formulario PPGR3'!$C1039,".",'Formulario PPGR3'!$D1039,".",'Formulario PPGR3'!$E1039,".",'Formulario PPGR3'!$F1039))</f>
        <v/>
      </c>
      <c r="C1039" s="188" t="str">
        <f>IF('Formulario PPGR3'!$G1039="","",'Formulario PPGR1'!#REF!)</f>
        <v/>
      </c>
      <c r="D1039" s="188" t="str">
        <f>IF('Formulario PPGR3'!$G1039="","",'Formulario PPGR1'!#REF!)</f>
        <v/>
      </c>
      <c r="E1039" s="188" t="str">
        <f>IF('Formulario PPGR3'!$G1039="","",'Formulario PPGR1'!#REF!)</f>
        <v/>
      </c>
      <c r="F1039" s="188" t="str">
        <f>IF('Formulario PPGR3'!$G1039="","",'Formulario PPGR1'!#REF!)</f>
        <v/>
      </c>
      <c r="G1039" s="234"/>
      <c r="H1039" s="519" t="str" cm="1">
        <f t="array" ref="H1039">IF(Tabla1[[#This Row],[Código_Actividad]]="","",_xlfn.XLOOKUP(Tabla1[[#This Row],[Código_Actividad]],CodigoActividad,Tabla2[Actividades Programables Presupuestables],"",0))</f>
        <v/>
      </c>
      <c r="I1039" s="520" t="str">
        <f>IFERROR(VLOOKUP('Formulario PPGR3'!$G1039,'Formulario PPGR2'!$C$9:$Q$270,15,FALSE),"")</f>
        <v/>
      </c>
      <c r="J1039" s="525"/>
      <c r="K1039" s="524"/>
      <c r="L1039" s="521" t="str">
        <f>IF(Tabla1[[#This Row],[Descripción]]="","",_xlfn.XLOOKUP(Tabla1[[#This Row],[Descripción]],Tabla10[Descripción],Tabla10[Unidad de Medida],"",0))</f>
        <v/>
      </c>
      <c r="M1039" s="312"/>
      <c r="N1039" s="537" t="str">
        <f>IF(Tabla1[[#This Row],[Descripción]]="","",_xlfn.XLOOKUP(Tabla1[[#This Row],[Descripción]],Tabla10[Descripción],Tabla10[Precio Unitario],0))</f>
        <v/>
      </c>
      <c r="O1039" s="537" t="str">
        <f>IF(Tabla1[[#This Row],[Cantidad de Insumos]]="","",Tabla1[[#This Row],[Precio Unitario]]*Tabla1[[#This Row],[Cantidad de Insumos]])</f>
        <v/>
      </c>
      <c r="P1039" s="522" t="str">
        <f>IF(Tabla1[[#This Row],[Descripción]]="","",_xlfn.XLOOKUP(Tabla1[[#This Row],[Descripción]],Tabla10[Descripción],Tabla10[CODIGO PRESUPUESTARIO],0))</f>
        <v/>
      </c>
      <c r="Q1039" s="523"/>
      <c r="R1039" s="523" t="str">
        <f>IF(Tabla1[[#This Row],[Insumos]]="","",_xlfn.XLOOKUP(Tabla1[[#This Row],[Insumos]],Tabla10[Insumo],Tabla10[InsumoAbrev],"",0))</f>
        <v/>
      </c>
    </row>
    <row r="1040" spans="2:18">
      <c r="B1040" s="188" t="str">
        <f>IF('Formulario PPGR3'!$G1040="","",CONCATENATE('Formulario PPGR3'!$C1040,".",'Formulario PPGR3'!$D1040,".",'Formulario PPGR3'!$E1040,".",'Formulario PPGR3'!$F1040))</f>
        <v/>
      </c>
      <c r="C1040" s="188" t="str">
        <f>IF('Formulario PPGR3'!$G1040="","",'Formulario PPGR1'!#REF!)</f>
        <v/>
      </c>
      <c r="D1040" s="188" t="str">
        <f>IF('Formulario PPGR3'!$G1040="","",'Formulario PPGR1'!#REF!)</f>
        <v/>
      </c>
      <c r="E1040" s="188" t="str">
        <f>IF('Formulario PPGR3'!$G1040="","",'Formulario PPGR1'!#REF!)</f>
        <v/>
      </c>
      <c r="F1040" s="188" t="str">
        <f>IF('Formulario PPGR3'!$G1040="","",'Formulario PPGR1'!#REF!)</f>
        <v/>
      </c>
      <c r="G1040" s="234"/>
      <c r="H1040" s="519" t="str" cm="1">
        <f t="array" ref="H1040">IF(Tabla1[[#This Row],[Código_Actividad]]="","",_xlfn.XLOOKUP(Tabla1[[#This Row],[Código_Actividad]],CodigoActividad,Tabla2[Actividades Programables Presupuestables],"",0))</f>
        <v/>
      </c>
      <c r="I1040" s="520" t="str">
        <f>IFERROR(VLOOKUP('Formulario PPGR3'!$G1040,'Formulario PPGR2'!$C$9:$Q$270,15,FALSE),"")</f>
        <v/>
      </c>
      <c r="J1040" s="525"/>
      <c r="K1040" s="524"/>
      <c r="L1040" s="521" t="str">
        <f>IF(Tabla1[[#This Row],[Descripción]]="","",_xlfn.XLOOKUP(Tabla1[[#This Row],[Descripción]],Tabla10[Descripción],Tabla10[Unidad de Medida],"",0))</f>
        <v/>
      </c>
      <c r="M1040" s="312"/>
      <c r="N1040" s="537" t="str">
        <f>IF(Tabla1[[#This Row],[Descripción]]="","",_xlfn.XLOOKUP(Tabla1[[#This Row],[Descripción]],Tabla10[Descripción],Tabla10[Precio Unitario],0))</f>
        <v/>
      </c>
      <c r="O1040" s="537" t="str">
        <f>IF(Tabla1[[#This Row],[Cantidad de Insumos]]="","",Tabla1[[#This Row],[Precio Unitario]]*Tabla1[[#This Row],[Cantidad de Insumos]])</f>
        <v/>
      </c>
      <c r="P1040" s="522" t="str">
        <f>IF(Tabla1[[#This Row],[Descripción]]="","",_xlfn.XLOOKUP(Tabla1[[#This Row],[Descripción]],Tabla10[Descripción],Tabla10[CODIGO PRESUPUESTARIO],0))</f>
        <v/>
      </c>
      <c r="Q1040" s="523"/>
      <c r="R1040" s="523" t="str">
        <f>IF(Tabla1[[#This Row],[Insumos]]="","",_xlfn.XLOOKUP(Tabla1[[#This Row],[Insumos]],Tabla10[Insumo],Tabla10[InsumoAbrev],"",0))</f>
        <v/>
      </c>
    </row>
    <row r="1041" spans="2:18">
      <c r="B1041" s="188" t="str">
        <f>IF('Formulario PPGR3'!$G1041="","",CONCATENATE('Formulario PPGR3'!$C1041,".",'Formulario PPGR3'!$D1041,".",'Formulario PPGR3'!$E1041,".",'Formulario PPGR3'!$F1041))</f>
        <v/>
      </c>
      <c r="C1041" s="188" t="str">
        <f>IF('Formulario PPGR3'!$G1041="","",'Formulario PPGR1'!#REF!)</f>
        <v/>
      </c>
      <c r="D1041" s="188" t="str">
        <f>IF('Formulario PPGR3'!$G1041="","",'Formulario PPGR1'!#REF!)</f>
        <v/>
      </c>
      <c r="E1041" s="188" t="str">
        <f>IF('Formulario PPGR3'!$G1041="","",'Formulario PPGR1'!#REF!)</f>
        <v/>
      </c>
      <c r="F1041" s="188" t="str">
        <f>IF('Formulario PPGR3'!$G1041="","",'Formulario PPGR1'!#REF!)</f>
        <v/>
      </c>
      <c r="G1041" s="234"/>
      <c r="H1041" s="519" t="str" cm="1">
        <f t="array" ref="H1041">IF(Tabla1[[#This Row],[Código_Actividad]]="","",_xlfn.XLOOKUP(Tabla1[[#This Row],[Código_Actividad]],CodigoActividad,Tabla2[Actividades Programables Presupuestables],"",0))</f>
        <v/>
      </c>
      <c r="I1041" s="520" t="str">
        <f>IFERROR(VLOOKUP('Formulario PPGR3'!$G1041,'Formulario PPGR2'!$C$9:$Q$270,15,FALSE),"")</f>
        <v/>
      </c>
      <c r="J1041" s="525"/>
      <c r="K1041" s="524"/>
      <c r="L1041" s="521" t="str">
        <f>IF(Tabla1[[#This Row],[Descripción]]="","",_xlfn.XLOOKUP(Tabla1[[#This Row],[Descripción]],Tabla10[Descripción],Tabla10[Unidad de Medida],"",0))</f>
        <v/>
      </c>
      <c r="M1041" s="312"/>
      <c r="N1041" s="537" t="str">
        <f>IF(Tabla1[[#This Row],[Descripción]]="","",_xlfn.XLOOKUP(Tabla1[[#This Row],[Descripción]],Tabla10[Descripción],Tabla10[Precio Unitario],0))</f>
        <v/>
      </c>
      <c r="O1041" s="537" t="str">
        <f>IF(Tabla1[[#This Row],[Cantidad de Insumos]]="","",Tabla1[[#This Row],[Precio Unitario]]*Tabla1[[#This Row],[Cantidad de Insumos]])</f>
        <v/>
      </c>
      <c r="P1041" s="522" t="str">
        <f>IF(Tabla1[[#This Row],[Descripción]]="","",_xlfn.XLOOKUP(Tabla1[[#This Row],[Descripción]],Tabla10[Descripción],Tabla10[CODIGO PRESUPUESTARIO],0))</f>
        <v/>
      </c>
      <c r="Q1041" s="523"/>
      <c r="R1041" s="523" t="str">
        <f>IF(Tabla1[[#This Row],[Insumos]]="","",_xlfn.XLOOKUP(Tabla1[[#This Row],[Insumos]],Tabla10[Insumo],Tabla10[InsumoAbrev],"",0))</f>
        <v/>
      </c>
    </row>
    <row r="1042" spans="2:18">
      <c r="B1042" s="188" t="str">
        <f>IF('Formulario PPGR3'!$G1042="","",CONCATENATE('Formulario PPGR3'!$C1042,".",'Formulario PPGR3'!$D1042,".",'Formulario PPGR3'!$E1042,".",'Formulario PPGR3'!$F1042))</f>
        <v/>
      </c>
      <c r="C1042" s="188" t="str">
        <f>IF('Formulario PPGR3'!$G1042="","",'Formulario PPGR1'!#REF!)</f>
        <v/>
      </c>
      <c r="D1042" s="188" t="str">
        <f>IF('Formulario PPGR3'!$G1042="","",'Formulario PPGR1'!#REF!)</f>
        <v/>
      </c>
      <c r="E1042" s="188" t="str">
        <f>IF('Formulario PPGR3'!$G1042="","",'Formulario PPGR1'!#REF!)</f>
        <v/>
      </c>
      <c r="F1042" s="188" t="str">
        <f>IF('Formulario PPGR3'!$G1042="","",'Formulario PPGR1'!#REF!)</f>
        <v/>
      </c>
      <c r="G1042" s="234"/>
      <c r="H1042" s="519" t="str" cm="1">
        <f t="array" ref="H1042">IF(Tabla1[[#This Row],[Código_Actividad]]="","",_xlfn.XLOOKUP(Tabla1[[#This Row],[Código_Actividad]],CodigoActividad,Tabla2[Actividades Programables Presupuestables],"",0))</f>
        <v/>
      </c>
      <c r="I1042" s="520" t="str">
        <f>IFERROR(VLOOKUP('Formulario PPGR3'!$G1042,'Formulario PPGR2'!$C$9:$Q$270,15,FALSE),"")</f>
        <v/>
      </c>
      <c r="J1042" s="525"/>
      <c r="K1042" s="524"/>
      <c r="L1042" s="521" t="str">
        <f>IF(Tabla1[[#This Row],[Descripción]]="","",_xlfn.XLOOKUP(Tabla1[[#This Row],[Descripción]],Tabla10[Descripción],Tabla10[Unidad de Medida],"",0))</f>
        <v/>
      </c>
      <c r="M1042" s="312"/>
      <c r="N1042" s="537" t="str">
        <f>IF(Tabla1[[#This Row],[Descripción]]="","",_xlfn.XLOOKUP(Tabla1[[#This Row],[Descripción]],Tabla10[Descripción],Tabla10[Precio Unitario],0))</f>
        <v/>
      </c>
      <c r="O1042" s="537" t="str">
        <f>IF(Tabla1[[#This Row],[Cantidad de Insumos]]="","",Tabla1[[#This Row],[Precio Unitario]]*Tabla1[[#This Row],[Cantidad de Insumos]])</f>
        <v/>
      </c>
      <c r="P1042" s="522" t="str">
        <f>IF(Tabla1[[#This Row],[Descripción]]="","",_xlfn.XLOOKUP(Tabla1[[#This Row],[Descripción]],Tabla10[Descripción],Tabla10[CODIGO PRESUPUESTARIO],0))</f>
        <v/>
      </c>
      <c r="Q1042" s="523"/>
      <c r="R1042" s="523" t="str">
        <f>IF(Tabla1[[#This Row],[Insumos]]="","",_xlfn.XLOOKUP(Tabla1[[#This Row],[Insumos]],Tabla10[Insumo],Tabla10[InsumoAbrev],"",0))</f>
        <v/>
      </c>
    </row>
    <row r="1043" spans="2:18">
      <c r="B1043" s="188" t="str">
        <f>IF('Formulario PPGR3'!$G1043="","",CONCATENATE('Formulario PPGR3'!$C1043,".",'Formulario PPGR3'!$D1043,".",'Formulario PPGR3'!$E1043,".",'Formulario PPGR3'!$F1043))</f>
        <v/>
      </c>
      <c r="C1043" s="188" t="str">
        <f>IF('Formulario PPGR3'!$G1043="","",'Formulario PPGR1'!#REF!)</f>
        <v/>
      </c>
      <c r="D1043" s="188" t="str">
        <f>IF('Formulario PPGR3'!$G1043="","",'Formulario PPGR1'!#REF!)</f>
        <v/>
      </c>
      <c r="E1043" s="188" t="str">
        <f>IF('Formulario PPGR3'!$G1043="","",'Formulario PPGR1'!#REF!)</f>
        <v/>
      </c>
      <c r="F1043" s="188" t="str">
        <f>IF('Formulario PPGR3'!$G1043="","",'Formulario PPGR1'!#REF!)</f>
        <v/>
      </c>
      <c r="G1043" s="234"/>
      <c r="H1043" s="519" t="str" cm="1">
        <f t="array" ref="H1043">IF(Tabla1[[#This Row],[Código_Actividad]]="","",_xlfn.XLOOKUP(Tabla1[[#This Row],[Código_Actividad]],CodigoActividad,Tabla2[Actividades Programables Presupuestables],"",0))</f>
        <v/>
      </c>
      <c r="I1043" s="520" t="str">
        <f>IFERROR(VLOOKUP('Formulario PPGR3'!$G1043,'Formulario PPGR2'!$C$9:$Q$270,15,FALSE),"")</f>
        <v/>
      </c>
      <c r="J1043" s="525"/>
      <c r="K1043" s="524"/>
      <c r="L1043" s="521" t="str">
        <f>IF(Tabla1[[#This Row],[Descripción]]="","",_xlfn.XLOOKUP(Tabla1[[#This Row],[Descripción]],Tabla10[Descripción],Tabla10[Unidad de Medida],"",0))</f>
        <v/>
      </c>
      <c r="M1043" s="312"/>
      <c r="N1043" s="537" t="str">
        <f>IF(Tabla1[[#This Row],[Descripción]]="","",_xlfn.XLOOKUP(Tabla1[[#This Row],[Descripción]],Tabla10[Descripción],Tabla10[Precio Unitario],0))</f>
        <v/>
      </c>
      <c r="O1043" s="537" t="str">
        <f>IF(Tabla1[[#This Row],[Cantidad de Insumos]]="","",Tabla1[[#This Row],[Precio Unitario]]*Tabla1[[#This Row],[Cantidad de Insumos]])</f>
        <v/>
      </c>
      <c r="P1043" s="522" t="str">
        <f>IF(Tabla1[[#This Row],[Descripción]]="","",_xlfn.XLOOKUP(Tabla1[[#This Row],[Descripción]],Tabla10[Descripción],Tabla10[CODIGO PRESUPUESTARIO],0))</f>
        <v/>
      </c>
      <c r="Q1043" s="523"/>
      <c r="R1043" s="523" t="str">
        <f>IF(Tabla1[[#This Row],[Insumos]]="","",_xlfn.XLOOKUP(Tabla1[[#This Row],[Insumos]],Tabla10[Insumo],Tabla10[InsumoAbrev],"",0))</f>
        <v/>
      </c>
    </row>
    <row r="1044" spans="2:18">
      <c r="B1044" s="188" t="str">
        <f>IF('Formulario PPGR3'!$G1044="","",CONCATENATE('Formulario PPGR3'!$C1044,".",'Formulario PPGR3'!$D1044,".",'Formulario PPGR3'!$E1044,".",'Formulario PPGR3'!$F1044))</f>
        <v/>
      </c>
      <c r="C1044" s="188" t="str">
        <f>IF('Formulario PPGR3'!$G1044="","",'Formulario PPGR1'!#REF!)</f>
        <v/>
      </c>
      <c r="D1044" s="188" t="str">
        <f>IF('Formulario PPGR3'!$G1044="","",'Formulario PPGR1'!#REF!)</f>
        <v/>
      </c>
      <c r="E1044" s="188" t="str">
        <f>IF('Formulario PPGR3'!$G1044="","",'Formulario PPGR1'!#REF!)</f>
        <v/>
      </c>
      <c r="F1044" s="188" t="str">
        <f>IF('Formulario PPGR3'!$G1044="","",'Formulario PPGR1'!#REF!)</f>
        <v/>
      </c>
      <c r="G1044" s="234"/>
      <c r="H1044" s="519" t="str" cm="1">
        <f t="array" ref="H1044">IF(Tabla1[[#This Row],[Código_Actividad]]="","",_xlfn.XLOOKUP(Tabla1[[#This Row],[Código_Actividad]],CodigoActividad,Tabla2[Actividades Programables Presupuestables],"",0))</f>
        <v/>
      </c>
      <c r="I1044" s="520" t="str">
        <f>IFERROR(VLOOKUP('Formulario PPGR3'!$G1044,'Formulario PPGR2'!$C$9:$Q$270,15,FALSE),"")</f>
        <v/>
      </c>
      <c r="J1044" s="525"/>
      <c r="K1044" s="524"/>
      <c r="L1044" s="521" t="str">
        <f>IF(Tabla1[[#This Row],[Descripción]]="","",_xlfn.XLOOKUP(Tabla1[[#This Row],[Descripción]],Tabla10[Descripción],Tabla10[Unidad de Medida],"",0))</f>
        <v/>
      </c>
      <c r="M1044" s="312"/>
      <c r="N1044" s="537" t="str">
        <f>IF(Tabla1[[#This Row],[Descripción]]="","",_xlfn.XLOOKUP(Tabla1[[#This Row],[Descripción]],Tabla10[Descripción],Tabla10[Precio Unitario],0))</f>
        <v/>
      </c>
      <c r="O1044" s="537" t="str">
        <f>IF(Tabla1[[#This Row],[Cantidad de Insumos]]="","",Tabla1[[#This Row],[Precio Unitario]]*Tabla1[[#This Row],[Cantidad de Insumos]])</f>
        <v/>
      </c>
      <c r="P1044" s="522" t="str">
        <f>IF(Tabla1[[#This Row],[Descripción]]="","",_xlfn.XLOOKUP(Tabla1[[#This Row],[Descripción]],Tabla10[Descripción],Tabla10[CODIGO PRESUPUESTARIO],0))</f>
        <v/>
      </c>
      <c r="Q1044" s="523"/>
      <c r="R1044" s="523" t="str">
        <f>IF(Tabla1[[#This Row],[Insumos]]="","",_xlfn.XLOOKUP(Tabla1[[#This Row],[Insumos]],Tabla10[Insumo],Tabla10[InsumoAbrev],"",0))</f>
        <v/>
      </c>
    </row>
    <row r="1045" spans="2:18">
      <c r="B1045" s="188" t="str">
        <f>IF('Formulario PPGR3'!$G1045="","",CONCATENATE('Formulario PPGR3'!$C1045,".",'Formulario PPGR3'!$D1045,".",'Formulario PPGR3'!$E1045,".",'Formulario PPGR3'!$F1045))</f>
        <v/>
      </c>
      <c r="C1045" s="188" t="str">
        <f>IF('Formulario PPGR3'!$G1045="","",'Formulario PPGR1'!#REF!)</f>
        <v/>
      </c>
      <c r="D1045" s="188" t="str">
        <f>IF('Formulario PPGR3'!$G1045="","",'Formulario PPGR1'!#REF!)</f>
        <v/>
      </c>
      <c r="E1045" s="188" t="str">
        <f>IF('Formulario PPGR3'!$G1045="","",'Formulario PPGR1'!#REF!)</f>
        <v/>
      </c>
      <c r="F1045" s="188" t="str">
        <f>IF('Formulario PPGR3'!$G1045="","",'Formulario PPGR1'!#REF!)</f>
        <v/>
      </c>
      <c r="G1045" s="234"/>
      <c r="H1045" s="519" t="str" cm="1">
        <f t="array" ref="H1045">IF(Tabla1[[#This Row],[Código_Actividad]]="","",_xlfn.XLOOKUP(Tabla1[[#This Row],[Código_Actividad]],CodigoActividad,Tabla2[Actividades Programables Presupuestables],"",0))</f>
        <v/>
      </c>
      <c r="I1045" s="520" t="str">
        <f>IFERROR(VLOOKUP('Formulario PPGR3'!$G1045,'Formulario PPGR2'!$C$9:$Q$270,15,FALSE),"")</f>
        <v/>
      </c>
      <c r="J1045" s="525"/>
      <c r="K1045" s="524"/>
      <c r="L1045" s="521" t="str">
        <f>IF(Tabla1[[#This Row],[Descripción]]="","",_xlfn.XLOOKUP(Tabla1[[#This Row],[Descripción]],Tabla10[Descripción],Tabla10[Unidad de Medida],"",0))</f>
        <v/>
      </c>
      <c r="M1045" s="312"/>
      <c r="N1045" s="537" t="str">
        <f>IF(Tabla1[[#This Row],[Descripción]]="","",_xlfn.XLOOKUP(Tabla1[[#This Row],[Descripción]],Tabla10[Descripción],Tabla10[Precio Unitario],0))</f>
        <v/>
      </c>
      <c r="O1045" s="537" t="str">
        <f>IF(Tabla1[[#This Row],[Cantidad de Insumos]]="","",Tabla1[[#This Row],[Precio Unitario]]*Tabla1[[#This Row],[Cantidad de Insumos]])</f>
        <v/>
      </c>
      <c r="P1045" s="522" t="str">
        <f>IF(Tabla1[[#This Row],[Descripción]]="","",_xlfn.XLOOKUP(Tabla1[[#This Row],[Descripción]],Tabla10[Descripción],Tabla10[CODIGO PRESUPUESTARIO],0))</f>
        <v/>
      </c>
      <c r="Q1045" s="523"/>
      <c r="R1045" s="523" t="str">
        <f>IF(Tabla1[[#This Row],[Insumos]]="","",_xlfn.XLOOKUP(Tabla1[[#This Row],[Insumos]],Tabla10[Insumo],Tabla10[InsumoAbrev],"",0))</f>
        <v/>
      </c>
    </row>
    <row r="1046" spans="2:18">
      <c r="B1046" s="188" t="str">
        <f>IF('Formulario PPGR3'!$G1046="","",CONCATENATE('Formulario PPGR3'!$C1046,".",'Formulario PPGR3'!$D1046,".",'Formulario PPGR3'!$E1046,".",'Formulario PPGR3'!$F1046))</f>
        <v/>
      </c>
      <c r="C1046" s="188" t="str">
        <f>IF('Formulario PPGR3'!$G1046="","",'Formulario PPGR1'!#REF!)</f>
        <v/>
      </c>
      <c r="D1046" s="188" t="str">
        <f>IF('Formulario PPGR3'!$G1046="","",'Formulario PPGR1'!#REF!)</f>
        <v/>
      </c>
      <c r="E1046" s="188" t="str">
        <f>IF('Formulario PPGR3'!$G1046="","",'Formulario PPGR1'!#REF!)</f>
        <v/>
      </c>
      <c r="F1046" s="188" t="str">
        <f>IF('Formulario PPGR3'!$G1046="","",'Formulario PPGR1'!#REF!)</f>
        <v/>
      </c>
      <c r="G1046" s="234"/>
      <c r="H1046" s="519" t="str" cm="1">
        <f t="array" ref="H1046">IF(Tabla1[[#This Row],[Código_Actividad]]="","",_xlfn.XLOOKUP(Tabla1[[#This Row],[Código_Actividad]],CodigoActividad,Tabla2[Actividades Programables Presupuestables],"",0))</f>
        <v/>
      </c>
      <c r="I1046" s="520" t="str">
        <f>IFERROR(VLOOKUP('Formulario PPGR3'!$G1046,'Formulario PPGR2'!$C$9:$Q$270,15,FALSE),"")</f>
        <v/>
      </c>
      <c r="J1046" s="525"/>
      <c r="K1046" s="524"/>
      <c r="L1046" s="521" t="str">
        <f>IF(Tabla1[[#This Row],[Descripción]]="","",_xlfn.XLOOKUP(Tabla1[[#This Row],[Descripción]],Tabla10[Descripción],Tabla10[Unidad de Medida],"",0))</f>
        <v/>
      </c>
      <c r="M1046" s="312"/>
      <c r="N1046" s="537" t="str">
        <f>IF(Tabla1[[#This Row],[Descripción]]="","",_xlfn.XLOOKUP(Tabla1[[#This Row],[Descripción]],Tabla10[Descripción],Tabla10[Precio Unitario],0))</f>
        <v/>
      </c>
      <c r="O1046" s="537" t="str">
        <f>IF(Tabla1[[#This Row],[Cantidad de Insumos]]="","",Tabla1[[#This Row],[Precio Unitario]]*Tabla1[[#This Row],[Cantidad de Insumos]])</f>
        <v/>
      </c>
      <c r="P1046" s="522" t="str">
        <f>IF(Tabla1[[#This Row],[Descripción]]="","",_xlfn.XLOOKUP(Tabla1[[#This Row],[Descripción]],Tabla10[Descripción],Tabla10[CODIGO PRESUPUESTARIO],0))</f>
        <v/>
      </c>
      <c r="Q1046" s="523"/>
      <c r="R1046" s="523" t="str">
        <f>IF(Tabla1[[#This Row],[Insumos]]="","",_xlfn.XLOOKUP(Tabla1[[#This Row],[Insumos]],Tabla10[Insumo],Tabla10[InsumoAbrev],"",0))</f>
        <v/>
      </c>
    </row>
    <row r="1047" spans="2:18">
      <c r="B1047" s="188" t="str">
        <f>IF('Formulario PPGR3'!$G1047="","",CONCATENATE('Formulario PPGR3'!$C1047,".",'Formulario PPGR3'!$D1047,".",'Formulario PPGR3'!$E1047,".",'Formulario PPGR3'!$F1047))</f>
        <v/>
      </c>
      <c r="C1047" s="188" t="str">
        <f>IF('Formulario PPGR3'!$G1047="","",'Formulario PPGR1'!#REF!)</f>
        <v/>
      </c>
      <c r="D1047" s="188" t="str">
        <f>IF('Formulario PPGR3'!$G1047="","",'Formulario PPGR1'!#REF!)</f>
        <v/>
      </c>
      <c r="E1047" s="188" t="str">
        <f>IF('Formulario PPGR3'!$G1047="","",'Formulario PPGR1'!#REF!)</f>
        <v/>
      </c>
      <c r="F1047" s="188" t="str">
        <f>IF('Formulario PPGR3'!$G1047="","",'Formulario PPGR1'!#REF!)</f>
        <v/>
      </c>
      <c r="G1047" s="234"/>
      <c r="H1047" s="519" t="str" cm="1">
        <f t="array" ref="H1047">IF(Tabla1[[#This Row],[Código_Actividad]]="","",_xlfn.XLOOKUP(Tabla1[[#This Row],[Código_Actividad]],CodigoActividad,Tabla2[Actividades Programables Presupuestables],"",0))</f>
        <v/>
      </c>
      <c r="I1047" s="520" t="str">
        <f>IFERROR(VLOOKUP('Formulario PPGR3'!$G1047,'Formulario PPGR2'!$C$9:$Q$270,15,FALSE),"")</f>
        <v/>
      </c>
      <c r="J1047" s="525"/>
      <c r="K1047" s="524"/>
      <c r="L1047" s="521" t="str">
        <f>IF(Tabla1[[#This Row],[Descripción]]="","",_xlfn.XLOOKUP(Tabla1[[#This Row],[Descripción]],Tabla10[Descripción],Tabla10[Unidad de Medida],"",0))</f>
        <v/>
      </c>
      <c r="M1047" s="312"/>
      <c r="N1047" s="537" t="str">
        <f>IF(Tabla1[[#This Row],[Descripción]]="","",_xlfn.XLOOKUP(Tabla1[[#This Row],[Descripción]],Tabla10[Descripción],Tabla10[Precio Unitario],0))</f>
        <v/>
      </c>
      <c r="O1047" s="537" t="str">
        <f>IF(Tabla1[[#This Row],[Cantidad de Insumos]]="","",Tabla1[[#This Row],[Precio Unitario]]*Tabla1[[#This Row],[Cantidad de Insumos]])</f>
        <v/>
      </c>
      <c r="P1047" s="522" t="str">
        <f>IF(Tabla1[[#This Row],[Descripción]]="","",_xlfn.XLOOKUP(Tabla1[[#This Row],[Descripción]],Tabla10[Descripción],Tabla10[CODIGO PRESUPUESTARIO],0))</f>
        <v/>
      </c>
      <c r="Q1047" s="523"/>
      <c r="R1047" s="523" t="str">
        <f>IF(Tabla1[[#This Row],[Insumos]]="","",_xlfn.XLOOKUP(Tabla1[[#This Row],[Insumos]],Tabla10[Insumo],Tabla10[InsumoAbrev],"",0))</f>
        <v/>
      </c>
    </row>
    <row r="1048" spans="2:18">
      <c r="B1048" s="188" t="str">
        <f>IF('Formulario PPGR3'!$G1048="","",CONCATENATE('Formulario PPGR3'!$C1048,".",'Formulario PPGR3'!$D1048,".",'Formulario PPGR3'!$E1048,".",'Formulario PPGR3'!$F1048))</f>
        <v/>
      </c>
      <c r="C1048" s="188" t="str">
        <f>IF('Formulario PPGR3'!$G1048="","",'Formulario PPGR1'!#REF!)</f>
        <v/>
      </c>
      <c r="D1048" s="188" t="str">
        <f>IF('Formulario PPGR3'!$G1048="","",'Formulario PPGR1'!#REF!)</f>
        <v/>
      </c>
      <c r="E1048" s="188" t="str">
        <f>IF('Formulario PPGR3'!$G1048="","",'Formulario PPGR1'!#REF!)</f>
        <v/>
      </c>
      <c r="F1048" s="188" t="str">
        <f>IF('Formulario PPGR3'!$G1048="","",'Formulario PPGR1'!#REF!)</f>
        <v/>
      </c>
      <c r="G1048" s="234"/>
      <c r="H1048" s="519" t="str" cm="1">
        <f t="array" ref="H1048">IF(Tabla1[[#This Row],[Código_Actividad]]="","",_xlfn.XLOOKUP(Tabla1[[#This Row],[Código_Actividad]],CodigoActividad,Tabla2[Actividades Programables Presupuestables],"",0))</f>
        <v/>
      </c>
      <c r="I1048" s="520" t="str">
        <f>IFERROR(VLOOKUP('Formulario PPGR3'!$G1048,'Formulario PPGR2'!$C$9:$Q$270,15,FALSE),"")</f>
        <v/>
      </c>
      <c r="J1048" s="525"/>
      <c r="K1048" s="524"/>
      <c r="L1048" s="521" t="str">
        <f>IF(Tabla1[[#This Row],[Descripción]]="","",_xlfn.XLOOKUP(Tabla1[[#This Row],[Descripción]],Tabla10[Descripción],Tabla10[Unidad de Medida],"",0))</f>
        <v/>
      </c>
      <c r="M1048" s="312"/>
      <c r="N1048" s="537" t="str">
        <f>IF(Tabla1[[#This Row],[Descripción]]="","",_xlfn.XLOOKUP(Tabla1[[#This Row],[Descripción]],Tabla10[Descripción],Tabla10[Precio Unitario],0))</f>
        <v/>
      </c>
      <c r="O1048" s="537" t="str">
        <f>IF(Tabla1[[#This Row],[Cantidad de Insumos]]="","",Tabla1[[#This Row],[Precio Unitario]]*Tabla1[[#This Row],[Cantidad de Insumos]])</f>
        <v/>
      </c>
      <c r="P1048" s="522" t="str">
        <f>IF(Tabla1[[#This Row],[Descripción]]="","",_xlfn.XLOOKUP(Tabla1[[#This Row],[Descripción]],Tabla10[Descripción],Tabla10[CODIGO PRESUPUESTARIO],0))</f>
        <v/>
      </c>
      <c r="Q1048" s="523"/>
      <c r="R1048" s="523" t="str">
        <f>IF(Tabla1[[#This Row],[Insumos]]="","",_xlfn.XLOOKUP(Tabla1[[#This Row],[Insumos]],Tabla10[Insumo],Tabla10[InsumoAbrev],"",0))</f>
        <v/>
      </c>
    </row>
    <row r="1049" spans="2:18">
      <c r="B1049" s="188" t="str">
        <f>IF('Formulario PPGR3'!$G1049="","",CONCATENATE('Formulario PPGR3'!$C1049,".",'Formulario PPGR3'!$D1049,".",'Formulario PPGR3'!$E1049,".",'Formulario PPGR3'!$F1049))</f>
        <v/>
      </c>
      <c r="C1049" s="188" t="str">
        <f>IF('Formulario PPGR3'!$G1049="","",'Formulario PPGR1'!#REF!)</f>
        <v/>
      </c>
      <c r="D1049" s="188" t="str">
        <f>IF('Formulario PPGR3'!$G1049="","",'Formulario PPGR1'!#REF!)</f>
        <v/>
      </c>
      <c r="E1049" s="188" t="str">
        <f>IF('Formulario PPGR3'!$G1049="","",'Formulario PPGR1'!#REF!)</f>
        <v/>
      </c>
      <c r="F1049" s="188" t="str">
        <f>IF('Formulario PPGR3'!$G1049="","",'Formulario PPGR1'!#REF!)</f>
        <v/>
      </c>
      <c r="G1049" s="234"/>
      <c r="H1049" s="519" t="str" cm="1">
        <f t="array" ref="H1049">IF(Tabla1[[#This Row],[Código_Actividad]]="","",_xlfn.XLOOKUP(Tabla1[[#This Row],[Código_Actividad]],CodigoActividad,Tabla2[Actividades Programables Presupuestables],"",0))</f>
        <v/>
      </c>
      <c r="I1049" s="520" t="str">
        <f>IFERROR(VLOOKUP('Formulario PPGR3'!$G1049,'Formulario PPGR2'!$C$9:$Q$270,15,FALSE),"")</f>
        <v/>
      </c>
      <c r="J1049" s="525"/>
      <c r="K1049" s="524"/>
      <c r="L1049" s="521" t="str">
        <f>IF(Tabla1[[#This Row],[Descripción]]="","",_xlfn.XLOOKUP(Tabla1[[#This Row],[Descripción]],Tabla10[Descripción],Tabla10[Unidad de Medida],"",0))</f>
        <v/>
      </c>
      <c r="M1049" s="312"/>
      <c r="N1049" s="537" t="str">
        <f>IF(Tabla1[[#This Row],[Descripción]]="","",_xlfn.XLOOKUP(Tabla1[[#This Row],[Descripción]],Tabla10[Descripción],Tabla10[Precio Unitario],0))</f>
        <v/>
      </c>
      <c r="O1049" s="537" t="str">
        <f>IF(Tabla1[[#This Row],[Cantidad de Insumos]]="","",Tabla1[[#This Row],[Precio Unitario]]*Tabla1[[#This Row],[Cantidad de Insumos]])</f>
        <v/>
      </c>
      <c r="P1049" s="522" t="str">
        <f>IF(Tabla1[[#This Row],[Descripción]]="","",_xlfn.XLOOKUP(Tabla1[[#This Row],[Descripción]],Tabla10[Descripción],Tabla10[CODIGO PRESUPUESTARIO],0))</f>
        <v/>
      </c>
      <c r="Q1049" s="523"/>
      <c r="R1049" s="523" t="str">
        <f>IF(Tabla1[[#This Row],[Insumos]]="","",_xlfn.XLOOKUP(Tabla1[[#This Row],[Insumos]],Tabla10[Insumo],Tabla10[InsumoAbrev],"",0))</f>
        <v/>
      </c>
    </row>
    <row r="1050" spans="2:18">
      <c r="B1050" s="188" t="str">
        <f>IF('Formulario PPGR3'!$G1050="","",CONCATENATE('Formulario PPGR3'!$C1050,".",'Formulario PPGR3'!$D1050,".",'Formulario PPGR3'!$E1050,".",'Formulario PPGR3'!$F1050))</f>
        <v/>
      </c>
      <c r="C1050" s="188" t="str">
        <f>IF('Formulario PPGR3'!$G1050="","",'Formulario PPGR1'!#REF!)</f>
        <v/>
      </c>
      <c r="D1050" s="188" t="str">
        <f>IF('Formulario PPGR3'!$G1050="","",'Formulario PPGR1'!#REF!)</f>
        <v/>
      </c>
      <c r="E1050" s="188" t="str">
        <f>IF('Formulario PPGR3'!$G1050="","",'Formulario PPGR1'!#REF!)</f>
        <v/>
      </c>
      <c r="F1050" s="188" t="str">
        <f>IF('Formulario PPGR3'!$G1050="","",'Formulario PPGR1'!#REF!)</f>
        <v/>
      </c>
      <c r="G1050" s="234"/>
      <c r="H1050" s="519" t="str" cm="1">
        <f t="array" ref="H1050">IF(Tabla1[[#This Row],[Código_Actividad]]="","",_xlfn.XLOOKUP(Tabla1[[#This Row],[Código_Actividad]],CodigoActividad,Tabla2[Actividades Programables Presupuestables],"",0))</f>
        <v/>
      </c>
      <c r="I1050" s="520" t="str">
        <f>IFERROR(VLOOKUP('Formulario PPGR3'!$G1050,'Formulario PPGR2'!$C$9:$Q$270,15,FALSE),"")</f>
        <v/>
      </c>
      <c r="J1050" s="525"/>
      <c r="K1050" s="524"/>
      <c r="L1050" s="521" t="str">
        <f>IF(Tabla1[[#This Row],[Descripción]]="","",_xlfn.XLOOKUP(Tabla1[[#This Row],[Descripción]],Tabla10[Descripción],Tabla10[Unidad de Medida],"",0))</f>
        <v/>
      </c>
      <c r="M1050" s="312"/>
      <c r="N1050" s="537" t="str">
        <f>IF(Tabla1[[#This Row],[Descripción]]="","",_xlfn.XLOOKUP(Tabla1[[#This Row],[Descripción]],Tabla10[Descripción],Tabla10[Precio Unitario],0))</f>
        <v/>
      </c>
      <c r="O1050" s="537" t="str">
        <f>IF(Tabla1[[#This Row],[Cantidad de Insumos]]="","",Tabla1[[#This Row],[Precio Unitario]]*Tabla1[[#This Row],[Cantidad de Insumos]])</f>
        <v/>
      </c>
      <c r="P1050" s="522" t="str">
        <f>IF(Tabla1[[#This Row],[Descripción]]="","",_xlfn.XLOOKUP(Tabla1[[#This Row],[Descripción]],Tabla10[Descripción],Tabla10[CODIGO PRESUPUESTARIO],0))</f>
        <v/>
      </c>
      <c r="Q1050" s="523"/>
      <c r="R1050" s="523" t="str">
        <f>IF(Tabla1[[#This Row],[Insumos]]="","",_xlfn.XLOOKUP(Tabla1[[#This Row],[Insumos]],Tabla10[Insumo],Tabla10[InsumoAbrev],"",0))</f>
        <v/>
      </c>
    </row>
    <row r="1051" spans="2:18">
      <c r="B1051" s="188" t="str">
        <f>IF('Formulario PPGR3'!$G1051="","",CONCATENATE('Formulario PPGR3'!$C1051,".",'Formulario PPGR3'!$D1051,".",'Formulario PPGR3'!$E1051,".",'Formulario PPGR3'!$F1051))</f>
        <v/>
      </c>
      <c r="C1051" s="188" t="str">
        <f>IF('Formulario PPGR3'!$G1051="","",'Formulario PPGR1'!#REF!)</f>
        <v/>
      </c>
      <c r="D1051" s="188" t="str">
        <f>IF('Formulario PPGR3'!$G1051="","",'Formulario PPGR1'!#REF!)</f>
        <v/>
      </c>
      <c r="E1051" s="188" t="str">
        <f>IF('Formulario PPGR3'!$G1051="","",'Formulario PPGR1'!#REF!)</f>
        <v/>
      </c>
      <c r="F1051" s="188" t="str">
        <f>IF('Formulario PPGR3'!$G1051="","",'Formulario PPGR1'!#REF!)</f>
        <v/>
      </c>
      <c r="G1051" s="234"/>
      <c r="H1051" s="519" t="str" cm="1">
        <f t="array" ref="H1051">IF(Tabla1[[#This Row],[Código_Actividad]]="","",_xlfn.XLOOKUP(Tabla1[[#This Row],[Código_Actividad]],CodigoActividad,Tabla2[Actividades Programables Presupuestables],"",0))</f>
        <v/>
      </c>
      <c r="I1051" s="520" t="str">
        <f>IFERROR(VLOOKUP('Formulario PPGR3'!$G1051,'Formulario PPGR2'!$C$9:$Q$270,15,FALSE),"")</f>
        <v/>
      </c>
      <c r="J1051" s="525"/>
      <c r="K1051" s="524"/>
      <c r="L1051" s="521" t="str">
        <f>IF(Tabla1[[#This Row],[Descripción]]="","",_xlfn.XLOOKUP(Tabla1[[#This Row],[Descripción]],Tabla10[Descripción],Tabla10[Unidad de Medida],"",0))</f>
        <v/>
      </c>
      <c r="M1051" s="312"/>
      <c r="N1051" s="537" t="str">
        <f>IF(Tabla1[[#This Row],[Descripción]]="","",_xlfn.XLOOKUP(Tabla1[[#This Row],[Descripción]],Tabla10[Descripción],Tabla10[Precio Unitario],0))</f>
        <v/>
      </c>
      <c r="O1051" s="537" t="str">
        <f>IF(Tabla1[[#This Row],[Cantidad de Insumos]]="","",Tabla1[[#This Row],[Precio Unitario]]*Tabla1[[#This Row],[Cantidad de Insumos]])</f>
        <v/>
      </c>
      <c r="P1051" s="522" t="str">
        <f>IF(Tabla1[[#This Row],[Descripción]]="","",_xlfn.XLOOKUP(Tabla1[[#This Row],[Descripción]],Tabla10[Descripción],Tabla10[CODIGO PRESUPUESTARIO],0))</f>
        <v/>
      </c>
      <c r="Q1051" s="523"/>
      <c r="R1051" s="523" t="str">
        <f>IF(Tabla1[[#This Row],[Insumos]]="","",_xlfn.XLOOKUP(Tabla1[[#This Row],[Insumos]],Tabla10[Insumo],Tabla10[InsumoAbrev],"",0))</f>
        <v/>
      </c>
    </row>
    <row r="1052" spans="2:18">
      <c r="B1052" s="188" t="str">
        <f>IF('Formulario PPGR3'!$G1052="","",CONCATENATE('Formulario PPGR3'!$C1052,".",'Formulario PPGR3'!$D1052,".",'Formulario PPGR3'!$E1052,".",'Formulario PPGR3'!$F1052))</f>
        <v/>
      </c>
      <c r="C1052" s="188" t="str">
        <f>IF('Formulario PPGR3'!$G1052="","",'Formulario PPGR1'!#REF!)</f>
        <v/>
      </c>
      <c r="D1052" s="188" t="str">
        <f>IF('Formulario PPGR3'!$G1052="","",'Formulario PPGR1'!#REF!)</f>
        <v/>
      </c>
      <c r="E1052" s="188" t="str">
        <f>IF('Formulario PPGR3'!$G1052="","",'Formulario PPGR1'!#REF!)</f>
        <v/>
      </c>
      <c r="F1052" s="188" t="str">
        <f>IF('Formulario PPGR3'!$G1052="","",'Formulario PPGR1'!#REF!)</f>
        <v/>
      </c>
      <c r="G1052" s="234"/>
      <c r="H1052" s="519" t="str" cm="1">
        <f t="array" ref="H1052">IF(Tabla1[[#This Row],[Código_Actividad]]="","",_xlfn.XLOOKUP(Tabla1[[#This Row],[Código_Actividad]],CodigoActividad,Tabla2[Actividades Programables Presupuestables],"",0))</f>
        <v/>
      </c>
      <c r="I1052" s="520" t="str">
        <f>IFERROR(VLOOKUP('Formulario PPGR3'!$G1052,'Formulario PPGR2'!$C$9:$Q$270,15,FALSE),"")</f>
        <v/>
      </c>
      <c r="J1052" s="525"/>
      <c r="K1052" s="524"/>
      <c r="L1052" s="521" t="str">
        <f>IF(Tabla1[[#This Row],[Descripción]]="","",_xlfn.XLOOKUP(Tabla1[[#This Row],[Descripción]],Tabla10[Descripción],Tabla10[Unidad de Medida],"",0))</f>
        <v/>
      </c>
      <c r="M1052" s="312"/>
      <c r="N1052" s="537" t="str">
        <f>IF(Tabla1[[#This Row],[Descripción]]="","",_xlfn.XLOOKUP(Tabla1[[#This Row],[Descripción]],Tabla10[Descripción],Tabla10[Precio Unitario],0))</f>
        <v/>
      </c>
      <c r="O1052" s="537" t="str">
        <f>IF(Tabla1[[#This Row],[Cantidad de Insumos]]="","",Tabla1[[#This Row],[Precio Unitario]]*Tabla1[[#This Row],[Cantidad de Insumos]])</f>
        <v/>
      </c>
      <c r="P1052" s="522" t="str">
        <f>IF(Tabla1[[#This Row],[Descripción]]="","",_xlfn.XLOOKUP(Tabla1[[#This Row],[Descripción]],Tabla10[Descripción],Tabla10[CODIGO PRESUPUESTARIO],0))</f>
        <v/>
      </c>
      <c r="Q1052" s="523"/>
      <c r="R1052" s="523" t="str">
        <f>IF(Tabla1[[#This Row],[Insumos]]="","",_xlfn.XLOOKUP(Tabla1[[#This Row],[Insumos]],Tabla10[Insumo],Tabla10[InsumoAbrev],"",0))</f>
        <v/>
      </c>
    </row>
    <row r="1053" spans="2:18">
      <c r="B1053" s="188" t="str">
        <f>IF('Formulario PPGR3'!$G1053="","",CONCATENATE('Formulario PPGR3'!$C1053,".",'Formulario PPGR3'!$D1053,".",'Formulario PPGR3'!$E1053,".",'Formulario PPGR3'!$F1053))</f>
        <v/>
      </c>
      <c r="C1053" s="188" t="str">
        <f>IF('Formulario PPGR3'!$G1053="","",'Formulario PPGR1'!#REF!)</f>
        <v/>
      </c>
      <c r="D1053" s="188" t="str">
        <f>IF('Formulario PPGR3'!$G1053="","",'Formulario PPGR1'!#REF!)</f>
        <v/>
      </c>
      <c r="E1053" s="188" t="str">
        <f>IF('Formulario PPGR3'!$G1053="","",'Formulario PPGR1'!#REF!)</f>
        <v/>
      </c>
      <c r="F1053" s="188" t="str">
        <f>IF('Formulario PPGR3'!$G1053="","",'Formulario PPGR1'!#REF!)</f>
        <v/>
      </c>
      <c r="G1053" s="234"/>
      <c r="H1053" s="519" t="str" cm="1">
        <f t="array" ref="H1053">IF(Tabla1[[#This Row],[Código_Actividad]]="","",_xlfn.XLOOKUP(Tabla1[[#This Row],[Código_Actividad]],CodigoActividad,Tabla2[Actividades Programables Presupuestables],"",0))</f>
        <v/>
      </c>
      <c r="I1053" s="520" t="str">
        <f>IFERROR(VLOOKUP('Formulario PPGR3'!$G1053,'Formulario PPGR2'!$C$9:$Q$270,15,FALSE),"")</f>
        <v/>
      </c>
      <c r="J1053" s="525"/>
      <c r="K1053" s="524"/>
      <c r="L1053" s="521" t="str">
        <f>IF(Tabla1[[#This Row],[Descripción]]="","",_xlfn.XLOOKUP(Tabla1[[#This Row],[Descripción]],Tabla10[Descripción],Tabla10[Unidad de Medida],"",0))</f>
        <v/>
      </c>
      <c r="M1053" s="312"/>
      <c r="N1053" s="537" t="str">
        <f>IF(Tabla1[[#This Row],[Descripción]]="","",_xlfn.XLOOKUP(Tabla1[[#This Row],[Descripción]],Tabla10[Descripción],Tabla10[Precio Unitario],0))</f>
        <v/>
      </c>
      <c r="O1053" s="537" t="str">
        <f>IF(Tabla1[[#This Row],[Cantidad de Insumos]]="","",Tabla1[[#This Row],[Precio Unitario]]*Tabla1[[#This Row],[Cantidad de Insumos]])</f>
        <v/>
      </c>
      <c r="P1053" s="522" t="str">
        <f>IF(Tabla1[[#This Row],[Descripción]]="","",_xlfn.XLOOKUP(Tabla1[[#This Row],[Descripción]],Tabla10[Descripción],Tabla10[CODIGO PRESUPUESTARIO],0))</f>
        <v/>
      </c>
      <c r="Q1053" s="523"/>
      <c r="R1053" s="523" t="str">
        <f>IF(Tabla1[[#This Row],[Insumos]]="","",_xlfn.XLOOKUP(Tabla1[[#This Row],[Insumos]],Tabla10[Insumo],Tabla10[InsumoAbrev],"",0))</f>
        <v/>
      </c>
    </row>
    <row r="1054" spans="2:18">
      <c r="B1054" s="188" t="str">
        <f>IF('Formulario PPGR3'!$G1054="","",CONCATENATE('Formulario PPGR3'!$C1054,".",'Formulario PPGR3'!$D1054,".",'Formulario PPGR3'!$E1054,".",'Formulario PPGR3'!$F1054))</f>
        <v/>
      </c>
      <c r="C1054" s="188" t="str">
        <f>IF('Formulario PPGR3'!$G1054="","",'Formulario PPGR1'!#REF!)</f>
        <v/>
      </c>
      <c r="D1054" s="188" t="str">
        <f>IF('Formulario PPGR3'!$G1054="","",'Formulario PPGR1'!#REF!)</f>
        <v/>
      </c>
      <c r="E1054" s="188" t="str">
        <f>IF('Formulario PPGR3'!$G1054="","",'Formulario PPGR1'!#REF!)</f>
        <v/>
      </c>
      <c r="F1054" s="188" t="str">
        <f>IF('Formulario PPGR3'!$G1054="","",'Formulario PPGR1'!#REF!)</f>
        <v/>
      </c>
      <c r="G1054" s="234"/>
      <c r="H1054" s="519" t="str" cm="1">
        <f t="array" ref="H1054">IF(Tabla1[[#This Row],[Código_Actividad]]="","",_xlfn.XLOOKUP(Tabla1[[#This Row],[Código_Actividad]],CodigoActividad,Tabla2[Actividades Programables Presupuestables],"",0))</f>
        <v/>
      </c>
      <c r="I1054" s="520" t="str">
        <f>IFERROR(VLOOKUP('Formulario PPGR3'!$G1054,'Formulario PPGR2'!$C$9:$Q$270,15,FALSE),"")</f>
        <v/>
      </c>
      <c r="J1054" s="525"/>
      <c r="K1054" s="524"/>
      <c r="L1054" s="521" t="str">
        <f>IF(Tabla1[[#This Row],[Descripción]]="","",_xlfn.XLOOKUP(Tabla1[[#This Row],[Descripción]],Tabla10[Descripción],Tabla10[Unidad de Medida],"",0))</f>
        <v/>
      </c>
      <c r="M1054" s="312"/>
      <c r="N1054" s="537" t="str">
        <f>IF(Tabla1[[#This Row],[Descripción]]="","",_xlfn.XLOOKUP(Tabla1[[#This Row],[Descripción]],Tabla10[Descripción],Tabla10[Precio Unitario],0))</f>
        <v/>
      </c>
      <c r="O1054" s="537" t="str">
        <f>IF(Tabla1[[#This Row],[Cantidad de Insumos]]="","",Tabla1[[#This Row],[Precio Unitario]]*Tabla1[[#This Row],[Cantidad de Insumos]])</f>
        <v/>
      </c>
      <c r="P1054" s="522" t="str">
        <f>IF(Tabla1[[#This Row],[Descripción]]="","",_xlfn.XLOOKUP(Tabla1[[#This Row],[Descripción]],Tabla10[Descripción],Tabla10[CODIGO PRESUPUESTARIO],0))</f>
        <v/>
      </c>
      <c r="Q1054" s="523"/>
      <c r="R1054" s="523" t="str">
        <f>IF(Tabla1[[#This Row],[Insumos]]="","",_xlfn.XLOOKUP(Tabla1[[#This Row],[Insumos]],Tabla10[Insumo],Tabla10[InsumoAbrev],"",0))</f>
        <v/>
      </c>
    </row>
    <row r="1055" spans="2:18">
      <c r="B1055" s="188" t="str">
        <f>IF('Formulario PPGR3'!$G1055="","",CONCATENATE('Formulario PPGR3'!$C1055,".",'Formulario PPGR3'!$D1055,".",'Formulario PPGR3'!$E1055,".",'Formulario PPGR3'!$F1055))</f>
        <v/>
      </c>
      <c r="C1055" s="188" t="str">
        <f>IF('Formulario PPGR3'!$G1055="","",'Formulario PPGR1'!#REF!)</f>
        <v/>
      </c>
      <c r="D1055" s="188" t="str">
        <f>IF('Formulario PPGR3'!$G1055="","",'Formulario PPGR1'!#REF!)</f>
        <v/>
      </c>
      <c r="E1055" s="188" t="str">
        <f>IF('Formulario PPGR3'!$G1055="","",'Formulario PPGR1'!#REF!)</f>
        <v/>
      </c>
      <c r="F1055" s="188" t="str">
        <f>IF('Formulario PPGR3'!$G1055="","",'Formulario PPGR1'!#REF!)</f>
        <v/>
      </c>
      <c r="G1055" s="234"/>
      <c r="H1055" s="519" t="str" cm="1">
        <f t="array" ref="H1055">IF(Tabla1[[#This Row],[Código_Actividad]]="","",_xlfn.XLOOKUP(Tabla1[[#This Row],[Código_Actividad]],CodigoActividad,Tabla2[Actividades Programables Presupuestables],"",0))</f>
        <v/>
      </c>
      <c r="I1055" s="520" t="str">
        <f>IFERROR(VLOOKUP('Formulario PPGR3'!$G1055,'Formulario PPGR2'!$C$9:$Q$270,15,FALSE),"")</f>
        <v/>
      </c>
      <c r="J1055" s="525"/>
      <c r="K1055" s="524"/>
      <c r="L1055" s="521" t="str">
        <f>IF(Tabla1[[#This Row],[Descripción]]="","",_xlfn.XLOOKUP(Tabla1[[#This Row],[Descripción]],Tabla10[Descripción],Tabla10[Unidad de Medida],"",0))</f>
        <v/>
      </c>
      <c r="M1055" s="312"/>
      <c r="N1055" s="537" t="str">
        <f>IF(Tabla1[[#This Row],[Descripción]]="","",_xlfn.XLOOKUP(Tabla1[[#This Row],[Descripción]],Tabla10[Descripción],Tabla10[Precio Unitario],0))</f>
        <v/>
      </c>
      <c r="O1055" s="537" t="str">
        <f>IF(Tabla1[[#This Row],[Cantidad de Insumos]]="","",Tabla1[[#This Row],[Precio Unitario]]*Tabla1[[#This Row],[Cantidad de Insumos]])</f>
        <v/>
      </c>
      <c r="P1055" s="522" t="str">
        <f>IF(Tabla1[[#This Row],[Descripción]]="","",_xlfn.XLOOKUP(Tabla1[[#This Row],[Descripción]],Tabla10[Descripción],Tabla10[CODIGO PRESUPUESTARIO],0))</f>
        <v/>
      </c>
      <c r="Q1055" s="523"/>
      <c r="R1055" s="523" t="str">
        <f>IF(Tabla1[[#This Row],[Insumos]]="","",_xlfn.XLOOKUP(Tabla1[[#This Row],[Insumos]],Tabla10[Insumo],Tabla10[InsumoAbrev],"",0))</f>
        <v/>
      </c>
    </row>
    <row r="1056" spans="2:18">
      <c r="B1056" s="188" t="str">
        <f>IF('Formulario PPGR3'!$G1056="","",CONCATENATE('Formulario PPGR3'!$C1056,".",'Formulario PPGR3'!$D1056,".",'Formulario PPGR3'!$E1056,".",'Formulario PPGR3'!$F1056))</f>
        <v/>
      </c>
      <c r="C1056" s="188" t="str">
        <f>IF('Formulario PPGR3'!$G1056="","",'Formulario PPGR1'!#REF!)</f>
        <v/>
      </c>
      <c r="D1056" s="188" t="str">
        <f>IF('Formulario PPGR3'!$G1056="","",'Formulario PPGR1'!#REF!)</f>
        <v/>
      </c>
      <c r="E1056" s="188" t="str">
        <f>IF('Formulario PPGR3'!$G1056="","",'Formulario PPGR1'!#REF!)</f>
        <v/>
      </c>
      <c r="F1056" s="188" t="str">
        <f>IF('Formulario PPGR3'!$G1056="","",'Formulario PPGR1'!#REF!)</f>
        <v/>
      </c>
      <c r="G1056" s="234"/>
      <c r="H1056" s="519" t="str" cm="1">
        <f t="array" ref="H1056">IF(Tabla1[[#This Row],[Código_Actividad]]="","",_xlfn.XLOOKUP(Tabla1[[#This Row],[Código_Actividad]],CodigoActividad,Tabla2[Actividades Programables Presupuestables],"",0))</f>
        <v/>
      </c>
      <c r="I1056" s="520" t="str">
        <f>IFERROR(VLOOKUP('Formulario PPGR3'!$G1056,'Formulario PPGR2'!$C$9:$Q$270,15,FALSE),"")</f>
        <v/>
      </c>
      <c r="J1056" s="525"/>
      <c r="K1056" s="524"/>
      <c r="L1056" s="521" t="str">
        <f>IF(Tabla1[[#This Row],[Descripción]]="","",_xlfn.XLOOKUP(Tabla1[[#This Row],[Descripción]],Tabla10[Descripción],Tabla10[Unidad de Medida],"",0))</f>
        <v/>
      </c>
      <c r="M1056" s="312"/>
      <c r="N1056" s="537" t="str">
        <f>IF(Tabla1[[#This Row],[Descripción]]="","",_xlfn.XLOOKUP(Tabla1[[#This Row],[Descripción]],Tabla10[Descripción],Tabla10[Precio Unitario],0))</f>
        <v/>
      </c>
      <c r="O1056" s="537" t="str">
        <f>IF(Tabla1[[#This Row],[Cantidad de Insumos]]="","",Tabla1[[#This Row],[Precio Unitario]]*Tabla1[[#This Row],[Cantidad de Insumos]])</f>
        <v/>
      </c>
      <c r="P1056" s="522" t="str">
        <f>IF(Tabla1[[#This Row],[Descripción]]="","",_xlfn.XLOOKUP(Tabla1[[#This Row],[Descripción]],Tabla10[Descripción],Tabla10[CODIGO PRESUPUESTARIO],0))</f>
        <v/>
      </c>
      <c r="Q1056" s="523"/>
      <c r="R1056" s="523" t="str">
        <f>IF(Tabla1[[#This Row],[Insumos]]="","",_xlfn.XLOOKUP(Tabla1[[#This Row],[Insumos]],Tabla10[Insumo],Tabla10[InsumoAbrev],"",0))</f>
        <v/>
      </c>
    </row>
    <row r="1057" spans="2:18">
      <c r="B1057" s="188" t="str">
        <f>IF('Formulario PPGR3'!$G1057="","",CONCATENATE('Formulario PPGR3'!$C1057,".",'Formulario PPGR3'!$D1057,".",'Formulario PPGR3'!$E1057,".",'Formulario PPGR3'!$F1057))</f>
        <v/>
      </c>
      <c r="C1057" s="188" t="str">
        <f>IF('Formulario PPGR3'!$G1057="","",'Formulario PPGR1'!#REF!)</f>
        <v/>
      </c>
      <c r="D1057" s="188" t="str">
        <f>IF('Formulario PPGR3'!$G1057="","",'Formulario PPGR1'!#REF!)</f>
        <v/>
      </c>
      <c r="E1057" s="188" t="str">
        <f>IF('Formulario PPGR3'!$G1057="","",'Formulario PPGR1'!#REF!)</f>
        <v/>
      </c>
      <c r="F1057" s="188" t="str">
        <f>IF('Formulario PPGR3'!$G1057="","",'Formulario PPGR1'!#REF!)</f>
        <v/>
      </c>
      <c r="G1057" s="234"/>
      <c r="H1057" s="519" t="str" cm="1">
        <f t="array" ref="H1057">IF(Tabla1[[#This Row],[Código_Actividad]]="","",_xlfn.XLOOKUP(Tabla1[[#This Row],[Código_Actividad]],CodigoActividad,Tabla2[Actividades Programables Presupuestables],"",0))</f>
        <v/>
      </c>
      <c r="I1057" s="520" t="str">
        <f>IFERROR(VLOOKUP('Formulario PPGR3'!$G1057,'Formulario PPGR2'!$C$9:$Q$270,15,FALSE),"")</f>
        <v/>
      </c>
      <c r="J1057" s="525"/>
      <c r="K1057" s="524"/>
      <c r="L1057" s="521" t="str">
        <f>IF(Tabla1[[#This Row],[Descripción]]="","",_xlfn.XLOOKUP(Tabla1[[#This Row],[Descripción]],Tabla10[Descripción],Tabla10[Unidad de Medida],"",0))</f>
        <v/>
      </c>
      <c r="M1057" s="312"/>
      <c r="N1057" s="537" t="str">
        <f>IF(Tabla1[[#This Row],[Descripción]]="","",_xlfn.XLOOKUP(Tabla1[[#This Row],[Descripción]],Tabla10[Descripción],Tabla10[Precio Unitario],0))</f>
        <v/>
      </c>
      <c r="O1057" s="537" t="str">
        <f>IF(Tabla1[[#This Row],[Cantidad de Insumos]]="","",Tabla1[[#This Row],[Precio Unitario]]*Tabla1[[#This Row],[Cantidad de Insumos]])</f>
        <v/>
      </c>
      <c r="P1057" s="522" t="str">
        <f>IF(Tabla1[[#This Row],[Descripción]]="","",_xlfn.XLOOKUP(Tabla1[[#This Row],[Descripción]],Tabla10[Descripción],Tabla10[CODIGO PRESUPUESTARIO],0))</f>
        <v/>
      </c>
      <c r="Q1057" s="523"/>
      <c r="R1057" s="523" t="str">
        <f>IF(Tabla1[[#This Row],[Insumos]]="","",_xlfn.XLOOKUP(Tabla1[[#This Row],[Insumos]],Tabla10[Insumo],Tabla10[InsumoAbrev],"",0))</f>
        <v/>
      </c>
    </row>
    <row r="1058" spans="2:18">
      <c r="B1058" s="188" t="str">
        <f>IF('Formulario PPGR3'!$G1058="","",CONCATENATE('Formulario PPGR3'!$C1058,".",'Formulario PPGR3'!$D1058,".",'Formulario PPGR3'!$E1058,".",'Formulario PPGR3'!$F1058))</f>
        <v/>
      </c>
      <c r="C1058" s="188" t="str">
        <f>IF('Formulario PPGR3'!$G1058="","",'Formulario PPGR1'!#REF!)</f>
        <v/>
      </c>
      <c r="D1058" s="188" t="str">
        <f>IF('Formulario PPGR3'!$G1058="","",'Formulario PPGR1'!#REF!)</f>
        <v/>
      </c>
      <c r="E1058" s="188" t="str">
        <f>IF('Formulario PPGR3'!$G1058="","",'Formulario PPGR1'!#REF!)</f>
        <v/>
      </c>
      <c r="F1058" s="188" t="str">
        <f>IF('Formulario PPGR3'!$G1058="","",'Formulario PPGR1'!#REF!)</f>
        <v/>
      </c>
      <c r="G1058" s="234"/>
      <c r="H1058" s="519" t="str" cm="1">
        <f t="array" ref="H1058">IF(Tabla1[[#This Row],[Código_Actividad]]="","",_xlfn.XLOOKUP(Tabla1[[#This Row],[Código_Actividad]],CodigoActividad,Tabla2[Actividades Programables Presupuestables],"",0))</f>
        <v/>
      </c>
      <c r="I1058" s="520" t="str">
        <f>IFERROR(VLOOKUP('Formulario PPGR3'!$G1058,'Formulario PPGR2'!$C$9:$Q$270,15,FALSE),"")</f>
        <v/>
      </c>
      <c r="J1058" s="525"/>
      <c r="K1058" s="524"/>
      <c r="L1058" s="521" t="str">
        <f>IF(Tabla1[[#This Row],[Descripción]]="","",_xlfn.XLOOKUP(Tabla1[[#This Row],[Descripción]],Tabla10[Descripción],Tabla10[Unidad de Medida],"",0))</f>
        <v/>
      </c>
      <c r="M1058" s="312"/>
      <c r="N1058" s="537" t="str">
        <f>IF(Tabla1[[#This Row],[Descripción]]="","",_xlfn.XLOOKUP(Tabla1[[#This Row],[Descripción]],Tabla10[Descripción],Tabla10[Precio Unitario],0))</f>
        <v/>
      </c>
      <c r="O1058" s="537" t="str">
        <f>IF(Tabla1[[#This Row],[Cantidad de Insumos]]="","",Tabla1[[#This Row],[Precio Unitario]]*Tabla1[[#This Row],[Cantidad de Insumos]])</f>
        <v/>
      </c>
      <c r="P1058" s="522" t="str">
        <f>IF(Tabla1[[#This Row],[Descripción]]="","",_xlfn.XLOOKUP(Tabla1[[#This Row],[Descripción]],Tabla10[Descripción],Tabla10[CODIGO PRESUPUESTARIO],0))</f>
        <v/>
      </c>
      <c r="Q1058" s="523"/>
      <c r="R1058" s="523" t="str">
        <f>IF(Tabla1[[#This Row],[Insumos]]="","",_xlfn.XLOOKUP(Tabla1[[#This Row],[Insumos]],Tabla10[Insumo],Tabla10[InsumoAbrev],"",0))</f>
        <v/>
      </c>
    </row>
    <row r="1059" spans="2:18">
      <c r="B1059" s="188" t="str">
        <f>IF('Formulario PPGR3'!$G1059="","",CONCATENATE('Formulario PPGR3'!$C1059,".",'Formulario PPGR3'!$D1059,".",'Formulario PPGR3'!$E1059,".",'Formulario PPGR3'!$F1059))</f>
        <v/>
      </c>
      <c r="C1059" s="188" t="str">
        <f>IF('Formulario PPGR3'!$G1059="","",'Formulario PPGR1'!#REF!)</f>
        <v/>
      </c>
      <c r="D1059" s="188" t="str">
        <f>IF('Formulario PPGR3'!$G1059="","",'Formulario PPGR1'!#REF!)</f>
        <v/>
      </c>
      <c r="E1059" s="188" t="str">
        <f>IF('Formulario PPGR3'!$G1059="","",'Formulario PPGR1'!#REF!)</f>
        <v/>
      </c>
      <c r="F1059" s="188" t="str">
        <f>IF('Formulario PPGR3'!$G1059="","",'Formulario PPGR1'!#REF!)</f>
        <v/>
      </c>
      <c r="G1059" s="234"/>
      <c r="H1059" s="519" t="str" cm="1">
        <f t="array" ref="H1059">IF(Tabla1[[#This Row],[Código_Actividad]]="","",_xlfn.XLOOKUP(Tabla1[[#This Row],[Código_Actividad]],CodigoActividad,Tabla2[Actividades Programables Presupuestables],"",0))</f>
        <v/>
      </c>
      <c r="I1059" s="520" t="str">
        <f>IFERROR(VLOOKUP('Formulario PPGR3'!$G1059,'Formulario PPGR2'!$C$9:$Q$270,15,FALSE),"")</f>
        <v/>
      </c>
      <c r="J1059" s="525"/>
      <c r="K1059" s="524"/>
      <c r="L1059" s="521" t="str">
        <f>IF(Tabla1[[#This Row],[Descripción]]="","",_xlfn.XLOOKUP(Tabla1[[#This Row],[Descripción]],Tabla10[Descripción],Tabla10[Unidad de Medida],"",0))</f>
        <v/>
      </c>
      <c r="M1059" s="312"/>
      <c r="N1059" s="537" t="str">
        <f>IF(Tabla1[[#This Row],[Descripción]]="","",_xlfn.XLOOKUP(Tabla1[[#This Row],[Descripción]],Tabla10[Descripción],Tabla10[Precio Unitario],0))</f>
        <v/>
      </c>
      <c r="O1059" s="537" t="str">
        <f>IF(Tabla1[[#This Row],[Cantidad de Insumos]]="","",Tabla1[[#This Row],[Precio Unitario]]*Tabla1[[#This Row],[Cantidad de Insumos]])</f>
        <v/>
      </c>
      <c r="P1059" s="522" t="str">
        <f>IF(Tabla1[[#This Row],[Descripción]]="","",_xlfn.XLOOKUP(Tabla1[[#This Row],[Descripción]],Tabla10[Descripción],Tabla10[CODIGO PRESUPUESTARIO],0))</f>
        <v/>
      </c>
      <c r="Q1059" s="523"/>
      <c r="R1059" s="523" t="str">
        <f>IF(Tabla1[[#This Row],[Insumos]]="","",_xlfn.XLOOKUP(Tabla1[[#This Row],[Insumos]],Tabla10[Insumo],Tabla10[InsumoAbrev],"",0))</f>
        <v/>
      </c>
    </row>
    <row r="1060" spans="2:18">
      <c r="B1060" s="188" t="str">
        <f>IF('Formulario PPGR3'!$G1060="","",CONCATENATE('Formulario PPGR3'!$C1060,".",'Formulario PPGR3'!$D1060,".",'Formulario PPGR3'!$E1060,".",'Formulario PPGR3'!$F1060))</f>
        <v/>
      </c>
      <c r="C1060" s="188" t="str">
        <f>IF('Formulario PPGR3'!$G1060="","",'Formulario PPGR1'!#REF!)</f>
        <v/>
      </c>
      <c r="D1060" s="188" t="str">
        <f>IF('Formulario PPGR3'!$G1060="","",'Formulario PPGR1'!#REF!)</f>
        <v/>
      </c>
      <c r="E1060" s="188" t="str">
        <f>IF('Formulario PPGR3'!$G1060="","",'Formulario PPGR1'!#REF!)</f>
        <v/>
      </c>
      <c r="F1060" s="188" t="str">
        <f>IF('Formulario PPGR3'!$G1060="","",'Formulario PPGR1'!#REF!)</f>
        <v/>
      </c>
      <c r="G1060" s="234"/>
      <c r="H1060" s="519" t="str" cm="1">
        <f t="array" ref="H1060">IF(Tabla1[[#This Row],[Código_Actividad]]="","",_xlfn.XLOOKUP(Tabla1[[#This Row],[Código_Actividad]],CodigoActividad,Tabla2[Actividades Programables Presupuestables],"",0))</f>
        <v/>
      </c>
      <c r="I1060" s="520" t="str">
        <f>IFERROR(VLOOKUP('Formulario PPGR3'!$G1060,'Formulario PPGR2'!$C$9:$Q$270,15,FALSE),"")</f>
        <v/>
      </c>
      <c r="J1060" s="525"/>
      <c r="K1060" s="524"/>
      <c r="L1060" s="521" t="str">
        <f>IF(Tabla1[[#This Row],[Descripción]]="","",_xlfn.XLOOKUP(Tabla1[[#This Row],[Descripción]],Tabla10[Descripción],Tabla10[Unidad de Medida],"",0))</f>
        <v/>
      </c>
      <c r="M1060" s="312"/>
      <c r="N1060" s="537" t="str">
        <f>IF(Tabla1[[#This Row],[Descripción]]="","",_xlfn.XLOOKUP(Tabla1[[#This Row],[Descripción]],Tabla10[Descripción],Tabla10[Precio Unitario],0))</f>
        <v/>
      </c>
      <c r="O1060" s="537" t="str">
        <f>IF(Tabla1[[#This Row],[Cantidad de Insumos]]="","",Tabla1[[#This Row],[Precio Unitario]]*Tabla1[[#This Row],[Cantidad de Insumos]])</f>
        <v/>
      </c>
      <c r="P1060" s="522" t="str">
        <f>IF(Tabla1[[#This Row],[Descripción]]="","",_xlfn.XLOOKUP(Tabla1[[#This Row],[Descripción]],Tabla10[Descripción],Tabla10[CODIGO PRESUPUESTARIO],0))</f>
        <v/>
      </c>
      <c r="Q1060" s="523"/>
      <c r="R1060" s="523" t="str">
        <f>IF(Tabla1[[#This Row],[Insumos]]="","",_xlfn.XLOOKUP(Tabla1[[#This Row],[Insumos]],Tabla10[Insumo],Tabla10[InsumoAbrev],"",0))</f>
        <v/>
      </c>
    </row>
    <row r="1061" spans="2:18">
      <c r="B1061" s="188" t="str">
        <f>IF('Formulario PPGR3'!$G1061="","",CONCATENATE('Formulario PPGR3'!$C1061,".",'Formulario PPGR3'!$D1061,".",'Formulario PPGR3'!$E1061,".",'Formulario PPGR3'!$F1061))</f>
        <v/>
      </c>
      <c r="C1061" s="188" t="str">
        <f>IF('Formulario PPGR3'!$G1061="","",'Formulario PPGR1'!#REF!)</f>
        <v/>
      </c>
      <c r="D1061" s="188" t="str">
        <f>IF('Formulario PPGR3'!$G1061="","",'Formulario PPGR1'!#REF!)</f>
        <v/>
      </c>
      <c r="E1061" s="188" t="str">
        <f>IF('Formulario PPGR3'!$G1061="","",'Formulario PPGR1'!#REF!)</f>
        <v/>
      </c>
      <c r="F1061" s="188" t="str">
        <f>IF('Formulario PPGR3'!$G1061="","",'Formulario PPGR1'!#REF!)</f>
        <v/>
      </c>
      <c r="G1061" s="234"/>
      <c r="H1061" s="519" t="str" cm="1">
        <f t="array" ref="H1061">IF(Tabla1[[#This Row],[Código_Actividad]]="","",_xlfn.XLOOKUP(Tabla1[[#This Row],[Código_Actividad]],CodigoActividad,Tabla2[Actividades Programables Presupuestables],"",0))</f>
        <v/>
      </c>
      <c r="I1061" s="520" t="str">
        <f>IFERROR(VLOOKUP('Formulario PPGR3'!$G1061,'Formulario PPGR2'!$C$9:$Q$270,15,FALSE),"")</f>
        <v/>
      </c>
      <c r="J1061" s="525"/>
      <c r="K1061" s="524"/>
      <c r="L1061" s="521" t="str">
        <f>IF(Tabla1[[#This Row],[Descripción]]="","",_xlfn.XLOOKUP(Tabla1[[#This Row],[Descripción]],Tabla10[Descripción],Tabla10[Unidad de Medida],"",0))</f>
        <v/>
      </c>
      <c r="M1061" s="312"/>
      <c r="N1061" s="537" t="str">
        <f>IF(Tabla1[[#This Row],[Descripción]]="","",_xlfn.XLOOKUP(Tabla1[[#This Row],[Descripción]],Tabla10[Descripción],Tabla10[Precio Unitario],0))</f>
        <v/>
      </c>
      <c r="O1061" s="537" t="str">
        <f>IF(Tabla1[[#This Row],[Cantidad de Insumos]]="","",Tabla1[[#This Row],[Precio Unitario]]*Tabla1[[#This Row],[Cantidad de Insumos]])</f>
        <v/>
      </c>
      <c r="P1061" s="522" t="str">
        <f>IF(Tabla1[[#This Row],[Descripción]]="","",_xlfn.XLOOKUP(Tabla1[[#This Row],[Descripción]],Tabla10[Descripción],Tabla10[CODIGO PRESUPUESTARIO],0))</f>
        <v/>
      </c>
      <c r="Q1061" s="523"/>
      <c r="R1061" s="523" t="str">
        <f>IF(Tabla1[[#This Row],[Insumos]]="","",_xlfn.XLOOKUP(Tabla1[[#This Row],[Insumos]],Tabla10[Insumo],Tabla10[InsumoAbrev],"",0))</f>
        <v/>
      </c>
    </row>
    <row r="1062" spans="2:18">
      <c r="B1062" s="188" t="str">
        <f>IF('Formulario PPGR3'!$G1062="","",CONCATENATE('Formulario PPGR3'!$C1062,".",'Formulario PPGR3'!$D1062,".",'Formulario PPGR3'!$E1062,".",'Formulario PPGR3'!$F1062))</f>
        <v/>
      </c>
      <c r="C1062" s="188" t="str">
        <f>IF('Formulario PPGR3'!$G1062="","",'Formulario PPGR1'!#REF!)</f>
        <v/>
      </c>
      <c r="D1062" s="188" t="str">
        <f>IF('Formulario PPGR3'!$G1062="","",'Formulario PPGR1'!#REF!)</f>
        <v/>
      </c>
      <c r="E1062" s="188" t="str">
        <f>IF('Formulario PPGR3'!$G1062="","",'Formulario PPGR1'!#REF!)</f>
        <v/>
      </c>
      <c r="F1062" s="188" t="str">
        <f>IF('Formulario PPGR3'!$G1062="","",'Formulario PPGR1'!#REF!)</f>
        <v/>
      </c>
      <c r="G1062" s="234"/>
      <c r="H1062" s="519" t="str" cm="1">
        <f t="array" ref="H1062">IF(Tabla1[[#This Row],[Código_Actividad]]="","",_xlfn.XLOOKUP(Tabla1[[#This Row],[Código_Actividad]],CodigoActividad,Tabla2[Actividades Programables Presupuestables],"",0))</f>
        <v/>
      </c>
      <c r="I1062" s="520" t="str">
        <f>IFERROR(VLOOKUP('Formulario PPGR3'!$G1062,'Formulario PPGR2'!$C$9:$Q$270,15,FALSE),"")</f>
        <v/>
      </c>
      <c r="J1062" s="525"/>
      <c r="K1062" s="524"/>
      <c r="L1062" s="521" t="str">
        <f>IF(Tabla1[[#This Row],[Descripción]]="","",_xlfn.XLOOKUP(Tabla1[[#This Row],[Descripción]],Tabla10[Descripción],Tabla10[Unidad de Medida],"",0))</f>
        <v/>
      </c>
      <c r="M1062" s="312"/>
      <c r="N1062" s="537" t="str">
        <f>IF(Tabla1[[#This Row],[Descripción]]="","",_xlfn.XLOOKUP(Tabla1[[#This Row],[Descripción]],Tabla10[Descripción],Tabla10[Precio Unitario],0))</f>
        <v/>
      </c>
      <c r="O1062" s="537" t="str">
        <f>IF(Tabla1[[#This Row],[Cantidad de Insumos]]="","",Tabla1[[#This Row],[Precio Unitario]]*Tabla1[[#This Row],[Cantidad de Insumos]])</f>
        <v/>
      </c>
      <c r="P1062" s="522" t="str">
        <f>IF(Tabla1[[#This Row],[Descripción]]="","",_xlfn.XLOOKUP(Tabla1[[#This Row],[Descripción]],Tabla10[Descripción],Tabla10[CODIGO PRESUPUESTARIO],0))</f>
        <v/>
      </c>
      <c r="Q1062" s="523"/>
      <c r="R1062" s="523" t="str">
        <f>IF(Tabla1[[#This Row],[Insumos]]="","",_xlfn.XLOOKUP(Tabla1[[#This Row],[Insumos]],Tabla10[Insumo],Tabla10[InsumoAbrev],"",0))</f>
        <v/>
      </c>
    </row>
    <row r="1063" spans="2:18">
      <c r="B1063" s="188" t="str">
        <f>IF('Formulario PPGR3'!$G1063="","",CONCATENATE('Formulario PPGR3'!$C1063,".",'Formulario PPGR3'!$D1063,".",'Formulario PPGR3'!$E1063,".",'Formulario PPGR3'!$F1063))</f>
        <v/>
      </c>
      <c r="C1063" s="188" t="str">
        <f>IF('Formulario PPGR3'!$G1063="","",'Formulario PPGR1'!#REF!)</f>
        <v/>
      </c>
      <c r="D1063" s="188" t="str">
        <f>IF('Formulario PPGR3'!$G1063="","",'Formulario PPGR1'!#REF!)</f>
        <v/>
      </c>
      <c r="E1063" s="188" t="str">
        <f>IF('Formulario PPGR3'!$G1063="","",'Formulario PPGR1'!#REF!)</f>
        <v/>
      </c>
      <c r="F1063" s="188" t="str">
        <f>IF('Formulario PPGR3'!$G1063="","",'Formulario PPGR1'!#REF!)</f>
        <v/>
      </c>
      <c r="G1063" s="234"/>
      <c r="H1063" s="519" t="str" cm="1">
        <f t="array" ref="H1063">IF(Tabla1[[#This Row],[Código_Actividad]]="","",_xlfn.XLOOKUP(Tabla1[[#This Row],[Código_Actividad]],CodigoActividad,Tabla2[Actividades Programables Presupuestables],"",0))</f>
        <v/>
      </c>
      <c r="I1063" s="520" t="str">
        <f>IFERROR(VLOOKUP('Formulario PPGR3'!$G1063,'Formulario PPGR2'!$C$9:$Q$270,15,FALSE),"")</f>
        <v/>
      </c>
      <c r="J1063" s="525"/>
      <c r="K1063" s="524"/>
      <c r="L1063" s="521" t="str">
        <f>IF(Tabla1[[#This Row],[Descripción]]="","",_xlfn.XLOOKUP(Tabla1[[#This Row],[Descripción]],Tabla10[Descripción],Tabla10[Unidad de Medida],"",0))</f>
        <v/>
      </c>
      <c r="M1063" s="312"/>
      <c r="N1063" s="537" t="str">
        <f>IF(Tabla1[[#This Row],[Descripción]]="","",_xlfn.XLOOKUP(Tabla1[[#This Row],[Descripción]],Tabla10[Descripción],Tabla10[Precio Unitario],0))</f>
        <v/>
      </c>
      <c r="O1063" s="537" t="str">
        <f>IF(Tabla1[[#This Row],[Cantidad de Insumos]]="","",Tabla1[[#This Row],[Precio Unitario]]*Tabla1[[#This Row],[Cantidad de Insumos]])</f>
        <v/>
      </c>
      <c r="P1063" s="522" t="str">
        <f>IF(Tabla1[[#This Row],[Descripción]]="","",_xlfn.XLOOKUP(Tabla1[[#This Row],[Descripción]],Tabla10[Descripción],Tabla10[CODIGO PRESUPUESTARIO],0))</f>
        <v/>
      </c>
      <c r="Q1063" s="523"/>
      <c r="R1063" s="523" t="str">
        <f>IF(Tabla1[[#This Row],[Insumos]]="","",_xlfn.XLOOKUP(Tabla1[[#This Row],[Insumos]],Tabla10[Insumo],Tabla10[InsumoAbrev],"",0))</f>
        <v/>
      </c>
    </row>
    <row r="1064" spans="2:18">
      <c r="B1064" s="188" t="str">
        <f>IF('Formulario PPGR3'!$G1064="","",CONCATENATE('Formulario PPGR3'!$C1064,".",'Formulario PPGR3'!$D1064,".",'Formulario PPGR3'!$E1064,".",'Formulario PPGR3'!$F1064))</f>
        <v/>
      </c>
      <c r="C1064" s="188" t="str">
        <f>IF('Formulario PPGR3'!$G1064="","",'Formulario PPGR1'!#REF!)</f>
        <v/>
      </c>
      <c r="D1064" s="188" t="str">
        <f>IF('Formulario PPGR3'!$G1064="","",'Formulario PPGR1'!#REF!)</f>
        <v/>
      </c>
      <c r="E1064" s="188" t="str">
        <f>IF('Formulario PPGR3'!$G1064="","",'Formulario PPGR1'!#REF!)</f>
        <v/>
      </c>
      <c r="F1064" s="188" t="str">
        <f>IF('Formulario PPGR3'!$G1064="","",'Formulario PPGR1'!#REF!)</f>
        <v/>
      </c>
      <c r="G1064" s="234"/>
      <c r="H1064" s="519" t="str" cm="1">
        <f t="array" ref="H1064">IF(Tabla1[[#This Row],[Código_Actividad]]="","",_xlfn.XLOOKUP(Tabla1[[#This Row],[Código_Actividad]],CodigoActividad,Tabla2[Actividades Programables Presupuestables],"",0))</f>
        <v/>
      </c>
      <c r="I1064" s="520" t="str">
        <f>IFERROR(VLOOKUP('Formulario PPGR3'!$G1064,'Formulario PPGR2'!$C$9:$Q$270,15,FALSE),"")</f>
        <v/>
      </c>
      <c r="J1064" s="525"/>
      <c r="K1064" s="524"/>
      <c r="L1064" s="521" t="str">
        <f>IF(Tabla1[[#This Row],[Descripción]]="","",_xlfn.XLOOKUP(Tabla1[[#This Row],[Descripción]],Tabla10[Descripción],Tabla10[Unidad de Medida],"",0))</f>
        <v/>
      </c>
      <c r="M1064" s="312"/>
      <c r="N1064" s="537" t="str">
        <f>IF(Tabla1[[#This Row],[Descripción]]="","",_xlfn.XLOOKUP(Tabla1[[#This Row],[Descripción]],Tabla10[Descripción],Tabla10[Precio Unitario],0))</f>
        <v/>
      </c>
      <c r="O1064" s="537" t="str">
        <f>IF(Tabla1[[#This Row],[Cantidad de Insumos]]="","",Tabla1[[#This Row],[Precio Unitario]]*Tabla1[[#This Row],[Cantidad de Insumos]])</f>
        <v/>
      </c>
      <c r="P1064" s="522" t="str">
        <f>IF(Tabla1[[#This Row],[Descripción]]="","",_xlfn.XLOOKUP(Tabla1[[#This Row],[Descripción]],Tabla10[Descripción],Tabla10[CODIGO PRESUPUESTARIO],0))</f>
        <v/>
      </c>
      <c r="Q1064" s="523"/>
      <c r="R1064" s="523" t="str">
        <f>IF(Tabla1[[#This Row],[Insumos]]="","",_xlfn.XLOOKUP(Tabla1[[#This Row],[Insumos]],Tabla10[Insumo],Tabla10[InsumoAbrev],"",0))</f>
        <v/>
      </c>
    </row>
    <row r="1065" spans="2:18">
      <c r="B1065" s="188" t="str">
        <f>IF('Formulario PPGR3'!$G1065="","",CONCATENATE('Formulario PPGR3'!$C1065,".",'Formulario PPGR3'!$D1065,".",'Formulario PPGR3'!$E1065,".",'Formulario PPGR3'!$F1065))</f>
        <v/>
      </c>
      <c r="C1065" s="188" t="str">
        <f>IF('Formulario PPGR3'!$G1065="","",'Formulario PPGR1'!#REF!)</f>
        <v/>
      </c>
      <c r="D1065" s="188" t="str">
        <f>IF('Formulario PPGR3'!$G1065="","",'Formulario PPGR1'!#REF!)</f>
        <v/>
      </c>
      <c r="E1065" s="188" t="str">
        <f>IF('Formulario PPGR3'!$G1065="","",'Formulario PPGR1'!#REF!)</f>
        <v/>
      </c>
      <c r="F1065" s="188" t="str">
        <f>IF('Formulario PPGR3'!$G1065="","",'Formulario PPGR1'!#REF!)</f>
        <v/>
      </c>
      <c r="G1065" s="234"/>
      <c r="H1065" s="519" t="str" cm="1">
        <f t="array" ref="H1065">IF(Tabla1[[#This Row],[Código_Actividad]]="","",_xlfn.XLOOKUP(Tabla1[[#This Row],[Código_Actividad]],CodigoActividad,Tabla2[Actividades Programables Presupuestables],"",0))</f>
        <v/>
      </c>
      <c r="I1065" s="520" t="str">
        <f>IFERROR(VLOOKUP('Formulario PPGR3'!$G1065,'Formulario PPGR2'!$C$9:$Q$270,15,FALSE),"")</f>
        <v/>
      </c>
      <c r="J1065" s="525"/>
      <c r="K1065" s="524"/>
      <c r="L1065" s="521" t="str">
        <f>IF(Tabla1[[#This Row],[Descripción]]="","",_xlfn.XLOOKUP(Tabla1[[#This Row],[Descripción]],Tabla10[Descripción],Tabla10[Unidad de Medida],"",0))</f>
        <v/>
      </c>
      <c r="M1065" s="312"/>
      <c r="N1065" s="537" t="str">
        <f>IF(Tabla1[[#This Row],[Descripción]]="","",_xlfn.XLOOKUP(Tabla1[[#This Row],[Descripción]],Tabla10[Descripción],Tabla10[Precio Unitario],0))</f>
        <v/>
      </c>
      <c r="O1065" s="537" t="str">
        <f>IF(Tabla1[[#This Row],[Cantidad de Insumos]]="","",Tabla1[[#This Row],[Precio Unitario]]*Tabla1[[#This Row],[Cantidad de Insumos]])</f>
        <v/>
      </c>
      <c r="P1065" s="522" t="str">
        <f>IF(Tabla1[[#This Row],[Descripción]]="","",_xlfn.XLOOKUP(Tabla1[[#This Row],[Descripción]],Tabla10[Descripción],Tabla10[CODIGO PRESUPUESTARIO],0))</f>
        <v/>
      </c>
      <c r="Q1065" s="523"/>
      <c r="R1065" s="523" t="str">
        <f>IF(Tabla1[[#This Row],[Insumos]]="","",_xlfn.XLOOKUP(Tabla1[[#This Row],[Insumos]],Tabla10[Insumo],Tabla10[InsumoAbrev],"",0))</f>
        <v/>
      </c>
    </row>
    <row r="1066" spans="2:18">
      <c r="B1066" s="188" t="str">
        <f>IF('Formulario PPGR3'!$G1066="","",CONCATENATE('Formulario PPGR3'!$C1066,".",'Formulario PPGR3'!$D1066,".",'Formulario PPGR3'!$E1066,".",'Formulario PPGR3'!$F1066))</f>
        <v/>
      </c>
      <c r="C1066" s="188" t="str">
        <f>IF('Formulario PPGR3'!$G1066="","",'Formulario PPGR1'!#REF!)</f>
        <v/>
      </c>
      <c r="D1066" s="188" t="str">
        <f>IF('Formulario PPGR3'!$G1066="","",'Formulario PPGR1'!#REF!)</f>
        <v/>
      </c>
      <c r="E1066" s="188" t="str">
        <f>IF('Formulario PPGR3'!$G1066="","",'Formulario PPGR1'!#REF!)</f>
        <v/>
      </c>
      <c r="F1066" s="188" t="str">
        <f>IF('Formulario PPGR3'!$G1066="","",'Formulario PPGR1'!#REF!)</f>
        <v/>
      </c>
      <c r="G1066" s="234"/>
      <c r="H1066" s="519" t="str" cm="1">
        <f t="array" ref="H1066">IF(Tabla1[[#This Row],[Código_Actividad]]="","",_xlfn.XLOOKUP(Tabla1[[#This Row],[Código_Actividad]],CodigoActividad,Tabla2[Actividades Programables Presupuestables],"",0))</f>
        <v/>
      </c>
      <c r="I1066" s="520" t="str">
        <f>IFERROR(VLOOKUP('Formulario PPGR3'!$G1066,'Formulario PPGR2'!$C$9:$Q$270,15,FALSE),"")</f>
        <v/>
      </c>
      <c r="J1066" s="525"/>
      <c r="K1066" s="524"/>
      <c r="L1066" s="521" t="str">
        <f>IF(Tabla1[[#This Row],[Descripción]]="","",_xlfn.XLOOKUP(Tabla1[[#This Row],[Descripción]],Tabla10[Descripción],Tabla10[Unidad de Medida],"",0))</f>
        <v/>
      </c>
      <c r="M1066" s="312"/>
      <c r="N1066" s="537" t="str">
        <f>IF(Tabla1[[#This Row],[Descripción]]="","",_xlfn.XLOOKUP(Tabla1[[#This Row],[Descripción]],Tabla10[Descripción],Tabla10[Precio Unitario],0))</f>
        <v/>
      </c>
      <c r="O1066" s="537" t="str">
        <f>IF(Tabla1[[#This Row],[Cantidad de Insumos]]="","",Tabla1[[#This Row],[Precio Unitario]]*Tabla1[[#This Row],[Cantidad de Insumos]])</f>
        <v/>
      </c>
      <c r="P1066" s="522" t="str">
        <f>IF(Tabla1[[#This Row],[Descripción]]="","",_xlfn.XLOOKUP(Tabla1[[#This Row],[Descripción]],Tabla10[Descripción],Tabla10[CODIGO PRESUPUESTARIO],0))</f>
        <v/>
      </c>
      <c r="Q1066" s="523"/>
      <c r="R1066" s="523" t="str">
        <f>IF(Tabla1[[#This Row],[Insumos]]="","",_xlfn.XLOOKUP(Tabla1[[#This Row],[Insumos]],Tabla10[Insumo],Tabla10[InsumoAbrev],"",0))</f>
        <v/>
      </c>
    </row>
    <row r="1067" spans="2:18">
      <c r="B1067" s="188" t="str">
        <f>IF('Formulario PPGR3'!$G1067="","",CONCATENATE('Formulario PPGR3'!$C1067,".",'Formulario PPGR3'!$D1067,".",'Formulario PPGR3'!$E1067,".",'Formulario PPGR3'!$F1067))</f>
        <v/>
      </c>
      <c r="C1067" s="188" t="str">
        <f>IF('Formulario PPGR3'!$G1067="","",'Formulario PPGR1'!#REF!)</f>
        <v/>
      </c>
      <c r="D1067" s="188" t="str">
        <f>IF('Formulario PPGR3'!$G1067="","",'Formulario PPGR1'!#REF!)</f>
        <v/>
      </c>
      <c r="E1067" s="188" t="str">
        <f>IF('Formulario PPGR3'!$G1067="","",'Formulario PPGR1'!#REF!)</f>
        <v/>
      </c>
      <c r="F1067" s="188" t="str">
        <f>IF('Formulario PPGR3'!$G1067="","",'Formulario PPGR1'!#REF!)</f>
        <v/>
      </c>
      <c r="G1067" s="234"/>
      <c r="H1067" s="519" t="str" cm="1">
        <f t="array" ref="H1067">IF(Tabla1[[#This Row],[Código_Actividad]]="","",_xlfn.XLOOKUP(Tabla1[[#This Row],[Código_Actividad]],CodigoActividad,Tabla2[Actividades Programables Presupuestables],"",0))</f>
        <v/>
      </c>
      <c r="I1067" s="520" t="str">
        <f>IFERROR(VLOOKUP('Formulario PPGR3'!$G1067,'Formulario PPGR2'!$C$9:$Q$270,15,FALSE),"")</f>
        <v/>
      </c>
      <c r="J1067" s="525"/>
      <c r="K1067" s="524"/>
      <c r="L1067" s="521" t="str">
        <f>IF(Tabla1[[#This Row],[Descripción]]="","",_xlfn.XLOOKUP(Tabla1[[#This Row],[Descripción]],Tabla10[Descripción],Tabla10[Unidad de Medida],"",0))</f>
        <v/>
      </c>
      <c r="M1067" s="312"/>
      <c r="N1067" s="537" t="str">
        <f>IF(Tabla1[[#This Row],[Descripción]]="","",_xlfn.XLOOKUP(Tabla1[[#This Row],[Descripción]],Tabla10[Descripción],Tabla10[Precio Unitario],0))</f>
        <v/>
      </c>
      <c r="O1067" s="537" t="str">
        <f>IF(Tabla1[[#This Row],[Cantidad de Insumos]]="","",Tabla1[[#This Row],[Precio Unitario]]*Tabla1[[#This Row],[Cantidad de Insumos]])</f>
        <v/>
      </c>
      <c r="P1067" s="522" t="str">
        <f>IF(Tabla1[[#This Row],[Descripción]]="","",_xlfn.XLOOKUP(Tabla1[[#This Row],[Descripción]],Tabla10[Descripción],Tabla10[CODIGO PRESUPUESTARIO],0))</f>
        <v/>
      </c>
      <c r="Q1067" s="523"/>
      <c r="R1067" s="523" t="str">
        <f>IF(Tabla1[[#This Row],[Insumos]]="","",_xlfn.XLOOKUP(Tabla1[[#This Row],[Insumos]],Tabla10[Insumo],Tabla10[InsumoAbrev],"",0))</f>
        <v/>
      </c>
    </row>
    <row r="1068" spans="2:18">
      <c r="B1068" s="188" t="str">
        <f>IF('Formulario PPGR3'!$G1068="","",CONCATENATE('Formulario PPGR3'!$C1068,".",'Formulario PPGR3'!$D1068,".",'Formulario PPGR3'!$E1068,".",'Formulario PPGR3'!$F1068))</f>
        <v/>
      </c>
      <c r="C1068" s="188" t="str">
        <f>IF('Formulario PPGR3'!$G1068="","",'Formulario PPGR1'!#REF!)</f>
        <v/>
      </c>
      <c r="D1068" s="188" t="str">
        <f>IF('Formulario PPGR3'!$G1068="","",'Formulario PPGR1'!#REF!)</f>
        <v/>
      </c>
      <c r="E1068" s="188" t="str">
        <f>IF('Formulario PPGR3'!$G1068="","",'Formulario PPGR1'!#REF!)</f>
        <v/>
      </c>
      <c r="F1068" s="188" t="str">
        <f>IF('Formulario PPGR3'!$G1068="","",'Formulario PPGR1'!#REF!)</f>
        <v/>
      </c>
      <c r="G1068" s="234"/>
      <c r="H1068" s="519" t="str" cm="1">
        <f t="array" ref="H1068">IF(Tabla1[[#This Row],[Código_Actividad]]="","",_xlfn.XLOOKUP(Tabla1[[#This Row],[Código_Actividad]],CodigoActividad,Tabla2[Actividades Programables Presupuestables],"",0))</f>
        <v/>
      </c>
      <c r="I1068" s="520" t="str">
        <f>IFERROR(VLOOKUP('Formulario PPGR3'!$G1068,'Formulario PPGR2'!$C$9:$Q$270,15,FALSE),"")</f>
        <v/>
      </c>
      <c r="J1068" s="525"/>
      <c r="K1068" s="524"/>
      <c r="L1068" s="521" t="str">
        <f>IF(Tabla1[[#This Row],[Descripción]]="","",_xlfn.XLOOKUP(Tabla1[[#This Row],[Descripción]],Tabla10[Descripción],Tabla10[Unidad de Medida],"",0))</f>
        <v/>
      </c>
      <c r="M1068" s="312"/>
      <c r="N1068" s="537" t="str">
        <f>IF(Tabla1[[#This Row],[Descripción]]="","",_xlfn.XLOOKUP(Tabla1[[#This Row],[Descripción]],Tabla10[Descripción],Tabla10[Precio Unitario],0))</f>
        <v/>
      </c>
      <c r="O1068" s="537" t="str">
        <f>IF(Tabla1[[#This Row],[Cantidad de Insumos]]="","",Tabla1[[#This Row],[Precio Unitario]]*Tabla1[[#This Row],[Cantidad de Insumos]])</f>
        <v/>
      </c>
      <c r="P1068" s="522" t="str">
        <f>IF(Tabla1[[#This Row],[Descripción]]="","",_xlfn.XLOOKUP(Tabla1[[#This Row],[Descripción]],Tabla10[Descripción],Tabla10[CODIGO PRESUPUESTARIO],0))</f>
        <v/>
      </c>
      <c r="Q1068" s="523"/>
      <c r="R1068" s="523" t="str">
        <f>IF(Tabla1[[#This Row],[Insumos]]="","",_xlfn.XLOOKUP(Tabla1[[#This Row],[Insumos]],Tabla10[Insumo],Tabla10[InsumoAbrev],"",0))</f>
        <v/>
      </c>
    </row>
    <row r="1069" spans="2:18">
      <c r="B1069" s="188" t="str">
        <f>IF('Formulario PPGR3'!$G1069="","",CONCATENATE('Formulario PPGR3'!$C1069,".",'Formulario PPGR3'!$D1069,".",'Formulario PPGR3'!$E1069,".",'Formulario PPGR3'!$F1069))</f>
        <v/>
      </c>
      <c r="C1069" s="188" t="str">
        <f>IF('Formulario PPGR3'!$G1069="","",'Formulario PPGR1'!#REF!)</f>
        <v/>
      </c>
      <c r="D1069" s="188" t="str">
        <f>IF('Formulario PPGR3'!$G1069="","",'Formulario PPGR1'!#REF!)</f>
        <v/>
      </c>
      <c r="E1069" s="188" t="str">
        <f>IF('Formulario PPGR3'!$G1069="","",'Formulario PPGR1'!#REF!)</f>
        <v/>
      </c>
      <c r="F1069" s="188" t="str">
        <f>IF('Formulario PPGR3'!$G1069="","",'Formulario PPGR1'!#REF!)</f>
        <v/>
      </c>
      <c r="G1069" s="234"/>
      <c r="H1069" s="519" t="str" cm="1">
        <f t="array" ref="H1069">IF(Tabla1[[#This Row],[Código_Actividad]]="","",_xlfn.XLOOKUP(Tabla1[[#This Row],[Código_Actividad]],CodigoActividad,Tabla2[Actividades Programables Presupuestables],"",0))</f>
        <v/>
      </c>
      <c r="I1069" s="520" t="str">
        <f>IFERROR(VLOOKUP('Formulario PPGR3'!$G1069,'Formulario PPGR2'!$C$9:$Q$270,15,FALSE),"")</f>
        <v/>
      </c>
      <c r="J1069" s="525"/>
      <c r="K1069" s="524"/>
      <c r="L1069" s="521" t="str">
        <f>IF(Tabla1[[#This Row],[Descripción]]="","",_xlfn.XLOOKUP(Tabla1[[#This Row],[Descripción]],Tabla10[Descripción],Tabla10[Unidad de Medida],"",0))</f>
        <v/>
      </c>
      <c r="M1069" s="312"/>
      <c r="N1069" s="537" t="str">
        <f>IF(Tabla1[[#This Row],[Descripción]]="","",_xlfn.XLOOKUP(Tabla1[[#This Row],[Descripción]],Tabla10[Descripción],Tabla10[Precio Unitario],0))</f>
        <v/>
      </c>
      <c r="O1069" s="537" t="str">
        <f>IF(Tabla1[[#This Row],[Cantidad de Insumos]]="","",Tabla1[[#This Row],[Precio Unitario]]*Tabla1[[#This Row],[Cantidad de Insumos]])</f>
        <v/>
      </c>
      <c r="P1069" s="522" t="str">
        <f>IF(Tabla1[[#This Row],[Descripción]]="","",_xlfn.XLOOKUP(Tabla1[[#This Row],[Descripción]],Tabla10[Descripción],Tabla10[CODIGO PRESUPUESTARIO],0))</f>
        <v/>
      </c>
      <c r="Q1069" s="523"/>
      <c r="R1069" s="523" t="str">
        <f>IF(Tabla1[[#This Row],[Insumos]]="","",_xlfn.XLOOKUP(Tabla1[[#This Row],[Insumos]],Tabla10[Insumo],Tabla10[InsumoAbrev],"",0))</f>
        <v/>
      </c>
    </row>
    <row r="1070" spans="2:18">
      <c r="B1070" s="188" t="str">
        <f>IF('Formulario PPGR3'!$G1070="","",CONCATENATE('Formulario PPGR3'!$C1070,".",'Formulario PPGR3'!$D1070,".",'Formulario PPGR3'!$E1070,".",'Formulario PPGR3'!$F1070))</f>
        <v/>
      </c>
      <c r="C1070" s="188" t="str">
        <f>IF('Formulario PPGR3'!$G1070="","",'Formulario PPGR1'!#REF!)</f>
        <v/>
      </c>
      <c r="D1070" s="188" t="str">
        <f>IF('Formulario PPGR3'!$G1070="","",'Formulario PPGR1'!#REF!)</f>
        <v/>
      </c>
      <c r="E1070" s="188" t="str">
        <f>IF('Formulario PPGR3'!$G1070="","",'Formulario PPGR1'!#REF!)</f>
        <v/>
      </c>
      <c r="F1070" s="188" t="str">
        <f>IF('Formulario PPGR3'!$G1070="","",'Formulario PPGR1'!#REF!)</f>
        <v/>
      </c>
      <c r="G1070" s="234"/>
      <c r="H1070" s="519" t="str" cm="1">
        <f t="array" ref="H1070">IF(Tabla1[[#This Row],[Código_Actividad]]="","",_xlfn.XLOOKUP(Tabla1[[#This Row],[Código_Actividad]],CodigoActividad,Tabla2[Actividades Programables Presupuestables],"",0))</f>
        <v/>
      </c>
      <c r="I1070" s="520" t="str">
        <f>IFERROR(VLOOKUP('Formulario PPGR3'!$G1070,'Formulario PPGR2'!$C$9:$Q$270,15,FALSE),"")</f>
        <v/>
      </c>
      <c r="J1070" s="525"/>
      <c r="K1070" s="524"/>
      <c r="L1070" s="521" t="str">
        <f>IF(Tabla1[[#This Row],[Descripción]]="","",_xlfn.XLOOKUP(Tabla1[[#This Row],[Descripción]],Tabla10[Descripción],Tabla10[Unidad de Medida],"",0))</f>
        <v/>
      </c>
      <c r="M1070" s="312"/>
      <c r="N1070" s="537" t="str">
        <f>IF(Tabla1[[#This Row],[Descripción]]="","",_xlfn.XLOOKUP(Tabla1[[#This Row],[Descripción]],Tabla10[Descripción],Tabla10[Precio Unitario],0))</f>
        <v/>
      </c>
      <c r="O1070" s="537" t="str">
        <f>IF(Tabla1[[#This Row],[Cantidad de Insumos]]="","",Tabla1[[#This Row],[Precio Unitario]]*Tabla1[[#This Row],[Cantidad de Insumos]])</f>
        <v/>
      </c>
      <c r="P1070" s="522" t="str">
        <f>IF(Tabla1[[#This Row],[Descripción]]="","",_xlfn.XLOOKUP(Tabla1[[#This Row],[Descripción]],Tabla10[Descripción],Tabla10[CODIGO PRESUPUESTARIO],0))</f>
        <v/>
      </c>
      <c r="Q1070" s="523"/>
      <c r="R1070" s="523" t="str">
        <f>IF(Tabla1[[#This Row],[Insumos]]="","",_xlfn.XLOOKUP(Tabla1[[#This Row],[Insumos]],Tabla10[Insumo],Tabla10[InsumoAbrev],"",0))</f>
        <v/>
      </c>
    </row>
    <row r="1071" spans="2:18">
      <c r="B1071" s="188" t="str">
        <f>IF('Formulario PPGR3'!$G1071="","",CONCATENATE('Formulario PPGR3'!$C1071,".",'Formulario PPGR3'!$D1071,".",'Formulario PPGR3'!$E1071,".",'Formulario PPGR3'!$F1071))</f>
        <v/>
      </c>
      <c r="C1071" s="188" t="str">
        <f>IF('Formulario PPGR3'!$G1071="","",'Formulario PPGR1'!#REF!)</f>
        <v/>
      </c>
      <c r="D1071" s="188" t="str">
        <f>IF('Formulario PPGR3'!$G1071="","",'Formulario PPGR1'!#REF!)</f>
        <v/>
      </c>
      <c r="E1071" s="188" t="str">
        <f>IF('Formulario PPGR3'!$G1071="","",'Formulario PPGR1'!#REF!)</f>
        <v/>
      </c>
      <c r="F1071" s="188" t="str">
        <f>IF('Formulario PPGR3'!$G1071="","",'Formulario PPGR1'!#REF!)</f>
        <v/>
      </c>
      <c r="G1071" s="234"/>
      <c r="H1071" s="519" t="str" cm="1">
        <f t="array" ref="H1071">IF(Tabla1[[#This Row],[Código_Actividad]]="","",_xlfn.XLOOKUP(Tabla1[[#This Row],[Código_Actividad]],CodigoActividad,Tabla2[Actividades Programables Presupuestables],"",0))</f>
        <v/>
      </c>
      <c r="I1071" s="520" t="str">
        <f>IFERROR(VLOOKUP('Formulario PPGR3'!$G1071,'Formulario PPGR2'!$C$9:$Q$270,15,FALSE),"")</f>
        <v/>
      </c>
      <c r="J1071" s="525"/>
      <c r="K1071" s="524"/>
      <c r="L1071" s="521" t="str">
        <f>IF(Tabla1[[#This Row],[Descripción]]="","",_xlfn.XLOOKUP(Tabla1[[#This Row],[Descripción]],Tabla10[Descripción],Tabla10[Unidad de Medida],"",0))</f>
        <v/>
      </c>
      <c r="M1071" s="312"/>
      <c r="N1071" s="537" t="str">
        <f>IF(Tabla1[[#This Row],[Descripción]]="","",_xlfn.XLOOKUP(Tabla1[[#This Row],[Descripción]],Tabla10[Descripción],Tabla10[Precio Unitario],0))</f>
        <v/>
      </c>
      <c r="O1071" s="537" t="str">
        <f>IF(Tabla1[[#This Row],[Cantidad de Insumos]]="","",Tabla1[[#This Row],[Precio Unitario]]*Tabla1[[#This Row],[Cantidad de Insumos]])</f>
        <v/>
      </c>
      <c r="P1071" s="522" t="str">
        <f>IF(Tabla1[[#This Row],[Descripción]]="","",_xlfn.XLOOKUP(Tabla1[[#This Row],[Descripción]],Tabla10[Descripción],Tabla10[CODIGO PRESUPUESTARIO],0))</f>
        <v/>
      </c>
      <c r="Q1071" s="523"/>
      <c r="R1071" s="523" t="str">
        <f>IF(Tabla1[[#This Row],[Insumos]]="","",_xlfn.XLOOKUP(Tabla1[[#This Row],[Insumos]],Tabla10[Insumo],Tabla10[InsumoAbrev],"",0))</f>
        <v/>
      </c>
    </row>
    <row r="1072" spans="2:18">
      <c r="B1072" s="188" t="str">
        <f>IF('Formulario PPGR3'!$G1072="","",CONCATENATE('Formulario PPGR3'!$C1072,".",'Formulario PPGR3'!$D1072,".",'Formulario PPGR3'!$E1072,".",'Formulario PPGR3'!$F1072))</f>
        <v/>
      </c>
      <c r="C1072" s="188" t="str">
        <f>IF('Formulario PPGR3'!$G1072="","",'Formulario PPGR1'!#REF!)</f>
        <v/>
      </c>
      <c r="D1072" s="188" t="str">
        <f>IF('Formulario PPGR3'!$G1072="","",'Formulario PPGR1'!#REF!)</f>
        <v/>
      </c>
      <c r="E1072" s="188" t="str">
        <f>IF('Formulario PPGR3'!$G1072="","",'Formulario PPGR1'!#REF!)</f>
        <v/>
      </c>
      <c r="F1072" s="188" t="str">
        <f>IF('Formulario PPGR3'!$G1072="","",'Formulario PPGR1'!#REF!)</f>
        <v/>
      </c>
      <c r="G1072" s="234"/>
      <c r="H1072" s="519" t="str" cm="1">
        <f t="array" ref="H1072">IF(Tabla1[[#This Row],[Código_Actividad]]="","",_xlfn.XLOOKUP(Tabla1[[#This Row],[Código_Actividad]],CodigoActividad,Tabla2[Actividades Programables Presupuestables],"",0))</f>
        <v/>
      </c>
      <c r="I1072" s="520" t="str">
        <f>IFERROR(VLOOKUP('Formulario PPGR3'!$G1072,'Formulario PPGR2'!$C$9:$Q$270,15,FALSE),"")</f>
        <v/>
      </c>
      <c r="J1072" s="525"/>
      <c r="K1072" s="524"/>
      <c r="L1072" s="521" t="str">
        <f>IF(Tabla1[[#This Row],[Descripción]]="","",_xlfn.XLOOKUP(Tabla1[[#This Row],[Descripción]],Tabla10[Descripción],Tabla10[Unidad de Medida],"",0))</f>
        <v/>
      </c>
      <c r="M1072" s="312"/>
      <c r="N1072" s="537" t="str">
        <f>IF(Tabla1[[#This Row],[Descripción]]="","",_xlfn.XLOOKUP(Tabla1[[#This Row],[Descripción]],Tabla10[Descripción],Tabla10[Precio Unitario],0))</f>
        <v/>
      </c>
      <c r="O1072" s="537" t="str">
        <f>IF(Tabla1[[#This Row],[Cantidad de Insumos]]="","",Tabla1[[#This Row],[Precio Unitario]]*Tabla1[[#This Row],[Cantidad de Insumos]])</f>
        <v/>
      </c>
      <c r="P1072" s="522" t="str">
        <f>IF(Tabla1[[#This Row],[Descripción]]="","",_xlfn.XLOOKUP(Tabla1[[#This Row],[Descripción]],Tabla10[Descripción],Tabla10[CODIGO PRESUPUESTARIO],0))</f>
        <v/>
      </c>
      <c r="Q1072" s="523"/>
      <c r="R1072" s="523" t="str">
        <f>IF(Tabla1[[#This Row],[Insumos]]="","",_xlfn.XLOOKUP(Tabla1[[#This Row],[Insumos]],Tabla10[Insumo],Tabla10[InsumoAbrev],"",0))</f>
        <v/>
      </c>
    </row>
    <row r="1073" spans="2:18">
      <c r="B1073" s="188" t="str">
        <f>IF('Formulario PPGR3'!$G1073="","",CONCATENATE('Formulario PPGR3'!$C1073,".",'Formulario PPGR3'!$D1073,".",'Formulario PPGR3'!$E1073,".",'Formulario PPGR3'!$F1073))</f>
        <v/>
      </c>
      <c r="C1073" s="188" t="str">
        <f>IF('Formulario PPGR3'!$G1073="","",'Formulario PPGR1'!#REF!)</f>
        <v/>
      </c>
      <c r="D1073" s="188" t="str">
        <f>IF('Formulario PPGR3'!$G1073="","",'Formulario PPGR1'!#REF!)</f>
        <v/>
      </c>
      <c r="E1073" s="188" t="str">
        <f>IF('Formulario PPGR3'!$G1073="","",'Formulario PPGR1'!#REF!)</f>
        <v/>
      </c>
      <c r="F1073" s="188" t="str">
        <f>IF('Formulario PPGR3'!$G1073="","",'Formulario PPGR1'!#REF!)</f>
        <v/>
      </c>
      <c r="G1073" s="234"/>
      <c r="H1073" s="519" t="str" cm="1">
        <f t="array" ref="H1073">IF(Tabla1[[#This Row],[Código_Actividad]]="","",_xlfn.XLOOKUP(Tabla1[[#This Row],[Código_Actividad]],CodigoActividad,Tabla2[Actividades Programables Presupuestables],"",0))</f>
        <v/>
      </c>
      <c r="I1073" s="520" t="str">
        <f>IFERROR(VLOOKUP('Formulario PPGR3'!$G1073,'Formulario PPGR2'!$C$9:$Q$270,15,FALSE),"")</f>
        <v/>
      </c>
      <c r="J1073" s="525"/>
      <c r="K1073" s="524"/>
      <c r="L1073" s="521" t="str">
        <f>IF(Tabla1[[#This Row],[Descripción]]="","",_xlfn.XLOOKUP(Tabla1[[#This Row],[Descripción]],Tabla10[Descripción],Tabla10[Unidad de Medida],"",0))</f>
        <v/>
      </c>
      <c r="M1073" s="312"/>
      <c r="N1073" s="537" t="str">
        <f>IF(Tabla1[[#This Row],[Descripción]]="","",_xlfn.XLOOKUP(Tabla1[[#This Row],[Descripción]],Tabla10[Descripción],Tabla10[Precio Unitario],0))</f>
        <v/>
      </c>
      <c r="O1073" s="537" t="str">
        <f>IF(Tabla1[[#This Row],[Cantidad de Insumos]]="","",Tabla1[[#This Row],[Precio Unitario]]*Tabla1[[#This Row],[Cantidad de Insumos]])</f>
        <v/>
      </c>
      <c r="P1073" s="522" t="str">
        <f>IF(Tabla1[[#This Row],[Descripción]]="","",_xlfn.XLOOKUP(Tabla1[[#This Row],[Descripción]],Tabla10[Descripción],Tabla10[CODIGO PRESUPUESTARIO],0))</f>
        <v/>
      </c>
      <c r="Q1073" s="523"/>
      <c r="R1073" s="523" t="str">
        <f>IF(Tabla1[[#This Row],[Insumos]]="","",_xlfn.XLOOKUP(Tabla1[[#This Row],[Insumos]],Tabla10[Insumo],Tabla10[InsumoAbrev],"",0))</f>
        <v/>
      </c>
    </row>
    <row r="1074" spans="2:18">
      <c r="B1074" s="188" t="str">
        <f>IF('Formulario PPGR3'!$G1074="","",CONCATENATE('Formulario PPGR3'!$C1074,".",'Formulario PPGR3'!$D1074,".",'Formulario PPGR3'!$E1074,".",'Formulario PPGR3'!$F1074))</f>
        <v/>
      </c>
      <c r="C1074" s="188" t="str">
        <f>IF('Formulario PPGR3'!$G1074="","",'Formulario PPGR1'!#REF!)</f>
        <v/>
      </c>
      <c r="D1074" s="188" t="str">
        <f>IF('Formulario PPGR3'!$G1074="","",'Formulario PPGR1'!#REF!)</f>
        <v/>
      </c>
      <c r="E1074" s="188" t="str">
        <f>IF('Formulario PPGR3'!$G1074="","",'Formulario PPGR1'!#REF!)</f>
        <v/>
      </c>
      <c r="F1074" s="188" t="str">
        <f>IF('Formulario PPGR3'!$G1074="","",'Formulario PPGR1'!#REF!)</f>
        <v/>
      </c>
      <c r="G1074" s="234"/>
      <c r="H1074" s="519" t="str" cm="1">
        <f t="array" ref="H1074">IF(Tabla1[[#This Row],[Código_Actividad]]="","",_xlfn.XLOOKUP(Tabla1[[#This Row],[Código_Actividad]],CodigoActividad,Tabla2[Actividades Programables Presupuestables],"",0))</f>
        <v/>
      </c>
      <c r="I1074" s="520" t="str">
        <f>IFERROR(VLOOKUP('Formulario PPGR3'!$G1074,'Formulario PPGR2'!$C$9:$Q$270,15,FALSE),"")</f>
        <v/>
      </c>
      <c r="J1074" s="525"/>
      <c r="K1074" s="524"/>
      <c r="L1074" s="521" t="str">
        <f>IF(Tabla1[[#This Row],[Descripción]]="","",_xlfn.XLOOKUP(Tabla1[[#This Row],[Descripción]],Tabla10[Descripción],Tabla10[Unidad de Medida],"",0))</f>
        <v/>
      </c>
      <c r="M1074" s="312"/>
      <c r="N1074" s="537" t="str">
        <f>IF(Tabla1[[#This Row],[Descripción]]="","",_xlfn.XLOOKUP(Tabla1[[#This Row],[Descripción]],Tabla10[Descripción],Tabla10[Precio Unitario],0))</f>
        <v/>
      </c>
      <c r="O1074" s="537" t="str">
        <f>IF(Tabla1[[#This Row],[Cantidad de Insumos]]="","",Tabla1[[#This Row],[Precio Unitario]]*Tabla1[[#This Row],[Cantidad de Insumos]])</f>
        <v/>
      </c>
      <c r="P1074" s="522" t="str">
        <f>IF(Tabla1[[#This Row],[Descripción]]="","",_xlfn.XLOOKUP(Tabla1[[#This Row],[Descripción]],Tabla10[Descripción],Tabla10[CODIGO PRESUPUESTARIO],0))</f>
        <v/>
      </c>
      <c r="Q1074" s="523"/>
      <c r="R1074" s="523" t="str">
        <f>IF(Tabla1[[#This Row],[Insumos]]="","",_xlfn.XLOOKUP(Tabla1[[#This Row],[Insumos]],Tabla10[Insumo],Tabla10[InsumoAbrev],"",0))</f>
        <v/>
      </c>
    </row>
    <row r="1075" spans="2:18">
      <c r="B1075" s="188" t="str">
        <f>IF('Formulario PPGR3'!$G1075="","",CONCATENATE('Formulario PPGR3'!$C1075,".",'Formulario PPGR3'!$D1075,".",'Formulario PPGR3'!$E1075,".",'Formulario PPGR3'!$F1075))</f>
        <v/>
      </c>
      <c r="C1075" s="188" t="str">
        <f>IF('Formulario PPGR3'!$G1075="","",'Formulario PPGR1'!#REF!)</f>
        <v/>
      </c>
      <c r="D1075" s="188" t="str">
        <f>IF('Formulario PPGR3'!$G1075="","",'Formulario PPGR1'!#REF!)</f>
        <v/>
      </c>
      <c r="E1075" s="188" t="str">
        <f>IF('Formulario PPGR3'!$G1075="","",'Formulario PPGR1'!#REF!)</f>
        <v/>
      </c>
      <c r="F1075" s="188" t="str">
        <f>IF('Formulario PPGR3'!$G1075="","",'Formulario PPGR1'!#REF!)</f>
        <v/>
      </c>
      <c r="G1075" s="234"/>
      <c r="H1075" s="519" t="str" cm="1">
        <f t="array" ref="H1075">IF(Tabla1[[#This Row],[Código_Actividad]]="","",_xlfn.XLOOKUP(Tabla1[[#This Row],[Código_Actividad]],CodigoActividad,Tabla2[Actividades Programables Presupuestables],"",0))</f>
        <v/>
      </c>
      <c r="I1075" s="520" t="str">
        <f>IFERROR(VLOOKUP('Formulario PPGR3'!$G1075,'Formulario PPGR2'!$C$9:$Q$270,15,FALSE),"")</f>
        <v/>
      </c>
      <c r="J1075" s="525"/>
      <c r="K1075" s="524"/>
      <c r="L1075" s="521" t="str">
        <f>IF(Tabla1[[#This Row],[Descripción]]="","",_xlfn.XLOOKUP(Tabla1[[#This Row],[Descripción]],Tabla10[Descripción],Tabla10[Unidad de Medida],"",0))</f>
        <v/>
      </c>
      <c r="M1075" s="312"/>
      <c r="N1075" s="537" t="str">
        <f>IF(Tabla1[[#This Row],[Descripción]]="","",_xlfn.XLOOKUP(Tabla1[[#This Row],[Descripción]],Tabla10[Descripción],Tabla10[Precio Unitario],0))</f>
        <v/>
      </c>
      <c r="O1075" s="537" t="str">
        <f>IF(Tabla1[[#This Row],[Cantidad de Insumos]]="","",Tabla1[[#This Row],[Precio Unitario]]*Tabla1[[#This Row],[Cantidad de Insumos]])</f>
        <v/>
      </c>
      <c r="P1075" s="522" t="str">
        <f>IF(Tabla1[[#This Row],[Descripción]]="","",_xlfn.XLOOKUP(Tabla1[[#This Row],[Descripción]],Tabla10[Descripción],Tabla10[CODIGO PRESUPUESTARIO],0))</f>
        <v/>
      </c>
      <c r="Q1075" s="523"/>
      <c r="R1075" s="523" t="str">
        <f>IF(Tabla1[[#This Row],[Insumos]]="","",_xlfn.XLOOKUP(Tabla1[[#This Row],[Insumos]],Tabla10[Insumo],Tabla10[InsumoAbrev],"",0))</f>
        <v/>
      </c>
    </row>
    <row r="1076" spans="2:18">
      <c r="B1076" s="188" t="str">
        <f>IF('Formulario PPGR3'!$G1076="","",CONCATENATE('Formulario PPGR3'!$C1076,".",'Formulario PPGR3'!$D1076,".",'Formulario PPGR3'!$E1076,".",'Formulario PPGR3'!$F1076))</f>
        <v/>
      </c>
      <c r="C1076" s="188" t="str">
        <f>IF('Formulario PPGR3'!$G1076="","",'Formulario PPGR1'!#REF!)</f>
        <v/>
      </c>
      <c r="D1076" s="188" t="str">
        <f>IF('Formulario PPGR3'!$G1076="","",'Formulario PPGR1'!#REF!)</f>
        <v/>
      </c>
      <c r="E1076" s="188" t="str">
        <f>IF('Formulario PPGR3'!$G1076="","",'Formulario PPGR1'!#REF!)</f>
        <v/>
      </c>
      <c r="F1076" s="188" t="str">
        <f>IF('Formulario PPGR3'!$G1076="","",'Formulario PPGR1'!#REF!)</f>
        <v/>
      </c>
      <c r="G1076" s="234"/>
      <c r="H1076" s="519" t="str" cm="1">
        <f t="array" ref="H1076">IF(Tabla1[[#This Row],[Código_Actividad]]="","",_xlfn.XLOOKUP(Tabla1[[#This Row],[Código_Actividad]],CodigoActividad,Tabla2[Actividades Programables Presupuestables],"",0))</f>
        <v/>
      </c>
      <c r="I1076" s="520" t="str">
        <f>IFERROR(VLOOKUP('Formulario PPGR3'!$G1076,'Formulario PPGR2'!$C$9:$Q$270,15,FALSE),"")</f>
        <v/>
      </c>
      <c r="J1076" s="525"/>
      <c r="K1076" s="524"/>
      <c r="L1076" s="521" t="str">
        <f>IF(Tabla1[[#This Row],[Descripción]]="","",_xlfn.XLOOKUP(Tabla1[[#This Row],[Descripción]],Tabla10[Descripción],Tabla10[Unidad de Medida],"",0))</f>
        <v/>
      </c>
      <c r="M1076" s="312"/>
      <c r="N1076" s="537" t="str">
        <f>IF(Tabla1[[#This Row],[Descripción]]="","",_xlfn.XLOOKUP(Tabla1[[#This Row],[Descripción]],Tabla10[Descripción],Tabla10[Precio Unitario],0))</f>
        <v/>
      </c>
      <c r="O1076" s="537" t="str">
        <f>IF(Tabla1[[#This Row],[Cantidad de Insumos]]="","",Tabla1[[#This Row],[Precio Unitario]]*Tabla1[[#This Row],[Cantidad de Insumos]])</f>
        <v/>
      </c>
      <c r="P1076" s="522" t="str">
        <f>IF(Tabla1[[#This Row],[Descripción]]="","",_xlfn.XLOOKUP(Tabla1[[#This Row],[Descripción]],Tabla10[Descripción],Tabla10[CODIGO PRESUPUESTARIO],0))</f>
        <v/>
      </c>
      <c r="Q1076" s="523"/>
      <c r="R1076" s="523" t="str">
        <f>IF(Tabla1[[#This Row],[Insumos]]="","",_xlfn.XLOOKUP(Tabla1[[#This Row],[Insumos]],Tabla10[Insumo],Tabla10[InsumoAbrev],"",0))</f>
        <v/>
      </c>
    </row>
    <row r="1077" spans="2:18">
      <c r="B1077" s="188" t="str">
        <f>IF('Formulario PPGR3'!$G1077="","",CONCATENATE('Formulario PPGR3'!$C1077,".",'Formulario PPGR3'!$D1077,".",'Formulario PPGR3'!$E1077,".",'Formulario PPGR3'!$F1077))</f>
        <v/>
      </c>
      <c r="C1077" s="188" t="str">
        <f>IF('Formulario PPGR3'!$G1077="","",'Formulario PPGR1'!#REF!)</f>
        <v/>
      </c>
      <c r="D1077" s="188" t="str">
        <f>IF('Formulario PPGR3'!$G1077="","",'Formulario PPGR1'!#REF!)</f>
        <v/>
      </c>
      <c r="E1077" s="188" t="str">
        <f>IF('Formulario PPGR3'!$G1077="","",'Formulario PPGR1'!#REF!)</f>
        <v/>
      </c>
      <c r="F1077" s="188" t="str">
        <f>IF('Formulario PPGR3'!$G1077="","",'Formulario PPGR1'!#REF!)</f>
        <v/>
      </c>
      <c r="G1077" s="234"/>
      <c r="H1077" s="519" t="str" cm="1">
        <f t="array" ref="H1077">IF(Tabla1[[#This Row],[Código_Actividad]]="","",_xlfn.XLOOKUP(Tabla1[[#This Row],[Código_Actividad]],CodigoActividad,Tabla2[Actividades Programables Presupuestables],"",0))</f>
        <v/>
      </c>
      <c r="I1077" s="520" t="str">
        <f>IFERROR(VLOOKUP('Formulario PPGR3'!$G1077,'Formulario PPGR2'!$C$9:$Q$270,15,FALSE),"")</f>
        <v/>
      </c>
      <c r="J1077" s="525"/>
      <c r="K1077" s="524"/>
      <c r="L1077" s="521" t="str">
        <f>IF(Tabla1[[#This Row],[Descripción]]="","",_xlfn.XLOOKUP(Tabla1[[#This Row],[Descripción]],Tabla10[Descripción],Tabla10[Unidad de Medida],"",0))</f>
        <v/>
      </c>
      <c r="M1077" s="312"/>
      <c r="N1077" s="537" t="str">
        <f>IF(Tabla1[[#This Row],[Descripción]]="","",_xlfn.XLOOKUP(Tabla1[[#This Row],[Descripción]],Tabla10[Descripción],Tabla10[Precio Unitario],0))</f>
        <v/>
      </c>
      <c r="O1077" s="537" t="str">
        <f>IF(Tabla1[[#This Row],[Cantidad de Insumos]]="","",Tabla1[[#This Row],[Precio Unitario]]*Tabla1[[#This Row],[Cantidad de Insumos]])</f>
        <v/>
      </c>
      <c r="P1077" s="522" t="str">
        <f>IF(Tabla1[[#This Row],[Descripción]]="","",_xlfn.XLOOKUP(Tabla1[[#This Row],[Descripción]],Tabla10[Descripción],Tabla10[CODIGO PRESUPUESTARIO],0))</f>
        <v/>
      </c>
      <c r="Q1077" s="523"/>
      <c r="R1077" s="523" t="str">
        <f>IF(Tabla1[[#This Row],[Insumos]]="","",_xlfn.XLOOKUP(Tabla1[[#This Row],[Insumos]],Tabla10[Insumo],Tabla10[InsumoAbrev],"",0))</f>
        <v/>
      </c>
    </row>
    <row r="1078" spans="2:18">
      <c r="B1078" s="188" t="str">
        <f>IF('Formulario PPGR3'!$G1078="","",CONCATENATE('Formulario PPGR3'!$C1078,".",'Formulario PPGR3'!$D1078,".",'Formulario PPGR3'!$E1078,".",'Formulario PPGR3'!$F1078))</f>
        <v/>
      </c>
      <c r="C1078" s="188" t="str">
        <f>IF('Formulario PPGR3'!$G1078="","",'Formulario PPGR1'!#REF!)</f>
        <v/>
      </c>
      <c r="D1078" s="188" t="str">
        <f>IF('Formulario PPGR3'!$G1078="","",'Formulario PPGR1'!#REF!)</f>
        <v/>
      </c>
      <c r="E1078" s="188" t="str">
        <f>IF('Formulario PPGR3'!$G1078="","",'Formulario PPGR1'!#REF!)</f>
        <v/>
      </c>
      <c r="F1078" s="188" t="str">
        <f>IF('Formulario PPGR3'!$G1078="","",'Formulario PPGR1'!#REF!)</f>
        <v/>
      </c>
      <c r="G1078" s="234"/>
      <c r="H1078" s="519" t="str" cm="1">
        <f t="array" ref="H1078">IF(Tabla1[[#This Row],[Código_Actividad]]="","",_xlfn.XLOOKUP(Tabla1[[#This Row],[Código_Actividad]],CodigoActividad,Tabla2[Actividades Programables Presupuestables],"",0))</f>
        <v/>
      </c>
      <c r="I1078" s="520" t="str">
        <f>IFERROR(VLOOKUP('Formulario PPGR3'!$G1078,'Formulario PPGR2'!$C$9:$Q$270,15,FALSE),"")</f>
        <v/>
      </c>
      <c r="J1078" s="525"/>
      <c r="K1078" s="524"/>
      <c r="L1078" s="521" t="str">
        <f>IF(Tabla1[[#This Row],[Descripción]]="","",_xlfn.XLOOKUP(Tabla1[[#This Row],[Descripción]],Tabla10[Descripción],Tabla10[Unidad de Medida],"",0))</f>
        <v/>
      </c>
      <c r="M1078" s="312"/>
      <c r="N1078" s="537" t="str">
        <f>IF(Tabla1[[#This Row],[Descripción]]="","",_xlfn.XLOOKUP(Tabla1[[#This Row],[Descripción]],Tabla10[Descripción],Tabla10[Precio Unitario],0))</f>
        <v/>
      </c>
      <c r="O1078" s="537" t="str">
        <f>IF(Tabla1[[#This Row],[Cantidad de Insumos]]="","",Tabla1[[#This Row],[Precio Unitario]]*Tabla1[[#This Row],[Cantidad de Insumos]])</f>
        <v/>
      </c>
      <c r="P1078" s="522" t="str">
        <f>IF(Tabla1[[#This Row],[Descripción]]="","",_xlfn.XLOOKUP(Tabla1[[#This Row],[Descripción]],Tabla10[Descripción],Tabla10[CODIGO PRESUPUESTARIO],0))</f>
        <v/>
      </c>
      <c r="Q1078" s="523"/>
      <c r="R1078" s="523" t="str">
        <f>IF(Tabla1[[#This Row],[Insumos]]="","",_xlfn.XLOOKUP(Tabla1[[#This Row],[Insumos]],Tabla10[Insumo],Tabla10[InsumoAbrev],"",0))</f>
        <v/>
      </c>
    </row>
    <row r="1079" spans="2:18">
      <c r="B1079" s="188" t="str">
        <f>IF('Formulario PPGR3'!$G1079="","",CONCATENATE('Formulario PPGR3'!$C1079,".",'Formulario PPGR3'!$D1079,".",'Formulario PPGR3'!$E1079,".",'Formulario PPGR3'!$F1079))</f>
        <v/>
      </c>
      <c r="C1079" s="188" t="str">
        <f>IF('Formulario PPGR3'!$G1079="","",'Formulario PPGR1'!#REF!)</f>
        <v/>
      </c>
      <c r="D1079" s="188" t="str">
        <f>IF('Formulario PPGR3'!$G1079="","",'Formulario PPGR1'!#REF!)</f>
        <v/>
      </c>
      <c r="E1079" s="188" t="str">
        <f>IF('Formulario PPGR3'!$G1079="","",'Formulario PPGR1'!#REF!)</f>
        <v/>
      </c>
      <c r="F1079" s="188" t="str">
        <f>IF('Formulario PPGR3'!$G1079="","",'Formulario PPGR1'!#REF!)</f>
        <v/>
      </c>
      <c r="G1079" s="234"/>
      <c r="H1079" s="519" t="str" cm="1">
        <f t="array" ref="H1079">IF(Tabla1[[#This Row],[Código_Actividad]]="","",_xlfn.XLOOKUP(Tabla1[[#This Row],[Código_Actividad]],CodigoActividad,Tabla2[Actividades Programables Presupuestables],"",0))</f>
        <v/>
      </c>
      <c r="I1079" s="520" t="str">
        <f>IFERROR(VLOOKUP('Formulario PPGR3'!$G1079,'Formulario PPGR2'!$C$9:$Q$270,15,FALSE),"")</f>
        <v/>
      </c>
      <c r="J1079" s="525"/>
      <c r="K1079" s="524"/>
      <c r="L1079" s="521" t="str">
        <f>IF(Tabla1[[#This Row],[Descripción]]="","",_xlfn.XLOOKUP(Tabla1[[#This Row],[Descripción]],Tabla10[Descripción],Tabla10[Unidad de Medida],"",0))</f>
        <v/>
      </c>
      <c r="M1079" s="312"/>
      <c r="N1079" s="537" t="str">
        <f>IF(Tabla1[[#This Row],[Descripción]]="","",_xlfn.XLOOKUP(Tabla1[[#This Row],[Descripción]],Tabla10[Descripción],Tabla10[Precio Unitario],0))</f>
        <v/>
      </c>
      <c r="O1079" s="537" t="str">
        <f>IF(Tabla1[[#This Row],[Cantidad de Insumos]]="","",Tabla1[[#This Row],[Precio Unitario]]*Tabla1[[#This Row],[Cantidad de Insumos]])</f>
        <v/>
      </c>
      <c r="P1079" s="522" t="str">
        <f>IF(Tabla1[[#This Row],[Descripción]]="","",_xlfn.XLOOKUP(Tabla1[[#This Row],[Descripción]],Tabla10[Descripción],Tabla10[CODIGO PRESUPUESTARIO],0))</f>
        <v/>
      </c>
      <c r="Q1079" s="523"/>
      <c r="R1079" s="523" t="str">
        <f>IF(Tabla1[[#This Row],[Insumos]]="","",_xlfn.XLOOKUP(Tabla1[[#This Row],[Insumos]],Tabla10[Insumo],Tabla10[InsumoAbrev],"",0))</f>
        <v/>
      </c>
    </row>
    <row r="1080" spans="2:18">
      <c r="B1080" s="188" t="str">
        <f>IF('Formulario PPGR3'!$G1080="","",CONCATENATE('Formulario PPGR3'!$C1080,".",'Formulario PPGR3'!$D1080,".",'Formulario PPGR3'!$E1080,".",'Formulario PPGR3'!$F1080))</f>
        <v/>
      </c>
      <c r="C1080" s="188" t="str">
        <f>IF('Formulario PPGR3'!$G1080="","",'Formulario PPGR1'!#REF!)</f>
        <v/>
      </c>
      <c r="D1080" s="188" t="str">
        <f>IF('Formulario PPGR3'!$G1080="","",'Formulario PPGR1'!#REF!)</f>
        <v/>
      </c>
      <c r="E1080" s="188" t="str">
        <f>IF('Formulario PPGR3'!$G1080="","",'Formulario PPGR1'!#REF!)</f>
        <v/>
      </c>
      <c r="F1080" s="188" t="str">
        <f>IF('Formulario PPGR3'!$G1080="","",'Formulario PPGR1'!#REF!)</f>
        <v/>
      </c>
      <c r="G1080" s="234"/>
      <c r="H1080" s="519" t="str" cm="1">
        <f t="array" ref="H1080">IF(Tabla1[[#This Row],[Código_Actividad]]="","",_xlfn.XLOOKUP(Tabla1[[#This Row],[Código_Actividad]],CodigoActividad,Tabla2[Actividades Programables Presupuestables],"",0))</f>
        <v/>
      </c>
      <c r="I1080" s="520" t="str">
        <f>IFERROR(VLOOKUP('Formulario PPGR3'!$G1080,'Formulario PPGR2'!$C$9:$Q$270,15,FALSE),"")</f>
        <v/>
      </c>
      <c r="J1080" s="525"/>
      <c r="K1080" s="524"/>
      <c r="L1080" s="521" t="str">
        <f>IF(Tabla1[[#This Row],[Descripción]]="","",_xlfn.XLOOKUP(Tabla1[[#This Row],[Descripción]],Tabla10[Descripción],Tabla10[Unidad de Medida],"",0))</f>
        <v/>
      </c>
      <c r="M1080" s="312"/>
      <c r="N1080" s="537" t="str">
        <f>IF(Tabla1[[#This Row],[Descripción]]="","",_xlfn.XLOOKUP(Tabla1[[#This Row],[Descripción]],Tabla10[Descripción],Tabla10[Precio Unitario],0))</f>
        <v/>
      </c>
      <c r="O1080" s="537" t="str">
        <f>IF(Tabla1[[#This Row],[Cantidad de Insumos]]="","",Tabla1[[#This Row],[Precio Unitario]]*Tabla1[[#This Row],[Cantidad de Insumos]])</f>
        <v/>
      </c>
      <c r="P1080" s="522" t="str">
        <f>IF(Tabla1[[#This Row],[Descripción]]="","",_xlfn.XLOOKUP(Tabla1[[#This Row],[Descripción]],Tabla10[Descripción],Tabla10[CODIGO PRESUPUESTARIO],0))</f>
        <v/>
      </c>
      <c r="Q1080" s="523"/>
      <c r="R1080" s="523" t="str">
        <f>IF(Tabla1[[#This Row],[Insumos]]="","",_xlfn.XLOOKUP(Tabla1[[#This Row],[Insumos]],Tabla10[Insumo],Tabla10[InsumoAbrev],"",0))</f>
        <v/>
      </c>
    </row>
    <row r="1081" spans="2:18">
      <c r="B1081" s="188" t="str">
        <f>IF('Formulario PPGR3'!$G1081="","",CONCATENATE('Formulario PPGR3'!$C1081,".",'Formulario PPGR3'!$D1081,".",'Formulario PPGR3'!$E1081,".",'Formulario PPGR3'!$F1081))</f>
        <v/>
      </c>
      <c r="C1081" s="188" t="str">
        <f>IF('Formulario PPGR3'!$G1081="","",'Formulario PPGR1'!#REF!)</f>
        <v/>
      </c>
      <c r="D1081" s="188" t="str">
        <f>IF('Formulario PPGR3'!$G1081="","",'Formulario PPGR1'!#REF!)</f>
        <v/>
      </c>
      <c r="E1081" s="188" t="str">
        <f>IF('Formulario PPGR3'!$G1081="","",'Formulario PPGR1'!#REF!)</f>
        <v/>
      </c>
      <c r="F1081" s="188" t="str">
        <f>IF('Formulario PPGR3'!$G1081="","",'Formulario PPGR1'!#REF!)</f>
        <v/>
      </c>
      <c r="G1081" s="234"/>
      <c r="H1081" s="519" t="str" cm="1">
        <f t="array" ref="H1081">IF(Tabla1[[#This Row],[Código_Actividad]]="","",_xlfn.XLOOKUP(Tabla1[[#This Row],[Código_Actividad]],CodigoActividad,Tabla2[Actividades Programables Presupuestables],"",0))</f>
        <v/>
      </c>
      <c r="I1081" s="520" t="str">
        <f>IFERROR(VLOOKUP('Formulario PPGR3'!$G1081,'Formulario PPGR2'!$C$9:$Q$270,15,FALSE),"")</f>
        <v/>
      </c>
      <c r="J1081" s="525"/>
      <c r="K1081" s="524"/>
      <c r="L1081" s="521" t="str">
        <f>IF(Tabla1[[#This Row],[Descripción]]="","",_xlfn.XLOOKUP(Tabla1[[#This Row],[Descripción]],Tabla10[Descripción],Tabla10[Unidad de Medida],"",0))</f>
        <v/>
      </c>
      <c r="M1081" s="312"/>
      <c r="N1081" s="537" t="str">
        <f>IF(Tabla1[[#This Row],[Descripción]]="","",_xlfn.XLOOKUP(Tabla1[[#This Row],[Descripción]],Tabla10[Descripción],Tabla10[Precio Unitario],0))</f>
        <v/>
      </c>
      <c r="O1081" s="537" t="str">
        <f>IF(Tabla1[[#This Row],[Cantidad de Insumos]]="","",Tabla1[[#This Row],[Precio Unitario]]*Tabla1[[#This Row],[Cantidad de Insumos]])</f>
        <v/>
      </c>
      <c r="P1081" s="522" t="str">
        <f>IF(Tabla1[[#This Row],[Descripción]]="","",_xlfn.XLOOKUP(Tabla1[[#This Row],[Descripción]],Tabla10[Descripción],Tabla10[CODIGO PRESUPUESTARIO],0))</f>
        <v/>
      </c>
      <c r="Q1081" s="523"/>
      <c r="R1081" s="523" t="str">
        <f>IF(Tabla1[[#This Row],[Insumos]]="","",_xlfn.XLOOKUP(Tabla1[[#This Row],[Insumos]],Tabla10[Insumo],Tabla10[InsumoAbrev],"",0))</f>
        <v/>
      </c>
    </row>
    <row r="1082" spans="2:18">
      <c r="B1082" s="188" t="str">
        <f>IF('Formulario PPGR3'!$G1082="","",CONCATENATE('Formulario PPGR3'!$C1082,".",'Formulario PPGR3'!$D1082,".",'Formulario PPGR3'!$E1082,".",'Formulario PPGR3'!$F1082))</f>
        <v/>
      </c>
      <c r="C1082" s="188" t="str">
        <f>IF('Formulario PPGR3'!$G1082="","",'Formulario PPGR1'!#REF!)</f>
        <v/>
      </c>
      <c r="D1082" s="188" t="str">
        <f>IF('Formulario PPGR3'!$G1082="","",'Formulario PPGR1'!#REF!)</f>
        <v/>
      </c>
      <c r="E1082" s="188" t="str">
        <f>IF('Formulario PPGR3'!$G1082="","",'Formulario PPGR1'!#REF!)</f>
        <v/>
      </c>
      <c r="F1082" s="188" t="str">
        <f>IF('Formulario PPGR3'!$G1082="","",'Formulario PPGR1'!#REF!)</f>
        <v/>
      </c>
      <c r="G1082" s="234"/>
      <c r="H1082" s="519" t="str" cm="1">
        <f t="array" ref="H1082">IF(Tabla1[[#This Row],[Código_Actividad]]="","",_xlfn.XLOOKUP(Tabla1[[#This Row],[Código_Actividad]],CodigoActividad,Tabla2[Actividades Programables Presupuestables],"",0))</f>
        <v/>
      </c>
      <c r="I1082" s="520" t="str">
        <f>IFERROR(VLOOKUP('Formulario PPGR3'!$G1082,'Formulario PPGR2'!$C$9:$Q$270,15,FALSE),"")</f>
        <v/>
      </c>
      <c r="J1082" s="525"/>
      <c r="K1082" s="524"/>
      <c r="L1082" s="521" t="str">
        <f>IF(Tabla1[[#This Row],[Descripción]]="","",_xlfn.XLOOKUP(Tabla1[[#This Row],[Descripción]],Tabla10[Descripción],Tabla10[Unidad de Medida],"",0))</f>
        <v/>
      </c>
      <c r="M1082" s="312"/>
      <c r="N1082" s="537" t="str">
        <f>IF(Tabla1[[#This Row],[Descripción]]="","",_xlfn.XLOOKUP(Tabla1[[#This Row],[Descripción]],Tabla10[Descripción],Tabla10[Precio Unitario],0))</f>
        <v/>
      </c>
      <c r="O1082" s="537" t="str">
        <f>IF(Tabla1[[#This Row],[Cantidad de Insumos]]="","",Tabla1[[#This Row],[Precio Unitario]]*Tabla1[[#This Row],[Cantidad de Insumos]])</f>
        <v/>
      </c>
      <c r="P1082" s="522" t="str">
        <f>IF(Tabla1[[#This Row],[Descripción]]="","",_xlfn.XLOOKUP(Tabla1[[#This Row],[Descripción]],Tabla10[Descripción],Tabla10[CODIGO PRESUPUESTARIO],0))</f>
        <v/>
      </c>
      <c r="Q1082" s="523"/>
      <c r="R1082" s="523" t="str">
        <f>IF(Tabla1[[#This Row],[Insumos]]="","",_xlfn.XLOOKUP(Tabla1[[#This Row],[Insumos]],Tabla10[Insumo],Tabla10[InsumoAbrev],"",0))</f>
        <v/>
      </c>
    </row>
    <row r="1083" spans="2:18">
      <c r="B1083" s="188" t="str">
        <f>IF('Formulario PPGR3'!$G1083="","",CONCATENATE('Formulario PPGR3'!$C1083,".",'Formulario PPGR3'!$D1083,".",'Formulario PPGR3'!$E1083,".",'Formulario PPGR3'!$F1083))</f>
        <v/>
      </c>
      <c r="C1083" s="188" t="str">
        <f>IF('Formulario PPGR3'!$G1083="","",'Formulario PPGR1'!#REF!)</f>
        <v/>
      </c>
      <c r="D1083" s="188" t="str">
        <f>IF('Formulario PPGR3'!$G1083="","",'Formulario PPGR1'!#REF!)</f>
        <v/>
      </c>
      <c r="E1083" s="188" t="str">
        <f>IF('Formulario PPGR3'!$G1083="","",'Formulario PPGR1'!#REF!)</f>
        <v/>
      </c>
      <c r="F1083" s="188" t="str">
        <f>IF('Formulario PPGR3'!$G1083="","",'Formulario PPGR1'!#REF!)</f>
        <v/>
      </c>
      <c r="G1083" s="234"/>
      <c r="H1083" s="519" t="str" cm="1">
        <f t="array" ref="H1083">IF(Tabla1[[#This Row],[Código_Actividad]]="","",_xlfn.XLOOKUP(Tabla1[[#This Row],[Código_Actividad]],CodigoActividad,Tabla2[Actividades Programables Presupuestables],"",0))</f>
        <v/>
      </c>
      <c r="I1083" s="520" t="str">
        <f>IFERROR(VLOOKUP('Formulario PPGR3'!$G1083,'Formulario PPGR2'!$C$9:$Q$270,15,FALSE),"")</f>
        <v/>
      </c>
      <c r="J1083" s="525"/>
      <c r="K1083" s="524"/>
      <c r="L1083" s="521" t="str">
        <f>IF(Tabla1[[#This Row],[Descripción]]="","",_xlfn.XLOOKUP(Tabla1[[#This Row],[Descripción]],Tabla10[Descripción],Tabla10[Unidad de Medida],"",0))</f>
        <v/>
      </c>
      <c r="M1083" s="312"/>
      <c r="N1083" s="537" t="str">
        <f>IF(Tabla1[[#This Row],[Descripción]]="","",_xlfn.XLOOKUP(Tabla1[[#This Row],[Descripción]],Tabla10[Descripción],Tabla10[Precio Unitario],0))</f>
        <v/>
      </c>
      <c r="O1083" s="537" t="str">
        <f>IF(Tabla1[[#This Row],[Cantidad de Insumos]]="","",Tabla1[[#This Row],[Precio Unitario]]*Tabla1[[#This Row],[Cantidad de Insumos]])</f>
        <v/>
      </c>
      <c r="P1083" s="522" t="str">
        <f>IF(Tabla1[[#This Row],[Descripción]]="","",_xlfn.XLOOKUP(Tabla1[[#This Row],[Descripción]],Tabla10[Descripción],Tabla10[CODIGO PRESUPUESTARIO],0))</f>
        <v/>
      </c>
      <c r="Q1083" s="523"/>
      <c r="R1083" s="523" t="str">
        <f>IF(Tabla1[[#This Row],[Insumos]]="","",_xlfn.XLOOKUP(Tabla1[[#This Row],[Insumos]],Tabla10[Insumo],Tabla10[InsumoAbrev],"",0))</f>
        <v/>
      </c>
    </row>
    <row r="1084" spans="2:18">
      <c r="B1084" s="188" t="str">
        <f>IF('Formulario PPGR3'!$G1084="","",CONCATENATE('Formulario PPGR3'!$C1084,".",'Formulario PPGR3'!$D1084,".",'Formulario PPGR3'!$E1084,".",'Formulario PPGR3'!$F1084))</f>
        <v/>
      </c>
      <c r="C1084" s="188" t="str">
        <f>IF('Formulario PPGR3'!$G1084="","",'Formulario PPGR1'!#REF!)</f>
        <v/>
      </c>
      <c r="D1084" s="188" t="str">
        <f>IF('Formulario PPGR3'!$G1084="","",'Formulario PPGR1'!#REF!)</f>
        <v/>
      </c>
      <c r="E1084" s="188" t="str">
        <f>IF('Formulario PPGR3'!$G1084="","",'Formulario PPGR1'!#REF!)</f>
        <v/>
      </c>
      <c r="F1084" s="188" t="str">
        <f>IF('Formulario PPGR3'!$G1084="","",'Formulario PPGR1'!#REF!)</f>
        <v/>
      </c>
      <c r="G1084" s="234"/>
      <c r="H1084" s="519" t="str" cm="1">
        <f t="array" ref="H1084">IF(Tabla1[[#This Row],[Código_Actividad]]="","",_xlfn.XLOOKUP(Tabla1[[#This Row],[Código_Actividad]],CodigoActividad,Tabla2[Actividades Programables Presupuestables],"",0))</f>
        <v/>
      </c>
      <c r="I1084" s="520" t="str">
        <f>IFERROR(VLOOKUP('Formulario PPGR3'!$G1084,'Formulario PPGR2'!$C$9:$Q$270,15,FALSE),"")</f>
        <v/>
      </c>
      <c r="J1084" s="525"/>
      <c r="K1084" s="524"/>
      <c r="L1084" s="521" t="str">
        <f>IF(Tabla1[[#This Row],[Descripción]]="","",_xlfn.XLOOKUP(Tabla1[[#This Row],[Descripción]],Tabla10[Descripción],Tabla10[Unidad de Medida],"",0))</f>
        <v/>
      </c>
      <c r="M1084" s="312"/>
      <c r="N1084" s="537" t="str">
        <f>IF(Tabla1[[#This Row],[Descripción]]="","",_xlfn.XLOOKUP(Tabla1[[#This Row],[Descripción]],Tabla10[Descripción],Tabla10[Precio Unitario],0))</f>
        <v/>
      </c>
      <c r="O1084" s="537" t="str">
        <f>IF(Tabla1[[#This Row],[Cantidad de Insumos]]="","",Tabla1[[#This Row],[Precio Unitario]]*Tabla1[[#This Row],[Cantidad de Insumos]])</f>
        <v/>
      </c>
      <c r="P1084" s="522" t="str">
        <f>IF(Tabla1[[#This Row],[Descripción]]="","",_xlfn.XLOOKUP(Tabla1[[#This Row],[Descripción]],Tabla10[Descripción],Tabla10[CODIGO PRESUPUESTARIO],0))</f>
        <v/>
      </c>
      <c r="Q1084" s="523"/>
      <c r="R1084" s="523" t="str">
        <f>IF(Tabla1[[#This Row],[Insumos]]="","",_xlfn.XLOOKUP(Tabla1[[#This Row],[Insumos]],Tabla10[Insumo],Tabla10[InsumoAbrev],"",0))</f>
        <v/>
      </c>
    </row>
    <row r="1085" spans="2:18">
      <c r="B1085" s="188" t="str">
        <f>IF('Formulario PPGR3'!$G1085="","",CONCATENATE('Formulario PPGR3'!$C1085,".",'Formulario PPGR3'!$D1085,".",'Formulario PPGR3'!$E1085,".",'Formulario PPGR3'!$F1085))</f>
        <v/>
      </c>
      <c r="C1085" s="188" t="str">
        <f>IF('Formulario PPGR3'!$G1085="","",'Formulario PPGR1'!#REF!)</f>
        <v/>
      </c>
      <c r="D1085" s="188" t="str">
        <f>IF('Formulario PPGR3'!$G1085="","",'Formulario PPGR1'!#REF!)</f>
        <v/>
      </c>
      <c r="E1085" s="188" t="str">
        <f>IF('Formulario PPGR3'!$G1085="","",'Formulario PPGR1'!#REF!)</f>
        <v/>
      </c>
      <c r="F1085" s="188" t="str">
        <f>IF('Formulario PPGR3'!$G1085="","",'Formulario PPGR1'!#REF!)</f>
        <v/>
      </c>
      <c r="G1085" s="234"/>
      <c r="H1085" s="519" t="str" cm="1">
        <f t="array" ref="H1085">IF(Tabla1[[#This Row],[Código_Actividad]]="","",_xlfn.XLOOKUP(Tabla1[[#This Row],[Código_Actividad]],CodigoActividad,Tabla2[Actividades Programables Presupuestables],"",0))</f>
        <v/>
      </c>
      <c r="I1085" s="520" t="str">
        <f>IFERROR(VLOOKUP('Formulario PPGR3'!$G1085,'Formulario PPGR2'!$C$9:$Q$270,15,FALSE),"")</f>
        <v/>
      </c>
      <c r="J1085" s="525"/>
      <c r="K1085" s="524"/>
      <c r="L1085" s="521" t="str">
        <f>IF(Tabla1[[#This Row],[Descripción]]="","",_xlfn.XLOOKUP(Tabla1[[#This Row],[Descripción]],Tabla10[Descripción],Tabla10[Unidad de Medida],"",0))</f>
        <v/>
      </c>
      <c r="M1085" s="312"/>
      <c r="N1085" s="537" t="str">
        <f>IF(Tabla1[[#This Row],[Descripción]]="","",_xlfn.XLOOKUP(Tabla1[[#This Row],[Descripción]],Tabla10[Descripción],Tabla10[Precio Unitario],0))</f>
        <v/>
      </c>
      <c r="O1085" s="537" t="str">
        <f>IF(Tabla1[[#This Row],[Cantidad de Insumos]]="","",Tabla1[[#This Row],[Precio Unitario]]*Tabla1[[#This Row],[Cantidad de Insumos]])</f>
        <v/>
      </c>
      <c r="P1085" s="522" t="str">
        <f>IF(Tabla1[[#This Row],[Descripción]]="","",_xlfn.XLOOKUP(Tabla1[[#This Row],[Descripción]],Tabla10[Descripción],Tabla10[CODIGO PRESUPUESTARIO],0))</f>
        <v/>
      </c>
      <c r="Q1085" s="523"/>
      <c r="R1085" s="523" t="str">
        <f>IF(Tabla1[[#This Row],[Insumos]]="","",_xlfn.XLOOKUP(Tabla1[[#This Row],[Insumos]],Tabla10[Insumo],Tabla10[InsumoAbrev],"",0))</f>
        <v/>
      </c>
    </row>
    <row r="1086" spans="2:18">
      <c r="B1086" s="188" t="str">
        <f>IF('Formulario PPGR3'!$G1086="","",CONCATENATE('Formulario PPGR3'!$C1086,".",'Formulario PPGR3'!$D1086,".",'Formulario PPGR3'!$E1086,".",'Formulario PPGR3'!$F1086))</f>
        <v/>
      </c>
      <c r="C1086" s="188" t="str">
        <f>IF('Formulario PPGR3'!$G1086="","",'Formulario PPGR1'!#REF!)</f>
        <v/>
      </c>
      <c r="D1086" s="188" t="str">
        <f>IF('Formulario PPGR3'!$G1086="","",'Formulario PPGR1'!#REF!)</f>
        <v/>
      </c>
      <c r="E1086" s="188" t="str">
        <f>IF('Formulario PPGR3'!$G1086="","",'Formulario PPGR1'!#REF!)</f>
        <v/>
      </c>
      <c r="F1086" s="188" t="str">
        <f>IF('Formulario PPGR3'!$G1086="","",'Formulario PPGR1'!#REF!)</f>
        <v/>
      </c>
      <c r="G1086" s="234"/>
      <c r="H1086" s="519" t="str" cm="1">
        <f t="array" ref="H1086">IF(Tabla1[[#This Row],[Código_Actividad]]="","",_xlfn.XLOOKUP(Tabla1[[#This Row],[Código_Actividad]],CodigoActividad,Tabla2[Actividades Programables Presupuestables],"",0))</f>
        <v/>
      </c>
      <c r="I1086" s="520" t="str">
        <f>IFERROR(VLOOKUP('Formulario PPGR3'!$G1086,'Formulario PPGR2'!$C$9:$Q$270,15,FALSE),"")</f>
        <v/>
      </c>
      <c r="J1086" s="525"/>
      <c r="K1086" s="524"/>
      <c r="L1086" s="521" t="str">
        <f>IF(Tabla1[[#This Row],[Descripción]]="","",_xlfn.XLOOKUP(Tabla1[[#This Row],[Descripción]],Tabla10[Descripción],Tabla10[Unidad de Medida],"",0))</f>
        <v/>
      </c>
      <c r="M1086" s="312"/>
      <c r="N1086" s="537" t="str">
        <f>IF(Tabla1[[#This Row],[Descripción]]="","",_xlfn.XLOOKUP(Tabla1[[#This Row],[Descripción]],Tabla10[Descripción],Tabla10[Precio Unitario],0))</f>
        <v/>
      </c>
      <c r="O1086" s="537" t="str">
        <f>IF(Tabla1[[#This Row],[Cantidad de Insumos]]="","",Tabla1[[#This Row],[Precio Unitario]]*Tabla1[[#This Row],[Cantidad de Insumos]])</f>
        <v/>
      </c>
      <c r="P1086" s="522" t="str">
        <f>IF(Tabla1[[#This Row],[Descripción]]="","",_xlfn.XLOOKUP(Tabla1[[#This Row],[Descripción]],Tabla10[Descripción],Tabla10[CODIGO PRESUPUESTARIO],0))</f>
        <v/>
      </c>
      <c r="Q1086" s="523"/>
      <c r="R1086" s="523" t="str">
        <f>IF(Tabla1[[#This Row],[Insumos]]="","",_xlfn.XLOOKUP(Tabla1[[#This Row],[Insumos]],Tabla10[Insumo],Tabla10[InsumoAbrev],"",0))</f>
        <v/>
      </c>
    </row>
    <row r="1087" spans="2:18">
      <c r="B1087" s="188" t="str">
        <f>IF('Formulario PPGR3'!$G1087="","",CONCATENATE('Formulario PPGR3'!$C1087,".",'Formulario PPGR3'!$D1087,".",'Formulario PPGR3'!$E1087,".",'Formulario PPGR3'!$F1087))</f>
        <v/>
      </c>
      <c r="C1087" s="188" t="str">
        <f>IF('Formulario PPGR3'!$G1087="","",'Formulario PPGR1'!#REF!)</f>
        <v/>
      </c>
      <c r="D1087" s="188" t="str">
        <f>IF('Formulario PPGR3'!$G1087="","",'Formulario PPGR1'!#REF!)</f>
        <v/>
      </c>
      <c r="E1087" s="188" t="str">
        <f>IF('Formulario PPGR3'!$G1087="","",'Formulario PPGR1'!#REF!)</f>
        <v/>
      </c>
      <c r="F1087" s="188" t="str">
        <f>IF('Formulario PPGR3'!$G1087="","",'Formulario PPGR1'!#REF!)</f>
        <v/>
      </c>
      <c r="G1087" s="234"/>
      <c r="H1087" s="519" t="str" cm="1">
        <f t="array" ref="H1087">IF(Tabla1[[#This Row],[Código_Actividad]]="","",_xlfn.XLOOKUP(Tabla1[[#This Row],[Código_Actividad]],CodigoActividad,Tabla2[Actividades Programables Presupuestables],"",0))</f>
        <v/>
      </c>
      <c r="I1087" s="520" t="str">
        <f>IFERROR(VLOOKUP('Formulario PPGR3'!$G1087,'Formulario PPGR2'!$C$9:$Q$270,15,FALSE),"")</f>
        <v/>
      </c>
      <c r="J1087" s="525"/>
      <c r="K1087" s="524"/>
      <c r="L1087" s="521" t="str">
        <f>IF(Tabla1[[#This Row],[Descripción]]="","",_xlfn.XLOOKUP(Tabla1[[#This Row],[Descripción]],Tabla10[Descripción],Tabla10[Unidad de Medida],"",0))</f>
        <v/>
      </c>
      <c r="M1087" s="312"/>
      <c r="N1087" s="537" t="str">
        <f>IF(Tabla1[[#This Row],[Descripción]]="","",_xlfn.XLOOKUP(Tabla1[[#This Row],[Descripción]],Tabla10[Descripción],Tabla10[Precio Unitario],0))</f>
        <v/>
      </c>
      <c r="O1087" s="537" t="str">
        <f>IF(Tabla1[[#This Row],[Cantidad de Insumos]]="","",Tabla1[[#This Row],[Precio Unitario]]*Tabla1[[#This Row],[Cantidad de Insumos]])</f>
        <v/>
      </c>
      <c r="P1087" s="522" t="str">
        <f>IF(Tabla1[[#This Row],[Descripción]]="","",_xlfn.XLOOKUP(Tabla1[[#This Row],[Descripción]],Tabla10[Descripción],Tabla10[CODIGO PRESUPUESTARIO],0))</f>
        <v/>
      </c>
      <c r="Q1087" s="523"/>
      <c r="R1087" s="523" t="str">
        <f>IF(Tabla1[[#This Row],[Insumos]]="","",_xlfn.XLOOKUP(Tabla1[[#This Row],[Insumos]],Tabla10[Insumo],Tabla10[InsumoAbrev],"",0))</f>
        <v/>
      </c>
    </row>
    <row r="1088" spans="2:18">
      <c r="B1088" s="188" t="str">
        <f>IF('Formulario PPGR3'!$G1088="","",CONCATENATE('Formulario PPGR3'!$C1088,".",'Formulario PPGR3'!$D1088,".",'Formulario PPGR3'!$E1088,".",'Formulario PPGR3'!$F1088))</f>
        <v/>
      </c>
      <c r="C1088" s="188" t="str">
        <f>IF('Formulario PPGR3'!$G1088="","",'Formulario PPGR1'!#REF!)</f>
        <v/>
      </c>
      <c r="D1088" s="188" t="str">
        <f>IF('Formulario PPGR3'!$G1088="","",'Formulario PPGR1'!#REF!)</f>
        <v/>
      </c>
      <c r="E1088" s="188" t="str">
        <f>IF('Formulario PPGR3'!$G1088="","",'Formulario PPGR1'!#REF!)</f>
        <v/>
      </c>
      <c r="F1088" s="188" t="str">
        <f>IF('Formulario PPGR3'!$G1088="","",'Formulario PPGR1'!#REF!)</f>
        <v/>
      </c>
      <c r="G1088" s="234"/>
      <c r="H1088" s="519" t="str" cm="1">
        <f t="array" ref="H1088">IF(Tabla1[[#This Row],[Código_Actividad]]="","",_xlfn.XLOOKUP(Tabla1[[#This Row],[Código_Actividad]],CodigoActividad,Tabla2[Actividades Programables Presupuestables],"",0))</f>
        <v/>
      </c>
      <c r="I1088" s="520" t="str">
        <f>IFERROR(VLOOKUP('Formulario PPGR3'!$G1088,'Formulario PPGR2'!$C$9:$Q$270,15,FALSE),"")</f>
        <v/>
      </c>
      <c r="J1088" s="525"/>
      <c r="K1088" s="524"/>
      <c r="L1088" s="521" t="str">
        <f>IF(Tabla1[[#This Row],[Descripción]]="","",_xlfn.XLOOKUP(Tabla1[[#This Row],[Descripción]],Tabla10[Descripción],Tabla10[Unidad de Medida],"",0))</f>
        <v/>
      </c>
      <c r="M1088" s="312"/>
      <c r="N1088" s="537" t="str">
        <f>IF(Tabla1[[#This Row],[Descripción]]="","",_xlfn.XLOOKUP(Tabla1[[#This Row],[Descripción]],Tabla10[Descripción],Tabla10[Precio Unitario],0))</f>
        <v/>
      </c>
      <c r="O1088" s="537" t="str">
        <f>IF(Tabla1[[#This Row],[Cantidad de Insumos]]="","",Tabla1[[#This Row],[Precio Unitario]]*Tabla1[[#This Row],[Cantidad de Insumos]])</f>
        <v/>
      </c>
      <c r="P1088" s="522" t="str">
        <f>IF(Tabla1[[#This Row],[Descripción]]="","",_xlfn.XLOOKUP(Tabla1[[#This Row],[Descripción]],Tabla10[Descripción],Tabla10[CODIGO PRESUPUESTARIO],0))</f>
        <v/>
      </c>
      <c r="Q1088" s="523"/>
      <c r="R1088" s="523" t="str">
        <f>IF(Tabla1[[#This Row],[Insumos]]="","",_xlfn.XLOOKUP(Tabla1[[#This Row],[Insumos]],Tabla10[Insumo],Tabla10[InsumoAbrev],"",0))</f>
        <v/>
      </c>
    </row>
    <row r="1089" spans="2:18">
      <c r="B1089" s="188" t="str">
        <f>IF('Formulario PPGR3'!$G1089="","",CONCATENATE('Formulario PPGR3'!$C1089,".",'Formulario PPGR3'!$D1089,".",'Formulario PPGR3'!$E1089,".",'Formulario PPGR3'!$F1089))</f>
        <v/>
      </c>
      <c r="C1089" s="188" t="str">
        <f>IF('Formulario PPGR3'!$G1089="","",'Formulario PPGR1'!#REF!)</f>
        <v/>
      </c>
      <c r="D1089" s="188" t="str">
        <f>IF('Formulario PPGR3'!$G1089="","",'Formulario PPGR1'!#REF!)</f>
        <v/>
      </c>
      <c r="E1089" s="188" t="str">
        <f>IF('Formulario PPGR3'!$G1089="","",'Formulario PPGR1'!#REF!)</f>
        <v/>
      </c>
      <c r="F1089" s="188" t="str">
        <f>IF('Formulario PPGR3'!$G1089="","",'Formulario PPGR1'!#REF!)</f>
        <v/>
      </c>
      <c r="G1089" s="234"/>
      <c r="H1089" s="519" t="str" cm="1">
        <f t="array" ref="H1089">IF(Tabla1[[#This Row],[Código_Actividad]]="","",_xlfn.XLOOKUP(Tabla1[[#This Row],[Código_Actividad]],CodigoActividad,Tabla2[Actividades Programables Presupuestables],"",0))</f>
        <v/>
      </c>
      <c r="I1089" s="520" t="str">
        <f>IFERROR(VLOOKUP('Formulario PPGR3'!$G1089,'Formulario PPGR2'!$C$9:$Q$270,15,FALSE),"")</f>
        <v/>
      </c>
      <c r="J1089" s="525"/>
      <c r="K1089" s="524"/>
      <c r="L1089" s="521" t="str">
        <f>IF(Tabla1[[#This Row],[Descripción]]="","",_xlfn.XLOOKUP(Tabla1[[#This Row],[Descripción]],Tabla10[Descripción],Tabla10[Unidad de Medida],"",0))</f>
        <v/>
      </c>
      <c r="M1089" s="312"/>
      <c r="N1089" s="537" t="str">
        <f>IF(Tabla1[[#This Row],[Descripción]]="","",_xlfn.XLOOKUP(Tabla1[[#This Row],[Descripción]],Tabla10[Descripción],Tabla10[Precio Unitario],0))</f>
        <v/>
      </c>
      <c r="O1089" s="537" t="str">
        <f>IF(Tabla1[[#This Row],[Cantidad de Insumos]]="","",Tabla1[[#This Row],[Precio Unitario]]*Tabla1[[#This Row],[Cantidad de Insumos]])</f>
        <v/>
      </c>
      <c r="P1089" s="522" t="str">
        <f>IF(Tabla1[[#This Row],[Descripción]]="","",_xlfn.XLOOKUP(Tabla1[[#This Row],[Descripción]],Tabla10[Descripción],Tabla10[CODIGO PRESUPUESTARIO],0))</f>
        <v/>
      </c>
      <c r="Q1089" s="523"/>
      <c r="R1089" s="523" t="str">
        <f>IF(Tabla1[[#This Row],[Insumos]]="","",_xlfn.XLOOKUP(Tabla1[[#This Row],[Insumos]],Tabla10[Insumo],Tabla10[InsumoAbrev],"",0))</f>
        <v/>
      </c>
    </row>
    <row r="1090" spans="2:18">
      <c r="B1090" s="188" t="str">
        <f>IF('Formulario PPGR3'!$G1090="","",CONCATENATE('Formulario PPGR3'!$C1090,".",'Formulario PPGR3'!$D1090,".",'Formulario PPGR3'!$E1090,".",'Formulario PPGR3'!$F1090))</f>
        <v/>
      </c>
      <c r="C1090" s="188" t="str">
        <f>IF('Formulario PPGR3'!$G1090="","",'Formulario PPGR1'!#REF!)</f>
        <v/>
      </c>
      <c r="D1090" s="188" t="str">
        <f>IF('Formulario PPGR3'!$G1090="","",'Formulario PPGR1'!#REF!)</f>
        <v/>
      </c>
      <c r="E1090" s="188" t="str">
        <f>IF('Formulario PPGR3'!$G1090="","",'Formulario PPGR1'!#REF!)</f>
        <v/>
      </c>
      <c r="F1090" s="188" t="str">
        <f>IF('Formulario PPGR3'!$G1090="","",'Formulario PPGR1'!#REF!)</f>
        <v/>
      </c>
      <c r="G1090" s="234"/>
      <c r="H1090" s="519" t="str" cm="1">
        <f t="array" ref="H1090">IF(Tabla1[[#This Row],[Código_Actividad]]="","",_xlfn.XLOOKUP(Tabla1[[#This Row],[Código_Actividad]],CodigoActividad,Tabla2[Actividades Programables Presupuestables],"",0))</f>
        <v/>
      </c>
      <c r="I1090" s="520" t="str">
        <f>IFERROR(VLOOKUP('Formulario PPGR3'!$G1090,'Formulario PPGR2'!$C$9:$Q$270,15,FALSE),"")</f>
        <v/>
      </c>
      <c r="J1090" s="525"/>
      <c r="K1090" s="524"/>
      <c r="L1090" s="521" t="str">
        <f>IF(Tabla1[[#This Row],[Descripción]]="","",_xlfn.XLOOKUP(Tabla1[[#This Row],[Descripción]],Tabla10[Descripción],Tabla10[Unidad de Medida],"",0))</f>
        <v/>
      </c>
      <c r="M1090" s="312"/>
      <c r="N1090" s="537" t="str">
        <f>IF(Tabla1[[#This Row],[Descripción]]="","",_xlfn.XLOOKUP(Tabla1[[#This Row],[Descripción]],Tabla10[Descripción],Tabla10[Precio Unitario],0))</f>
        <v/>
      </c>
      <c r="O1090" s="537" t="str">
        <f>IF(Tabla1[[#This Row],[Cantidad de Insumos]]="","",Tabla1[[#This Row],[Precio Unitario]]*Tabla1[[#This Row],[Cantidad de Insumos]])</f>
        <v/>
      </c>
      <c r="P1090" s="522" t="str">
        <f>IF(Tabla1[[#This Row],[Descripción]]="","",_xlfn.XLOOKUP(Tabla1[[#This Row],[Descripción]],Tabla10[Descripción],Tabla10[CODIGO PRESUPUESTARIO],0))</f>
        <v/>
      </c>
      <c r="Q1090" s="523"/>
      <c r="R1090" s="523" t="str">
        <f>IF(Tabla1[[#This Row],[Insumos]]="","",_xlfn.XLOOKUP(Tabla1[[#This Row],[Insumos]],Tabla10[Insumo],Tabla10[InsumoAbrev],"",0))</f>
        <v/>
      </c>
    </row>
    <row r="1091" spans="2:18">
      <c r="B1091" s="188" t="str">
        <f>IF('Formulario PPGR3'!$G1091="","",CONCATENATE('Formulario PPGR3'!$C1091,".",'Formulario PPGR3'!$D1091,".",'Formulario PPGR3'!$E1091,".",'Formulario PPGR3'!$F1091))</f>
        <v/>
      </c>
      <c r="C1091" s="188" t="str">
        <f>IF('Formulario PPGR3'!$G1091="","",'Formulario PPGR1'!#REF!)</f>
        <v/>
      </c>
      <c r="D1091" s="188" t="str">
        <f>IF('Formulario PPGR3'!$G1091="","",'Formulario PPGR1'!#REF!)</f>
        <v/>
      </c>
      <c r="E1091" s="188" t="str">
        <f>IF('Formulario PPGR3'!$G1091="","",'Formulario PPGR1'!#REF!)</f>
        <v/>
      </c>
      <c r="F1091" s="188" t="str">
        <f>IF('Formulario PPGR3'!$G1091="","",'Formulario PPGR1'!#REF!)</f>
        <v/>
      </c>
      <c r="G1091" s="234"/>
      <c r="H1091" s="519" t="str" cm="1">
        <f t="array" ref="H1091">IF(Tabla1[[#This Row],[Código_Actividad]]="","",_xlfn.XLOOKUP(Tabla1[[#This Row],[Código_Actividad]],CodigoActividad,Tabla2[Actividades Programables Presupuestables],"",0))</f>
        <v/>
      </c>
      <c r="I1091" s="520" t="str">
        <f>IFERROR(VLOOKUP('Formulario PPGR3'!$G1091,'Formulario PPGR2'!$C$9:$Q$270,15,FALSE),"")</f>
        <v/>
      </c>
      <c r="J1091" s="525"/>
      <c r="K1091" s="524"/>
      <c r="L1091" s="521" t="str">
        <f>IF(Tabla1[[#This Row],[Descripción]]="","",_xlfn.XLOOKUP(Tabla1[[#This Row],[Descripción]],Tabla10[Descripción],Tabla10[Unidad de Medida],"",0))</f>
        <v/>
      </c>
      <c r="M1091" s="312"/>
      <c r="N1091" s="537" t="str">
        <f>IF(Tabla1[[#This Row],[Descripción]]="","",_xlfn.XLOOKUP(Tabla1[[#This Row],[Descripción]],Tabla10[Descripción],Tabla10[Precio Unitario],0))</f>
        <v/>
      </c>
      <c r="O1091" s="537" t="str">
        <f>IF(Tabla1[[#This Row],[Cantidad de Insumos]]="","",Tabla1[[#This Row],[Precio Unitario]]*Tabla1[[#This Row],[Cantidad de Insumos]])</f>
        <v/>
      </c>
      <c r="P1091" s="522" t="str">
        <f>IF(Tabla1[[#This Row],[Descripción]]="","",_xlfn.XLOOKUP(Tabla1[[#This Row],[Descripción]],Tabla10[Descripción],Tabla10[CODIGO PRESUPUESTARIO],0))</f>
        <v/>
      </c>
      <c r="Q1091" s="523"/>
      <c r="R1091" s="523" t="str">
        <f>IF(Tabla1[[#This Row],[Insumos]]="","",_xlfn.XLOOKUP(Tabla1[[#This Row],[Insumos]],Tabla10[Insumo],Tabla10[InsumoAbrev],"",0))</f>
        <v/>
      </c>
    </row>
    <row r="1092" spans="2:18">
      <c r="B1092" s="188" t="str">
        <f>IF('Formulario PPGR3'!$G1092="","",CONCATENATE('Formulario PPGR3'!$C1092,".",'Formulario PPGR3'!$D1092,".",'Formulario PPGR3'!$E1092,".",'Formulario PPGR3'!$F1092))</f>
        <v/>
      </c>
      <c r="C1092" s="188" t="str">
        <f>IF('Formulario PPGR3'!$G1092="","",'Formulario PPGR1'!#REF!)</f>
        <v/>
      </c>
      <c r="D1092" s="188" t="str">
        <f>IF('Formulario PPGR3'!$G1092="","",'Formulario PPGR1'!#REF!)</f>
        <v/>
      </c>
      <c r="E1092" s="188" t="str">
        <f>IF('Formulario PPGR3'!$G1092="","",'Formulario PPGR1'!#REF!)</f>
        <v/>
      </c>
      <c r="F1092" s="188" t="str">
        <f>IF('Formulario PPGR3'!$G1092="","",'Formulario PPGR1'!#REF!)</f>
        <v/>
      </c>
      <c r="G1092" s="234"/>
      <c r="H1092" s="519" t="str" cm="1">
        <f t="array" ref="H1092">IF(Tabla1[[#This Row],[Código_Actividad]]="","",_xlfn.XLOOKUP(Tabla1[[#This Row],[Código_Actividad]],CodigoActividad,Tabla2[Actividades Programables Presupuestables],"",0))</f>
        <v/>
      </c>
      <c r="I1092" s="520" t="str">
        <f>IFERROR(VLOOKUP('Formulario PPGR3'!$G1092,'Formulario PPGR2'!$C$9:$Q$270,15,FALSE),"")</f>
        <v/>
      </c>
      <c r="J1092" s="525"/>
      <c r="K1092" s="524"/>
      <c r="L1092" s="521" t="str">
        <f>IF(Tabla1[[#This Row],[Descripción]]="","",_xlfn.XLOOKUP(Tabla1[[#This Row],[Descripción]],Tabla10[Descripción],Tabla10[Unidad de Medida],"",0))</f>
        <v/>
      </c>
      <c r="M1092" s="312"/>
      <c r="N1092" s="537" t="str">
        <f>IF(Tabla1[[#This Row],[Descripción]]="","",_xlfn.XLOOKUP(Tabla1[[#This Row],[Descripción]],Tabla10[Descripción],Tabla10[Precio Unitario],0))</f>
        <v/>
      </c>
      <c r="O1092" s="537" t="str">
        <f>IF(Tabla1[[#This Row],[Cantidad de Insumos]]="","",Tabla1[[#This Row],[Precio Unitario]]*Tabla1[[#This Row],[Cantidad de Insumos]])</f>
        <v/>
      </c>
      <c r="P1092" s="522" t="str">
        <f>IF(Tabla1[[#This Row],[Descripción]]="","",_xlfn.XLOOKUP(Tabla1[[#This Row],[Descripción]],Tabla10[Descripción],Tabla10[CODIGO PRESUPUESTARIO],0))</f>
        <v/>
      </c>
      <c r="Q1092" s="523"/>
      <c r="R1092" s="523" t="str">
        <f>IF(Tabla1[[#This Row],[Insumos]]="","",_xlfn.XLOOKUP(Tabla1[[#This Row],[Insumos]],Tabla10[Insumo],Tabla10[InsumoAbrev],"",0))</f>
        <v/>
      </c>
    </row>
    <row r="1093" spans="2:18">
      <c r="B1093" s="188" t="str">
        <f>IF('Formulario PPGR3'!$G1093="","",CONCATENATE('Formulario PPGR3'!$C1093,".",'Formulario PPGR3'!$D1093,".",'Formulario PPGR3'!$E1093,".",'Formulario PPGR3'!$F1093))</f>
        <v/>
      </c>
      <c r="C1093" s="188" t="str">
        <f>IF('Formulario PPGR3'!$G1093="","",'Formulario PPGR1'!#REF!)</f>
        <v/>
      </c>
      <c r="D1093" s="188" t="str">
        <f>IF('Formulario PPGR3'!$G1093="","",'Formulario PPGR1'!#REF!)</f>
        <v/>
      </c>
      <c r="E1093" s="188" t="str">
        <f>IF('Formulario PPGR3'!$G1093="","",'Formulario PPGR1'!#REF!)</f>
        <v/>
      </c>
      <c r="F1093" s="188" t="str">
        <f>IF('Formulario PPGR3'!$G1093="","",'Formulario PPGR1'!#REF!)</f>
        <v/>
      </c>
      <c r="G1093" s="234"/>
      <c r="H1093" s="519" t="str" cm="1">
        <f t="array" ref="H1093">IF(Tabla1[[#This Row],[Código_Actividad]]="","",_xlfn.XLOOKUP(Tabla1[[#This Row],[Código_Actividad]],CodigoActividad,Tabla2[Actividades Programables Presupuestables],"",0))</f>
        <v/>
      </c>
      <c r="I1093" s="520" t="str">
        <f>IFERROR(VLOOKUP('Formulario PPGR3'!$G1093,'Formulario PPGR2'!$C$9:$Q$270,15,FALSE),"")</f>
        <v/>
      </c>
      <c r="J1093" s="525"/>
      <c r="K1093" s="524"/>
      <c r="L1093" s="521" t="str">
        <f>IF(Tabla1[[#This Row],[Descripción]]="","",_xlfn.XLOOKUP(Tabla1[[#This Row],[Descripción]],Tabla10[Descripción],Tabla10[Unidad de Medida],"",0))</f>
        <v/>
      </c>
      <c r="M1093" s="312"/>
      <c r="N1093" s="537" t="str">
        <f>IF(Tabla1[[#This Row],[Descripción]]="","",_xlfn.XLOOKUP(Tabla1[[#This Row],[Descripción]],Tabla10[Descripción],Tabla10[Precio Unitario],0))</f>
        <v/>
      </c>
      <c r="O1093" s="537" t="str">
        <f>IF(Tabla1[[#This Row],[Cantidad de Insumos]]="","",Tabla1[[#This Row],[Precio Unitario]]*Tabla1[[#This Row],[Cantidad de Insumos]])</f>
        <v/>
      </c>
      <c r="P1093" s="522" t="str">
        <f>IF(Tabla1[[#This Row],[Descripción]]="","",_xlfn.XLOOKUP(Tabla1[[#This Row],[Descripción]],Tabla10[Descripción],Tabla10[CODIGO PRESUPUESTARIO],0))</f>
        <v/>
      </c>
      <c r="Q1093" s="523"/>
      <c r="R1093" s="523" t="str">
        <f>IF(Tabla1[[#This Row],[Insumos]]="","",_xlfn.XLOOKUP(Tabla1[[#This Row],[Insumos]],Tabla10[Insumo],Tabla10[InsumoAbrev],"",0))</f>
        <v/>
      </c>
    </row>
    <row r="1094" spans="2:18">
      <c r="B1094" s="188" t="str">
        <f>IF('Formulario PPGR3'!$G1094="","",CONCATENATE('Formulario PPGR3'!$C1094,".",'Formulario PPGR3'!$D1094,".",'Formulario PPGR3'!$E1094,".",'Formulario PPGR3'!$F1094))</f>
        <v/>
      </c>
      <c r="C1094" s="188" t="str">
        <f>IF('Formulario PPGR3'!$G1094="","",'Formulario PPGR1'!#REF!)</f>
        <v/>
      </c>
      <c r="D1094" s="188" t="str">
        <f>IF('Formulario PPGR3'!$G1094="","",'Formulario PPGR1'!#REF!)</f>
        <v/>
      </c>
      <c r="E1094" s="188" t="str">
        <f>IF('Formulario PPGR3'!$G1094="","",'Formulario PPGR1'!#REF!)</f>
        <v/>
      </c>
      <c r="F1094" s="188" t="str">
        <f>IF('Formulario PPGR3'!$G1094="","",'Formulario PPGR1'!#REF!)</f>
        <v/>
      </c>
      <c r="G1094" s="234"/>
      <c r="H1094" s="519" t="str" cm="1">
        <f t="array" ref="H1094">IF(Tabla1[[#This Row],[Código_Actividad]]="","",_xlfn.XLOOKUP(Tabla1[[#This Row],[Código_Actividad]],CodigoActividad,Tabla2[Actividades Programables Presupuestables],"",0))</f>
        <v/>
      </c>
      <c r="I1094" s="520" t="str">
        <f>IFERROR(VLOOKUP('Formulario PPGR3'!$G1094,'Formulario PPGR2'!$C$9:$Q$270,15,FALSE),"")</f>
        <v/>
      </c>
      <c r="J1094" s="525"/>
      <c r="K1094" s="524"/>
      <c r="L1094" s="521" t="str">
        <f>IF(Tabla1[[#This Row],[Descripción]]="","",_xlfn.XLOOKUP(Tabla1[[#This Row],[Descripción]],Tabla10[Descripción],Tabla10[Unidad de Medida],"",0))</f>
        <v/>
      </c>
      <c r="M1094" s="312"/>
      <c r="N1094" s="537" t="str">
        <f>IF(Tabla1[[#This Row],[Descripción]]="","",_xlfn.XLOOKUP(Tabla1[[#This Row],[Descripción]],Tabla10[Descripción],Tabla10[Precio Unitario],0))</f>
        <v/>
      </c>
      <c r="O1094" s="537" t="str">
        <f>IF(Tabla1[[#This Row],[Cantidad de Insumos]]="","",Tabla1[[#This Row],[Precio Unitario]]*Tabla1[[#This Row],[Cantidad de Insumos]])</f>
        <v/>
      </c>
      <c r="P1094" s="522" t="str">
        <f>IF(Tabla1[[#This Row],[Descripción]]="","",_xlfn.XLOOKUP(Tabla1[[#This Row],[Descripción]],Tabla10[Descripción],Tabla10[CODIGO PRESUPUESTARIO],0))</f>
        <v/>
      </c>
      <c r="Q1094" s="523"/>
      <c r="R1094" s="523" t="str">
        <f>IF(Tabla1[[#This Row],[Insumos]]="","",_xlfn.XLOOKUP(Tabla1[[#This Row],[Insumos]],Tabla10[Insumo],Tabla10[InsumoAbrev],"",0))</f>
        <v/>
      </c>
    </row>
    <row r="1095" spans="2:18">
      <c r="B1095" s="188" t="str">
        <f>IF('Formulario PPGR3'!$G1095="","",CONCATENATE('Formulario PPGR3'!$C1095,".",'Formulario PPGR3'!$D1095,".",'Formulario PPGR3'!$E1095,".",'Formulario PPGR3'!$F1095))</f>
        <v/>
      </c>
      <c r="C1095" s="188" t="str">
        <f>IF('Formulario PPGR3'!$G1095="","",'Formulario PPGR1'!#REF!)</f>
        <v/>
      </c>
      <c r="D1095" s="188" t="str">
        <f>IF('Formulario PPGR3'!$G1095="","",'Formulario PPGR1'!#REF!)</f>
        <v/>
      </c>
      <c r="E1095" s="188" t="str">
        <f>IF('Formulario PPGR3'!$G1095="","",'Formulario PPGR1'!#REF!)</f>
        <v/>
      </c>
      <c r="F1095" s="188" t="str">
        <f>IF('Formulario PPGR3'!$G1095="","",'Formulario PPGR1'!#REF!)</f>
        <v/>
      </c>
      <c r="G1095" s="234"/>
      <c r="H1095" s="519" t="str" cm="1">
        <f t="array" ref="H1095">IF(Tabla1[[#This Row],[Código_Actividad]]="","",_xlfn.XLOOKUP(Tabla1[[#This Row],[Código_Actividad]],CodigoActividad,Tabla2[Actividades Programables Presupuestables],"",0))</f>
        <v/>
      </c>
      <c r="I1095" s="520" t="str">
        <f>IFERROR(VLOOKUP('Formulario PPGR3'!$G1095,'Formulario PPGR2'!$C$9:$Q$270,15,FALSE),"")</f>
        <v/>
      </c>
      <c r="J1095" s="525"/>
      <c r="K1095" s="524"/>
      <c r="L1095" s="521" t="str">
        <f>IF(Tabla1[[#This Row],[Descripción]]="","",_xlfn.XLOOKUP(Tabla1[[#This Row],[Descripción]],Tabla10[Descripción],Tabla10[Unidad de Medida],"",0))</f>
        <v/>
      </c>
      <c r="M1095" s="312"/>
      <c r="N1095" s="537" t="str">
        <f>IF(Tabla1[[#This Row],[Descripción]]="","",_xlfn.XLOOKUP(Tabla1[[#This Row],[Descripción]],Tabla10[Descripción],Tabla10[Precio Unitario],0))</f>
        <v/>
      </c>
      <c r="O1095" s="537" t="str">
        <f>IF(Tabla1[[#This Row],[Cantidad de Insumos]]="","",Tabla1[[#This Row],[Precio Unitario]]*Tabla1[[#This Row],[Cantidad de Insumos]])</f>
        <v/>
      </c>
      <c r="P1095" s="522" t="str">
        <f>IF(Tabla1[[#This Row],[Descripción]]="","",_xlfn.XLOOKUP(Tabla1[[#This Row],[Descripción]],Tabla10[Descripción],Tabla10[CODIGO PRESUPUESTARIO],0))</f>
        <v/>
      </c>
      <c r="Q1095" s="523"/>
      <c r="R1095" s="523" t="str">
        <f>IF(Tabla1[[#This Row],[Insumos]]="","",_xlfn.XLOOKUP(Tabla1[[#This Row],[Insumos]],Tabla10[Insumo],Tabla10[InsumoAbrev],"",0))</f>
        <v/>
      </c>
    </row>
    <row r="1096" spans="2:18">
      <c r="B1096" s="188" t="str">
        <f>IF('Formulario PPGR3'!$G1096="","",CONCATENATE('Formulario PPGR3'!$C1096,".",'Formulario PPGR3'!$D1096,".",'Formulario PPGR3'!$E1096,".",'Formulario PPGR3'!$F1096))</f>
        <v/>
      </c>
      <c r="C1096" s="188" t="str">
        <f>IF('Formulario PPGR3'!$G1096="","",'Formulario PPGR1'!#REF!)</f>
        <v/>
      </c>
      <c r="D1096" s="188" t="str">
        <f>IF('Formulario PPGR3'!$G1096="","",'Formulario PPGR1'!#REF!)</f>
        <v/>
      </c>
      <c r="E1096" s="188" t="str">
        <f>IF('Formulario PPGR3'!$G1096="","",'Formulario PPGR1'!#REF!)</f>
        <v/>
      </c>
      <c r="F1096" s="188" t="str">
        <f>IF('Formulario PPGR3'!$G1096="","",'Formulario PPGR1'!#REF!)</f>
        <v/>
      </c>
      <c r="G1096" s="234"/>
      <c r="H1096" s="519" t="str" cm="1">
        <f t="array" ref="H1096">IF(Tabla1[[#This Row],[Código_Actividad]]="","",_xlfn.XLOOKUP(Tabla1[[#This Row],[Código_Actividad]],CodigoActividad,Tabla2[Actividades Programables Presupuestables],"",0))</f>
        <v/>
      </c>
      <c r="I1096" s="520" t="str">
        <f>IFERROR(VLOOKUP('Formulario PPGR3'!$G1096,'Formulario PPGR2'!$C$9:$Q$270,15,FALSE),"")</f>
        <v/>
      </c>
      <c r="J1096" s="525"/>
      <c r="K1096" s="524"/>
      <c r="L1096" s="521" t="str">
        <f>IF(Tabla1[[#This Row],[Descripción]]="","",_xlfn.XLOOKUP(Tabla1[[#This Row],[Descripción]],Tabla10[Descripción],Tabla10[Unidad de Medida],"",0))</f>
        <v/>
      </c>
      <c r="M1096" s="312"/>
      <c r="N1096" s="537" t="str">
        <f>IF(Tabla1[[#This Row],[Descripción]]="","",_xlfn.XLOOKUP(Tabla1[[#This Row],[Descripción]],Tabla10[Descripción],Tabla10[Precio Unitario],0))</f>
        <v/>
      </c>
      <c r="O1096" s="537" t="str">
        <f>IF(Tabla1[[#This Row],[Cantidad de Insumos]]="","",Tabla1[[#This Row],[Precio Unitario]]*Tabla1[[#This Row],[Cantidad de Insumos]])</f>
        <v/>
      </c>
      <c r="P1096" s="522" t="str">
        <f>IF(Tabla1[[#This Row],[Descripción]]="","",_xlfn.XLOOKUP(Tabla1[[#This Row],[Descripción]],Tabla10[Descripción],Tabla10[CODIGO PRESUPUESTARIO],0))</f>
        <v/>
      </c>
      <c r="Q1096" s="523"/>
      <c r="R1096" s="523" t="str">
        <f>IF(Tabla1[[#This Row],[Insumos]]="","",_xlfn.XLOOKUP(Tabla1[[#This Row],[Insumos]],Tabla10[Insumo],Tabla10[InsumoAbrev],"",0))</f>
        <v/>
      </c>
    </row>
    <row r="1097" spans="2:18">
      <c r="B1097" s="188" t="str">
        <f>IF('Formulario PPGR3'!$G1097="","",CONCATENATE('Formulario PPGR3'!$C1097,".",'Formulario PPGR3'!$D1097,".",'Formulario PPGR3'!$E1097,".",'Formulario PPGR3'!$F1097))</f>
        <v/>
      </c>
      <c r="C1097" s="188" t="str">
        <f>IF('Formulario PPGR3'!$G1097="","",'Formulario PPGR1'!#REF!)</f>
        <v/>
      </c>
      <c r="D1097" s="188" t="str">
        <f>IF('Formulario PPGR3'!$G1097="","",'Formulario PPGR1'!#REF!)</f>
        <v/>
      </c>
      <c r="E1097" s="188" t="str">
        <f>IF('Formulario PPGR3'!$G1097="","",'Formulario PPGR1'!#REF!)</f>
        <v/>
      </c>
      <c r="F1097" s="188" t="str">
        <f>IF('Formulario PPGR3'!$G1097="","",'Formulario PPGR1'!#REF!)</f>
        <v/>
      </c>
      <c r="G1097" s="234"/>
      <c r="H1097" s="519" t="str" cm="1">
        <f t="array" ref="H1097">IF(Tabla1[[#This Row],[Código_Actividad]]="","",_xlfn.XLOOKUP(Tabla1[[#This Row],[Código_Actividad]],CodigoActividad,Tabla2[Actividades Programables Presupuestables],"",0))</f>
        <v/>
      </c>
      <c r="I1097" s="520" t="str">
        <f>IFERROR(VLOOKUP('Formulario PPGR3'!$G1097,'Formulario PPGR2'!$C$9:$Q$270,15,FALSE),"")</f>
        <v/>
      </c>
      <c r="J1097" s="525"/>
      <c r="K1097" s="524"/>
      <c r="L1097" s="521" t="str">
        <f>IF(Tabla1[[#This Row],[Descripción]]="","",_xlfn.XLOOKUP(Tabla1[[#This Row],[Descripción]],Tabla10[Descripción],Tabla10[Unidad de Medida],"",0))</f>
        <v/>
      </c>
      <c r="M1097" s="312"/>
      <c r="N1097" s="537" t="str">
        <f>IF(Tabla1[[#This Row],[Descripción]]="","",_xlfn.XLOOKUP(Tabla1[[#This Row],[Descripción]],Tabla10[Descripción],Tabla10[Precio Unitario],0))</f>
        <v/>
      </c>
      <c r="O1097" s="537" t="str">
        <f>IF(Tabla1[[#This Row],[Cantidad de Insumos]]="","",Tabla1[[#This Row],[Precio Unitario]]*Tabla1[[#This Row],[Cantidad de Insumos]])</f>
        <v/>
      </c>
      <c r="P1097" s="522" t="str">
        <f>IF(Tabla1[[#This Row],[Descripción]]="","",_xlfn.XLOOKUP(Tabla1[[#This Row],[Descripción]],Tabla10[Descripción],Tabla10[CODIGO PRESUPUESTARIO],0))</f>
        <v/>
      </c>
      <c r="Q1097" s="523"/>
      <c r="R1097" s="523" t="str">
        <f>IF(Tabla1[[#This Row],[Insumos]]="","",_xlfn.XLOOKUP(Tabla1[[#This Row],[Insumos]],Tabla10[Insumo],Tabla10[InsumoAbrev],"",0))</f>
        <v/>
      </c>
    </row>
    <row r="1098" spans="2:18">
      <c r="B1098" s="188" t="str">
        <f>IF('Formulario PPGR3'!$G1098="","",CONCATENATE('Formulario PPGR3'!$C1098,".",'Formulario PPGR3'!$D1098,".",'Formulario PPGR3'!$E1098,".",'Formulario PPGR3'!$F1098))</f>
        <v/>
      </c>
      <c r="C1098" s="188" t="str">
        <f>IF('Formulario PPGR3'!$G1098="","",'Formulario PPGR1'!#REF!)</f>
        <v/>
      </c>
      <c r="D1098" s="188" t="str">
        <f>IF('Formulario PPGR3'!$G1098="","",'Formulario PPGR1'!#REF!)</f>
        <v/>
      </c>
      <c r="E1098" s="188" t="str">
        <f>IF('Formulario PPGR3'!$G1098="","",'Formulario PPGR1'!#REF!)</f>
        <v/>
      </c>
      <c r="F1098" s="188" t="str">
        <f>IF('Formulario PPGR3'!$G1098="","",'Formulario PPGR1'!#REF!)</f>
        <v/>
      </c>
      <c r="G1098" s="234"/>
      <c r="H1098" s="519" t="str" cm="1">
        <f t="array" ref="H1098">IF(Tabla1[[#This Row],[Código_Actividad]]="","",_xlfn.XLOOKUP(Tabla1[[#This Row],[Código_Actividad]],CodigoActividad,Tabla2[Actividades Programables Presupuestables],"",0))</f>
        <v/>
      </c>
      <c r="I1098" s="520" t="str">
        <f>IFERROR(VLOOKUP('Formulario PPGR3'!$G1098,'Formulario PPGR2'!$C$9:$Q$270,15,FALSE),"")</f>
        <v/>
      </c>
      <c r="J1098" s="525"/>
      <c r="K1098" s="524"/>
      <c r="L1098" s="521" t="str">
        <f>IF(Tabla1[[#This Row],[Descripción]]="","",_xlfn.XLOOKUP(Tabla1[[#This Row],[Descripción]],Tabla10[Descripción],Tabla10[Unidad de Medida],"",0))</f>
        <v/>
      </c>
      <c r="M1098" s="312"/>
      <c r="N1098" s="537" t="str">
        <f>IF(Tabla1[[#This Row],[Descripción]]="","",_xlfn.XLOOKUP(Tabla1[[#This Row],[Descripción]],Tabla10[Descripción],Tabla10[Precio Unitario],0))</f>
        <v/>
      </c>
      <c r="O1098" s="537" t="str">
        <f>IF(Tabla1[[#This Row],[Cantidad de Insumos]]="","",Tabla1[[#This Row],[Precio Unitario]]*Tabla1[[#This Row],[Cantidad de Insumos]])</f>
        <v/>
      </c>
      <c r="P1098" s="522" t="str">
        <f>IF(Tabla1[[#This Row],[Descripción]]="","",_xlfn.XLOOKUP(Tabla1[[#This Row],[Descripción]],Tabla10[Descripción],Tabla10[CODIGO PRESUPUESTARIO],0))</f>
        <v/>
      </c>
      <c r="Q1098" s="523"/>
      <c r="R1098" s="523" t="str">
        <f>IF(Tabla1[[#This Row],[Insumos]]="","",_xlfn.XLOOKUP(Tabla1[[#This Row],[Insumos]],Tabla10[Insumo],Tabla10[InsumoAbrev],"",0))</f>
        <v/>
      </c>
    </row>
    <row r="1099" spans="2:18">
      <c r="B1099" s="188" t="str">
        <f>IF('Formulario PPGR3'!$G1099="","",CONCATENATE('Formulario PPGR3'!$C1099,".",'Formulario PPGR3'!$D1099,".",'Formulario PPGR3'!$E1099,".",'Formulario PPGR3'!$F1099))</f>
        <v/>
      </c>
      <c r="C1099" s="188" t="str">
        <f>IF('Formulario PPGR3'!$G1099="","",'Formulario PPGR1'!#REF!)</f>
        <v/>
      </c>
      <c r="D1099" s="188" t="str">
        <f>IF('Formulario PPGR3'!$G1099="","",'Formulario PPGR1'!#REF!)</f>
        <v/>
      </c>
      <c r="E1099" s="188" t="str">
        <f>IF('Formulario PPGR3'!$G1099="","",'Formulario PPGR1'!#REF!)</f>
        <v/>
      </c>
      <c r="F1099" s="188" t="str">
        <f>IF('Formulario PPGR3'!$G1099="","",'Formulario PPGR1'!#REF!)</f>
        <v/>
      </c>
      <c r="G1099" s="234"/>
      <c r="H1099" s="519" t="str" cm="1">
        <f t="array" ref="H1099">IF(Tabla1[[#This Row],[Código_Actividad]]="","",_xlfn.XLOOKUP(Tabla1[[#This Row],[Código_Actividad]],CodigoActividad,Tabla2[Actividades Programables Presupuestables],"",0))</f>
        <v/>
      </c>
      <c r="I1099" s="520" t="str">
        <f>IFERROR(VLOOKUP('Formulario PPGR3'!$G1099,'Formulario PPGR2'!$C$9:$Q$270,15,FALSE),"")</f>
        <v/>
      </c>
      <c r="J1099" s="525"/>
      <c r="K1099" s="524"/>
      <c r="L1099" s="521" t="str">
        <f>IF(Tabla1[[#This Row],[Descripción]]="","",_xlfn.XLOOKUP(Tabla1[[#This Row],[Descripción]],Tabla10[Descripción],Tabla10[Unidad de Medida],"",0))</f>
        <v/>
      </c>
      <c r="M1099" s="312"/>
      <c r="N1099" s="537" t="str">
        <f>IF(Tabla1[[#This Row],[Descripción]]="","",_xlfn.XLOOKUP(Tabla1[[#This Row],[Descripción]],Tabla10[Descripción],Tabla10[Precio Unitario],0))</f>
        <v/>
      </c>
      <c r="O1099" s="537" t="str">
        <f>IF(Tabla1[[#This Row],[Cantidad de Insumos]]="","",Tabla1[[#This Row],[Precio Unitario]]*Tabla1[[#This Row],[Cantidad de Insumos]])</f>
        <v/>
      </c>
      <c r="P1099" s="522" t="str">
        <f>IF(Tabla1[[#This Row],[Descripción]]="","",_xlfn.XLOOKUP(Tabla1[[#This Row],[Descripción]],Tabla10[Descripción],Tabla10[CODIGO PRESUPUESTARIO],0))</f>
        <v/>
      </c>
      <c r="Q1099" s="523"/>
      <c r="R1099" s="523" t="str">
        <f>IF(Tabla1[[#This Row],[Insumos]]="","",_xlfn.XLOOKUP(Tabla1[[#This Row],[Insumos]],Tabla10[Insumo],Tabla10[InsumoAbrev],"",0))</f>
        <v/>
      </c>
    </row>
    <row r="1100" spans="2:18">
      <c r="B1100" s="188" t="str">
        <f>IF('Formulario PPGR3'!$G1100="","",CONCATENATE('Formulario PPGR3'!$C1100,".",'Formulario PPGR3'!$D1100,".",'Formulario PPGR3'!$E1100,".",'Formulario PPGR3'!$F1100))</f>
        <v/>
      </c>
      <c r="C1100" s="188" t="str">
        <f>IF('Formulario PPGR3'!$G1100="","",'Formulario PPGR1'!#REF!)</f>
        <v/>
      </c>
      <c r="D1100" s="188" t="str">
        <f>IF('Formulario PPGR3'!$G1100="","",'Formulario PPGR1'!#REF!)</f>
        <v/>
      </c>
      <c r="E1100" s="188" t="str">
        <f>IF('Formulario PPGR3'!$G1100="","",'Formulario PPGR1'!#REF!)</f>
        <v/>
      </c>
      <c r="F1100" s="188" t="str">
        <f>IF('Formulario PPGR3'!$G1100="","",'Formulario PPGR1'!#REF!)</f>
        <v/>
      </c>
      <c r="G1100" s="234"/>
      <c r="H1100" s="519" t="str" cm="1">
        <f t="array" ref="H1100">IF(Tabla1[[#This Row],[Código_Actividad]]="","",_xlfn.XLOOKUP(Tabla1[[#This Row],[Código_Actividad]],CodigoActividad,Tabla2[Actividades Programables Presupuestables],"",0))</f>
        <v/>
      </c>
      <c r="I1100" s="520" t="str">
        <f>IFERROR(VLOOKUP('Formulario PPGR3'!$G1100,'Formulario PPGR2'!$C$9:$Q$270,15,FALSE),"")</f>
        <v/>
      </c>
      <c r="J1100" s="525"/>
      <c r="K1100" s="524"/>
      <c r="L1100" s="521" t="str">
        <f>IF(Tabla1[[#This Row],[Descripción]]="","",_xlfn.XLOOKUP(Tabla1[[#This Row],[Descripción]],Tabla10[Descripción],Tabla10[Unidad de Medida],"",0))</f>
        <v/>
      </c>
      <c r="M1100" s="312"/>
      <c r="N1100" s="537" t="str">
        <f>IF(Tabla1[[#This Row],[Descripción]]="","",_xlfn.XLOOKUP(Tabla1[[#This Row],[Descripción]],Tabla10[Descripción],Tabla10[Precio Unitario],0))</f>
        <v/>
      </c>
      <c r="O1100" s="537" t="str">
        <f>IF(Tabla1[[#This Row],[Cantidad de Insumos]]="","",Tabla1[[#This Row],[Precio Unitario]]*Tabla1[[#This Row],[Cantidad de Insumos]])</f>
        <v/>
      </c>
      <c r="P1100" s="522" t="str">
        <f>IF(Tabla1[[#This Row],[Descripción]]="","",_xlfn.XLOOKUP(Tabla1[[#This Row],[Descripción]],Tabla10[Descripción],Tabla10[CODIGO PRESUPUESTARIO],0))</f>
        <v/>
      </c>
      <c r="Q1100" s="523"/>
      <c r="R1100" s="523" t="str">
        <f>IF(Tabla1[[#This Row],[Insumos]]="","",_xlfn.XLOOKUP(Tabla1[[#This Row],[Insumos]],Tabla10[Insumo],Tabla10[InsumoAbrev],"",0))</f>
        <v/>
      </c>
    </row>
    <row r="1101" spans="2:18">
      <c r="B1101" s="188" t="str">
        <f>IF('Formulario PPGR3'!$G1101="","",CONCATENATE('Formulario PPGR3'!$C1101,".",'Formulario PPGR3'!$D1101,".",'Formulario PPGR3'!$E1101,".",'Formulario PPGR3'!$F1101))</f>
        <v/>
      </c>
      <c r="C1101" s="188" t="str">
        <f>IF('Formulario PPGR3'!$G1101="","",'Formulario PPGR1'!#REF!)</f>
        <v/>
      </c>
      <c r="D1101" s="188" t="str">
        <f>IF('Formulario PPGR3'!$G1101="","",'Formulario PPGR1'!#REF!)</f>
        <v/>
      </c>
      <c r="E1101" s="188" t="str">
        <f>IF('Formulario PPGR3'!$G1101="","",'Formulario PPGR1'!#REF!)</f>
        <v/>
      </c>
      <c r="F1101" s="188" t="str">
        <f>IF('Formulario PPGR3'!$G1101="","",'Formulario PPGR1'!#REF!)</f>
        <v/>
      </c>
      <c r="G1101" s="234"/>
      <c r="H1101" s="519" t="str" cm="1">
        <f t="array" ref="H1101">IF(Tabla1[[#This Row],[Código_Actividad]]="","",_xlfn.XLOOKUP(Tabla1[[#This Row],[Código_Actividad]],CodigoActividad,Tabla2[Actividades Programables Presupuestables],"",0))</f>
        <v/>
      </c>
      <c r="I1101" s="520" t="str">
        <f>IFERROR(VLOOKUP('Formulario PPGR3'!$G1101,'Formulario PPGR2'!$C$9:$Q$270,15,FALSE),"")</f>
        <v/>
      </c>
      <c r="J1101" s="525"/>
      <c r="K1101" s="524"/>
      <c r="L1101" s="521" t="str">
        <f>IF(Tabla1[[#This Row],[Descripción]]="","",_xlfn.XLOOKUP(Tabla1[[#This Row],[Descripción]],Tabla10[Descripción],Tabla10[Unidad de Medida],"",0))</f>
        <v/>
      </c>
      <c r="M1101" s="312"/>
      <c r="N1101" s="537" t="str">
        <f>IF(Tabla1[[#This Row],[Descripción]]="","",_xlfn.XLOOKUP(Tabla1[[#This Row],[Descripción]],Tabla10[Descripción],Tabla10[Precio Unitario],0))</f>
        <v/>
      </c>
      <c r="O1101" s="537" t="str">
        <f>IF(Tabla1[[#This Row],[Cantidad de Insumos]]="","",Tabla1[[#This Row],[Precio Unitario]]*Tabla1[[#This Row],[Cantidad de Insumos]])</f>
        <v/>
      </c>
      <c r="P1101" s="522" t="str">
        <f>IF(Tabla1[[#This Row],[Descripción]]="","",_xlfn.XLOOKUP(Tabla1[[#This Row],[Descripción]],Tabla10[Descripción],Tabla10[CODIGO PRESUPUESTARIO],0))</f>
        <v/>
      </c>
      <c r="Q1101" s="523"/>
      <c r="R1101" s="523" t="str">
        <f>IF(Tabla1[[#This Row],[Insumos]]="","",_xlfn.XLOOKUP(Tabla1[[#This Row],[Insumos]],Tabla10[Insumo],Tabla10[InsumoAbrev],"",0))</f>
        <v/>
      </c>
    </row>
    <row r="1102" spans="2:18">
      <c r="B1102" s="188" t="str">
        <f>IF('Formulario PPGR3'!$G1102="","",CONCATENATE('Formulario PPGR3'!$C1102,".",'Formulario PPGR3'!$D1102,".",'Formulario PPGR3'!$E1102,".",'Formulario PPGR3'!$F1102))</f>
        <v/>
      </c>
      <c r="C1102" s="188" t="str">
        <f>IF('Formulario PPGR3'!$G1102="","",'Formulario PPGR1'!#REF!)</f>
        <v/>
      </c>
      <c r="D1102" s="188" t="str">
        <f>IF('Formulario PPGR3'!$G1102="","",'Formulario PPGR1'!#REF!)</f>
        <v/>
      </c>
      <c r="E1102" s="188" t="str">
        <f>IF('Formulario PPGR3'!$G1102="","",'Formulario PPGR1'!#REF!)</f>
        <v/>
      </c>
      <c r="F1102" s="188" t="str">
        <f>IF('Formulario PPGR3'!$G1102="","",'Formulario PPGR1'!#REF!)</f>
        <v/>
      </c>
      <c r="G1102" s="234"/>
      <c r="H1102" s="519" t="str" cm="1">
        <f t="array" ref="H1102">IF(Tabla1[[#This Row],[Código_Actividad]]="","",_xlfn.XLOOKUP(Tabla1[[#This Row],[Código_Actividad]],CodigoActividad,Tabla2[Actividades Programables Presupuestables],"",0))</f>
        <v/>
      </c>
      <c r="I1102" s="520" t="str">
        <f>IFERROR(VLOOKUP('Formulario PPGR3'!$G1102,'Formulario PPGR2'!$C$9:$Q$270,15,FALSE),"")</f>
        <v/>
      </c>
      <c r="J1102" s="525"/>
      <c r="K1102" s="524"/>
      <c r="L1102" s="521" t="str">
        <f>IF(Tabla1[[#This Row],[Descripción]]="","",_xlfn.XLOOKUP(Tabla1[[#This Row],[Descripción]],Tabla10[Descripción],Tabla10[Unidad de Medida],"",0))</f>
        <v/>
      </c>
      <c r="M1102" s="312"/>
      <c r="N1102" s="537" t="str">
        <f>IF(Tabla1[[#This Row],[Descripción]]="","",_xlfn.XLOOKUP(Tabla1[[#This Row],[Descripción]],Tabla10[Descripción],Tabla10[Precio Unitario],0))</f>
        <v/>
      </c>
      <c r="O1102" s="537" t="str">
        <f>IF(Tabla1[[#This Row],[Cantidad de Insumos]]="","",Tabla1[[#This Row],[Precio Unitario]]*Tabla1[[#This Row],[Cantidad de Insumos]])</f>
        <v/>
      </c>
      <c r="P1102" s="522" t="str">
        <f>IF(Tabla1[[#This Row],[Descripción]]="","",_xlfn.XLOOKUP(Tabla1[[#This Row],[Descripción]],Tabla10[Descripción],Tabla10[CODIGO PRESUPUESTARIO],0))</f>
        <v/>
      </c>
      <c r="Q1102" s="523"/>
      <c r="R1102" s="523" t="str">
        <f>IF(Tabla1[[#This Row],[Insumos]]="","",_xlfn.XLOOKUP(Tabla1[[#This Row],[Insumos]],Tabla10[Insumo],Tabla10[InsumoAbrev],"",0))</f>
        <v/>
      </c>
    </row>
    <row r="1103" spans="2:18">
      <c r="B1103" s="188" t="str">
        <f>IF('Formulario PPGR3'!$G1103="","",CONCATENATE('Formulario PPGR3'!$C1103,".",'Formulario PPGR3'!$D1103,".",'Formulario PPGR3'!$E1103,".",'Formulario PPGR3'!$F1103))</f>
        <v/>
      </c>
      <c r="C1103" s="188" t="str">
        <f>IF('Formulario PPGR3'!$G1103="","",'Formulario PPGR1'!#REF!)</f>
        <v/>
      </c>
      <c r="D1103" s="188" t="str">
        <f>IF('Formulario PPGR3'!$G1103="","",'Formulario PPGR1'!#REF!)</f>
        <v/>
      </c>
      <c r="E1103" s="188" t="str">
        <f>IF('Formulario PPGR3'!$G1103="","",'Formulario PPGR1'!#REF!)</f>
        <v/>
      </c>
      <c r="F1103" s="188" t="str">
        <f>IF('Formulario PPGR3'!$G1103="","",'Formulario PPGR1'!#REF!)</f>
        <v/>
      </c>
      <c r="G1103" s="234"/>
      <c r="H1103" s="519" t="str" cm="1">
        <f t="array" ref="H1103">IF(Tabla1[[#This Row],[Código_Actividad]]="","",_xlfn.XLOOKUP(Tabla1[[#This Row],[Código_Actividad]],CodigoActividad,Tabla2[Actividades Programables Presupuestables],"",0))</f>
        <v/>
      </c>
      <c r="I1103" s="520" t="str">
        <f>IFERROR(VLOOKUP('Formulario PPGR3'!$G1103,'Formulario PPGR2'!$C$9:$Q$270,15,FALSE),"")</f>
        <v/>
      </c>
      <c r="J1103" s="525"/>
      <c r="K1103" s="524"/>
      <c r="L1103" s="521" t="str">
        <f>IF(Tabla1[[#This Row],[Descripción]]="","",_xlfn.XLOOKUP(Tabla1[[#This Row],[Descripción]],Tabla10[Descripción],Tabla10[Unidad de Medida],"",0))</f>
        <v/>
      </c>
      <c r="M1103" s="312"/>
      <c r="N1103" s="537" t="str">
        <f>IF(Tabla1[[#This Row],[Descripción]]="","",_xlfn.XLOOKUP(Tabla1[[#This Row],[Descripción]],Tabla10[Descripción],Tabla10[Precio Unitario],0))</f>
        <v/>
      </c>
      <c r="O1103" s="537" t="str">
        <f>IF(Tabla1[[#This Row],[Cantidad de Insumos]]="","",Tabla1[[#This Row],[Precio Unitario]]*Tabla1[[#This Row],[Cantidad de Insumos]])</f>
        <v/>
      </c>
      <c r="P1103" s="522" t="str">
        <f>IF(Tabla1[[#This Row],[Descripción]]="","",_xlfn.XLOOKUP(Tabla1[[#This Row],[Descripción]],Tabla10[Descripción],Tabla10[CODIGO PRESUPUESTARIO],0))</f>
        <v/>
      </c>
      <c r="Q1103" s="523"/>
      <c r="R1103" s="523" t="str">
        <f>IF(Tabla1[[#This Row],[Insumos]]="","",_xlfn.XLOOKUP(Tabla1[[#This Row],[Insumos]],Tabla10[Insumo],Tabla10[InsumoAbrev],"",0))</f>
        <v/>
      </c>
    </row>
    <row r="1104" spans="2:18">
      <c r="B1104" s="188" t="str">
        <f>IF('Formulario PPGR3'!$G1104="","",CONCATENATE('Formulario PPGR3'!$C1104,".",'Formulario PPGR3'!$D1104,".",'Formulario PPGR3'!$E1104,".",'Formulario PPGR3'!$F1104))</f>
        <v/>
      </c>
      <c r="C1104" s="188" t="str">
        <f>IF('Formulario PPGR3'!$G1104="","",'Formulario PPGR1'!#REF!)</f>
        <v/>
      </c>
      <c r="D1104" s="188" t="str">
        <f>IF('Formulario PPGR3'!$G1104="","",'Formulario PPGR1'!#REF!)</f>
        <v/>
      </c>
      <c r="E1104" s="188" t="str">
        <f>IF('Formulario PPGR3'!$G1104="","",'Formulario PPGR1'!#REF!)</f>
        <v/>
      </c>
      <c r="F1104" s="188" t="str">
        <f>IF('Formulario PPGR3'!$G1104="","",'Formulario PPGR1'!#REF!)</f>
        <v/>
      </c>
      <c r="G1104" s="234"/>
      <c r="H1104" s="519" t="str" cm="1">
        <f t="array" ref="H1104">IF(Tabla1[[#This Row],[Código_Actividad]]="","",_xlfn.XLOOKUP(Tabla1[[#This Row],[Código_Actividad]],CodigoActividad,Tabla2[Actividades Programables Presupuestables],"",0))</f>
        <v/>
      </c>
      <c r="I1104" s="520" t="str">
        <f>IFERROR(VLOOKUP('Formulario PPGR3'!$G1104,'Formulario PPGR2'!$C$9:$Q$270,15,FALSE),"")</f>
        <v/>
      </c>
      <c r="J1104" s="525"/>
      <c r="K1104" s="524"/>
      <c r="L1104" s="521" t="str">
        <f>IF(Tabla1[[#This Row],[Descripción]]="","",_xlfn.XLOOKUP(Tabla1[[#This Row],[Descripción]],Tabla10[Descripción],Tabla10[Unidad de Medida],"",0))</f>
        <v/>
      </c>
      <c r="M1104" s="312"/>
      <c r="N1104" s="537" t="str">
        <f>IF(Tabla1[[#This Row],[Descripción]]="","",_xlfn.XLOOKUP(Tabla1[[#This Row],[Descripción]],Tabla10[Descripción],Tabla10[Precio Unitario],0))</f>
        <v/>
      </c>
      <c r="O1104" s="537" t="str">
        <f>IF(Tabla1[[#This Row],[Cantidad de Insumos]]="","",Tabla1[[#This Row],[Precio Unitario]]*Tabla1[[#This Row],[Cantidad de Insumos]])</f>
        <v/>
      </c>
      <c r="P1104" s="522" t="str">
        <f>IF(Tabla1[[#This Row],[Descripción]]="","",_xlfn.XLOOKUP(Tabla1[[#This Row],[Descripción]],Tabla10[Descripción],Tabla10[CODIGO PRESUPUESTARIO],0))</f>
        <v/>
      </c>
      <c r="Q1104" s="523"/>
      <c r="R1104" s="523" t="str">
        <f>IF(Tabla1[[#This Row],[Insumos]]="","",_xlfn.XLOOKUP(Tabla1[[#This Row],[Insumos]],Tabla10[Insumo],Tabla10[InsumoAbrev],"",0))</f>
        <v/>
      </c>
    </row>
    <row r="1105" spans="2:18">
      <c r="B1105" s="188" t="str">
        <f>IF('Formulario PPGR3'!$G1105="","",CONCATENATE('Formulario PPGR3'!$C1105,".",'Formulario PPGR3'!$D1105,".",'Formulario PPGR3'!$E1105,".",'Formulario PPGR3'!$F1105))</f>
        <v/>
      </c>
      <c r="C1105" s="188" t="str">
        <f>IF('Formulario PPGR3'!$G1105="","",'Formulario PPGR1'!#REF!)</f>
        <v/>
      </c>
      <c r="D1105" s="188" t="str">
        <f>IF('Formulario PPGR3'!$G1105="","",'Formulario PPGR1'!#REF!)</f>
        <v/>
      </c>
      <c r="E1105" s="188" t="str">
        <f>IF('Formulario PPGR3'!$G1105="","",'Formulario PPGR1'!#REF!)</f>
        <v/>
      </c>
      <c r="F1105" s="188" t="str">
        <f>IF('Formulario PPGR3'!$G1105="","",'Formulario PPGR1'!#REF!)</f>
        <v/>
      </c>
      <c r="G1105" s="234"/>
      <c r="H1105" s="519" t="str" cm="1">
        <f t="array" ref="H1105">IF(Tabla1[[#This Row],[Código_Actividad]]="","",_xlfn.XLOOKUP(Tabla1[[#This Row],[Código_Actividad]],CodigoActividad,Tabla2[Actividades Programables Presupuestables],"",0))</f>
        <v/>
      </c>
      <c r="I1105" s="520" t="str">
        <f>IFERROR(VLOOKUP('Formulario PPGR3'!$G1105,'Formulario PPGR2'!$C$9:$Q$270,15,FALSE),"")</f>
        <v/>
      </c>
      <c r="J1105" s="525"/>
      <c r="K1105" s="524"/>
      <c r="L1105" s="521" t="str">
        <f>IF(Tabla1[[#This Row],[Descripción]]="","",_xlfn.XLOOKUP(Tabla1[[#This Row],[Descripción]],Tabla10[Descripción],Tabla10[Unidad de Medida],"",0))</f>
        <v/>
      </c>
      <c r="M1105" s="312"/>
      <c r="N1105" s="537" t="str">
        <f>IF(Tabla1[[#This Row],[Descripción]]="","",_xlfn.XLOOKUP(Tabla1[[#This Row],[Descripción]],Tabla10[Descripción],Tabla10[Precio Unitario],0))</f>
        <v/>
      </c>
      <c r="O1105" s="537" t="str">
        <f>IF(Tabla1[[#This Row],[Cantidad de Insumos]]="","",Tabla1[[#This Row],[Precio Unitario]]*Tabla1[[#This Row],[Cantidad de Insumos]])</f>
        <v/>
      </c>
      <c r="P1105" s="522" t="str">
        <f>IF(Tabla1[[#This Row],[Descripción]]="","",_xlfn.XLOOKUP(Tabla1[[#This Row],[Descripción]],Tabla10[Descripción],Tabla10[CODIGO PRESUPUESTARIO],0))</f>
        <v/>
      </c>
      <c r="Q1105" s="523"/>
      <c r="R1105" s="523" t="str">
        <f>IF(Tabla1[[#This Row],[Insumos]]="","",_xlfn.XLOOKUP(Tabla1[[#This Row],[Insumos]],Tabla10[Insumo],Tabla10[InsumoAbrev],"",0))</f>
        <v/>
      </c>
    </row>
    <row r="1106" spans="2:18">
      <c r="B1106" s="188" t="str">
        <f>IF('Formulario PPGR3'!$G1106="","",CONCATENATE('Formulario PPGR3'!$C1106,".",'Formulario PPGR3'!$D1106,".",'Formulario PPGR3'!$E1106,".",'Formulario PPGR3'!$F1106))</f>
        <v/>
      </c>
      <c r="C1106" s="188" t="str">
        <f>IF('Formulario PPGR3'!$G1106="","",'Formulario PPGR1'!#REF!)</f>
        <v/>
      </c>
      <c r="D1106" s="188" t="str">
        <f>IF('Formulario PPGR3'!$G1106="","",'Formulario PPGR1'!#REF!)</f>
        <v/>
      </c>
      <c r="E1106" s="188" t="str">
        <f>IF('Formulario PPGR3'!$G1106="","",'Formulario PPGR1'!#REF!)</f>
        <v/>
      </c>
      <c r="F1106" s="188" t="str">
        <f>IF('Formulario PPGR3'!$G1106="","",'Formulario PPGR1'!#REF!)</f>
        <v/>
      </c>
      <c r="G1106" s="234"/>
      <c r="H1106" s="519" t="str" cm="1">
        <f t="array" ref="H1106">IF(Tabla1[[#This Row],[Código_Actividad]]="","",_xlfn.XLOOKUP(Tabla1[[#This Row],[Código_Actividad]],CodigoActividad,Tabla2[Actividades Programables Presupuestables],"",0))</f>
        <v/>
      </c>
      <c r="I1106" s="520" t="str">
        <f>IFERROR(VLOOKUP('Formulario PPGR3'!$G1106,'Formulario PPGR2'!$C$9:$Q$270,15,FALSE),"")</f>
        <v/>
      </c>
      <c r="J1106" s="525"/>
      <c r="K1106" s="524"/>
      <c r="L1106" s="521" t="str">
        <f>IF(Tabla1[[#This Row],[Descripción]]="","",_xlfn.XLOOKUP(Tabla1[[#This Row],[Descripción]],Tabla10[Descripción],Tabla10[Unidad de Medida],"",0))</f>
        <v/>
      </c>
      <c r="M1106" s="312"/>
      <c r="N1106" s="537" t="str">
        <f>IF(Tabla1[[#This Row],[Descripción]]="","",_xlfn.XLOOKUP(Tabla1[[#This Row],[Descripción]],Tabla10[Descripción],Tabla10[Precio Unitario],0))</f>
        <v/>
      </c>
      <c r="O1106" s="537" t="str">
        <f>IF(Tabla1[[#This Row],[Cantidad de Insumos]]="","",Tabla1[[#This Row],[Precio Unitario]]*Tabla1[[#This Row],[Cantidad de Insumos]])</f>
        <v/>
      </c>
      <c r="P1106" s="522" t="str">
        <f>IF(Tabla1[[#This Row],[Descripción]]="","",_xlfn.XLOOKUP(Tabla1[[#This Row],[Descripción]],Tabla10[Descripción],Tabla10[CODIGO PRESUPUESTARIO],0))</f>
        <v/>
      </c>
      <c r="Q1106" s="523"/>
      <c r="R1106" s="523" t="str">
        <f>IF(Tabla1[[#This Row],[Insumos]]="","",_xlfn.XLOOKUP(Tabla1[[#This Row],[Insumos]],Tabla10[Insumo],Tabla10[InsumoAbrev],"",0))</f>
        <v/>
      </c>
    </row>
    <row r="1107" spans="2:18">
      <c r="B1107" s="188" t="str">
        <f>IF('Formulario PPGR3'!$G1107="","",CONCATENATE('Formulario PPGR3'!$C1107,".",'Formulario PPGR3'!$D1107,".",'Formulario PPGR3'!$E1107,".",'Formulario PPGR3'!$F1107))</f>
        <v/>
      </c>
      <c r="C1107" s="188" t="str">
        <f>IF('Formulario PPGR3'!$G1107="","",'Formulario PPGR1'!#REF!)</f>
        <v/>
      </c>
      <c r="D1107" s="188" t="str">
        <f>IF('Formulario PPGR3'!$G1107="","",'Formulario PPGR1'!#REF!)</f>
        <v/>
      </c>
      <c r="E1107" s="188" t="str">
        <f>IF('Formulario PPGR3'!$G1107="","",'Formulario PPGR1'!#REF!)</f>
        <v/>
      </c>
      <c r="F1107" s="188" t="str">
        <f>IF('Formulario PPGR3'!$G1107="","",'Formulario PPGR1'!#REF!)</f>
        <v/>
      </c>
      <c r="G1107" s="234"/>
      <c r="H1107" s="519" t="str" cm="1">
        <f t="array" ref="H1107">IF(Tabla1[[#This Row],[Código_Actividad]]="","",_xlfn.XLOOKUP(Tabla1[[#This Row],[Código_Actividad]],CodigoActividad,Tabla2[Actividades Programables Presupuestables],"",0))</f>
        <v/>
      </c>
      <c r="I1107" s="520" t="str">
        <f>IFERROR(VLOOKUP('Formulario PPGR3'!$G1107,'Formulario PPGR2'!$C$9:$Q$270,15,FALSE),"")</f>
        <v/>
      </c>
      <c r="J1107" s="525"/>
      <c r="K1107" s="524"/>
      <c r="L1107" s="521" t="str">
        <f>IF(Tabla1[[#This Row],[Descripción]]="","",_xlfn.XLOOKUP(Tabla1[[#This Row],[Descripción]],Tabla10[Descripción],Tabla10[Unidad de Medida],"",0))</f>
        <v/>
      </c>
      <c r="M1107" s="312"/>
      <c r="N1107" s="537" t="str">
        <f>IF(Tabla1[[#This Row],[Descripción]]="","",_xlfn.XLOOKUP(Tabla1[[#This Row],[Descripción]],Tabla10[Descripción],Tabla10[Precio Unitario],0))</f>
        <v/>
      </c>
      <c r="O1107" s="537" t="str">
        <f>IF(Tabla1[[#This Row],[Cantidad de Insumos]]="","",Tabla1[[#This Row],[Precio Unitario]]*Tabla1[[#This Row],[Cantidad de Insumos]])</f>
        <v/>
      </c>
      <c r="P1107" s="522" t="str">
        <f>IF(Tabla1[[#This Row],[Descripción]]="","",_xlfn.XLOOKUP(Tabla1[[#This Row],[Descripción]],Tabla10[Descripción],Tabla10[CODIGO PRESUPUESTARIO],0))</f>
        <v/>
      </c>
      <c r="Q1107" s="523"/>
      <c r="R1107" s="523" t="str">
        <f>IF(Tabla1[[#This Row],[Insumos]]="","",_xlfn.XLOOKUP(Tabla1[[#This Row],[Insumos]],Tabla10[Insumo],Tabla10[InsumoAbrev],"",0))</f>
        <v/>
      </c>
    </row>
    <row r="1108" spans="2:18">
      <c r="B1108" s="188" t="str">
        <f>IF('Formulario PPGR3'!$G1108="","",CONCATENATE('Formulario PPGR3'!$C1108,".",'Formulario PPGR3'!$D1108,".",'Formulario PPGR3'!$E1108,".",'Formulario PPGR3'!$F1108))</f>
        <v/>
      </c>
      <c r="C1108" s="188" t="str">
        <f>IF('Formulario PPGR3'!$G1108="","",'Formulario PPGR1'!#REF!)</f>
        <v/>
      </c>
      <c r="D1108" s="188" t="str">
        <f>IF('Formulario PPGR3'!$G1108="","",'Formulario PPGR1'!#REF!)</f>
        <v/>
      </c>
      <c r="E1108" s="188" t="str">
        <f>IF('Formulario PPGR3'!$G1108="","",'Formulario PPGR1'!#REF!)</f>
        <v/>
      </c>
      <c r="F1108" s="188" t="str">
        <f>IF('Formulario PPGR3'!$G1108="","",'Formulario PPGR1'!#REF!)</f>
        <v/>
      </c>
      <c r="G1108" s="234"/>
      <c r="H1108" s="519" t="str" cm="1">
        <f t="array" ref="H1108">IF(Tabla1[[#This Row],[Código_Actividad]]="","",_xlfn.XLOOKUP(Tabla1[[#This Row],[Código_Actividad]],CodigoActividad,Tabla2[Actividades Programables Presupuestables],"",0))</f>
        <v/>
      </c>
      <c r="I1108" s="520" t="str">
        <f>IFERROR(VLOOKUP('Formulario PPGR3'!$G1108,'Formulario PPGR2'!$C$9:$Q$270,15,FALSE),"")</f>
        <v/>
      </c>
      <c r="J1108" s="525"/>
      <c r="K1108" s="524"/>
      <c r="L1108" s="521" t="str">
        <f>IF(Tabla1[[#This Row],[Descripción]]="","",_xlfn.XLOOKUP(Tabla1[[#This Row],[Descripción]],Tabla10[Descripción],Tabla10[Unidad de Medida],"",0))</f>
        <v/>
      </c>
      <c r="M1108" s="312"/>
      <c r="N1108" s="537" t="str">
        <f>IF(Tabla1[[#This Row],[Descripción]]="","",_xlfn.XLOOKUP(Tabla1[[#This Row],[Descripción]],Tabla10[Descripción],Tabla10[Precio Unitario],0))</f>
        <v/>
      </c>
      <c r="O1108" s="537" t="str">
        <f>IF(Tabla1[[#This Row],[Cantidad de Insumos]]="","",Tabla1[[#This Row],[Precio Unitario]]*Tabla1[[#This Row],[Cantidad de Insumos]])</f>
        <v/>
      </c>
      <c r="P1108" s="522" t="str">
        <f>IF(Tabla1[[#This Row],[Descripción]]="","",_xlfn.XLOOKUP(Tabla1[[#This Row],[Descripción]],Tabla10[Descripción],Tabla10[CODIGO PRESUPUESTARIO],0))</f>
        <v/>
      </c>
      <c r="Q1108" s="523"/>
      <c r="R1108" s="523" t="str">
        <f>IF(Tabla1[[#This Row],[Insumos]]="","",_xlfn.XLOOKUP(Tabla1[[#This Row],[Insumos]],Tabla10[Insumo],Tabla10[InsumoAbrev],"",0))</f>
        <v/>
      </c>
    </row>
    <row r="1109" spans="2:18">
      <c r="B1109" s="188" t="str">
        <f>IF('Formulario PPGR3'!$G1109="","",CONCATENATE('Formulario PPGR3'!$C1109,".",'Formulario PPGR3'!$D1109,".",'Formulario PPGR3'!$E1109,".",'Formulario PPGR3'!$F1109))</f>
        <v/>
      </c>
      <c r="C1109" s="188" t="str">
        <f>IF('Formulario PPGR3'!$G1109="","",'Formulario PPGR1'!#REF!)</f>
        <v/>
      </c>
      <c r="D1109" s="188" t="str">
        <f>IF('Formulario PPGR3'!$G1109="","",'Formulario PPGR1'!#REF!)</f>
        <v/>
      </c>
      <c r="E1109" s="188" t="str">
        <f>IF('Formulario PPGR3'!$G1109="","",'Formulario PPGR1'!#REF!)</f>
        <v/>
      </c>
      <c r="F1109" s="188" t="str">
        <f>IF('Formulario PPGR3'!$G1109="","",'Formulario PPGR1'!#REF!)</f>
        <v/>
      </c>
      <c r="G1109" s="234"/>
      <c r="H1109" s="519" t="str" cm="1">
        <f t="array" ref="H1109">IF(Tabla1[[#This Row],[Código_Actividad]]="","",_xlfn.XLOOKUP(Tabla1[[#This Row],[Código_Actividad]],CodigoActividad,Tabla2[Actividades Programables Presupuestables],"",0))</f>
        <v/>
      </c>
      <c r="I1109" s="520" t="str">
        <f>IFERROR(VLOOKUP('Formulario PPGR3'!$G1109,'Formulario PPGR2'!$C$9:$Q$270,15,FALSE),"")</f>
        <v/>
      </c>
      <c r="J1109" s="525"/>
      <c r="K1109" s="524"/>
      <c r="L1109" s="521" t="str">
        <f>IF(Tabla1[[#This Row],[Descripción]]="","",_xlfn.XLOOKUP(Tabla1[[#This Row],[Descripción]],Tabla10[Descripción],Tabla10[Unidad de Medida],"",0))</f>
        <v/>
      </c>
      <c r="M1109" s="312"/>
      <c r="N1109" s="537" t="str">
        <f>IF(Tabla1[[#This Row],[Descripción]]="","",_xlfn.XLOOKUP(Tabla1[[#This Row],[Descripción]],Tabla10[Descripción],Tabla10[Precio Unitario],0))</f>
        <v/>
      </c>
      <c r="O1109" s="537" t="str">
        <f>IF(Tabla1[[#This Row],[Cantidad de Insumos]]="","",Tabla1[[#This Row],[Precio Unitario]]*Tabla1[[#This Row],[Cantidad de Insumos]])</f>
        <v/>
      </c>
      <c r="P1109" s="522" t="str">
        <f>IF(Tabla1[[#This Row],[Descripción]]="","",_xlfn.XLOOKUP(Tabla1[[#This Row],[Descripción]],Tabla10[Descripción],Tabla10[CODIGO PRESUPUESTARIO],0))</f>
        <v/>
      </c>
      <c r="Q1109" s="523"/>
      <c r="R1109" s="523" t="str">
        <f>IF(Tabla1[[#This Row],[Insumos]]="","",_xlfn.XLOOKUP(Tabla1[[#This Row],[Insumos]],Tabla10[Insumo],Tabla10[InsumoAbrev],"",0))</f>
        <v/>
      </c>
    </row>
    <row r="1110" spans="2:18">
      <c r="B1110" s="188" t="str">
        <f>IF('Formulario PPGR3'!$G1110="","",CONCATENATE('Formulario PPGR3'!$C1110,".",'Formulario PPGR3'!$D1110,".",'Formulario PPGR3'!$E1110,".",'Formulario PPGR3'!$F1110))</f>
        <v/>
      </c>
      <c r="C1110" s="188" t="str">
        <f>IF('Formulario PPGR3'!$G1110="","",'Formulario PPGR1'!#REF!)</f>
        <v/>
      </c>
      <c r="D1110" s="188" t="str">
        <f>IF('Formulario PPGR3'!$G1110="","",'Formulario PPGR1'!#REF!)</f>
        <v/>
      </c>
      <c r="E1110" s="188" t="str">
        <f>IF('Formulario PPGR3'!$G1110="","",'Formulario PPGR1'!#REF!)</f>
        <v/>
      </c>
      <c r="F1110" s="188" t="str">
        <f>IF('Formulario PPGR3'!$G1110="","",'Formulario PPGR1'!#REF!)</f>
        <v/>
      </c>
      <c r="G1110" s="234"/>
      <c r="H1110" s="519" t="str" cm="1">
        <f t="array" ref="H1110">IF(Tabla1[[#This Row],[Código_Actividad]]="","",_xlfn.XLOOKUP(Tabla1[[#This Row],[Código_Actividad]],CodigoActividad,Tabla2[Actividades Programables Presupuestables],"",0))</f>
        <v/>
      </c>
      <c r="I1110" s="520" t="str">
        <f>IFERROR(VLOOKUP('Formulario PPGR3'!$G1110,'Formulario PPGR2'!$C$9:$Q$270,15,FALSE),"")</f>
        <v/>
      </c>
      <c r="J1110" s="525"/>
      <c r="K1110" s="524"/>
      <c r="L1110" s="521" t="str">
        <f>IF(Tabla1[[#This Row],[Descripción]]="","",_xlfn.XLOOKUP(Tabla1[[#This Row],[Descripción]],Tabla10[Descripción],Tabla10[Unidad de Medida],"",0))</f>
        <v/>
      </c>
      <c r="M1110" s="312"/>
      <c r="N1110" s="537" t="str">
        <f>IF(Tabla1[[#This Row],[Descripción]]="","",_xlfn.XLOOKUP(Tabla1[[#This Row],[Descripción]],Tabla10[Descripción],Tabla10[Precio Unitario],0))</f>
        <v/>
      </c>
      <c r="O1110" s="537" t="str">
        <f>IF(Tabla1[[#This Row],[Cantidad de Insumos]]="","",Tabla1[[#This Row],[Precio Unitario]]*Tabla1[[#This Row],[Cantidad de Insumos]])</f>
        <v/>
      </c>
      <c r="P1110" s="522" t="str">
        <f>IF(Tabla1[[#This Row],[Descripción]]="","",_xlfn.XLOOKUP(Tabla1[[#This Row],[Descripción]],Tabla10[Descripción],Tabla10[CODIGO PRESUPUESTARIO],0))</f>
        <v/>
      </c>
      <c r="Q1110" s="523"/>
      <c r="R1110" s="523" t="str">
        <f>IF(Tabla1[[#This Row],[Insumos]]="","",_xlfn.XLOOKUP(Tabla1[[#This Row],[Insumos]],Tabla10[Insumo],Tabla10[InsumoAbrev],"",0))</f>
        <v/>
      </c>
    </row>
    <row r="1111" spans="2:18">
      <c r="B1111" s="188" t="str">
        <f>IF('Formulario PPGR3'!$G1111="","",CONCATENATE('Formulario PPGR3'!$C1111,".",'Formulario PPGR3'!$D1111,".",'Formulario PPGR3'!$E1111,".",'Formulario PPGR3'!$F1111))</f>
        <v/>
      </c>
      <c r="C1111" s="188" t="str">
        <f>IF('Formulario PPGR3'!$G1111="","",'Formulario PPGR1'!#REF!)</f>
        <v/>
      </c>
      <c r="D1111" s="188" t="str">
        <f>IF('Formulario PPGR3'!$G1111="","",'Formulario PPGR1'!#REF!)</f>
        <v/>
      </c>
      <c r="E1111" s="188" t="str">
        <f>IF('Formulario PPGR3'!$G1111="","",'Formulario PPGR1'!#REF!)</f>
        <v/>
      </c>
      <c r="F1111" s="188" t="str">
        <f>IF('Formulario PPGR3'!$G1111="","",'Formulario PPGR1'!#REF!)</f>
        <v/>
      </c>
      <c r="G1111" s="234"/>
      <c r="H1111" s="519" t="str" cm="1">
        <f t="array" ref="H1111">IF(Tabla1[[#This Row],[Código_Actividad]]="","",_xlfn.XLOOKUP(Tabla1[[#This Row],[Código_Actividad]],CodigoActividad,Tabla2[Actividades Programables Presupuestables],"",0))</f>
        <v/>
      </c>
      <c r="I1111" s="520" t="str">
        <f>IFERROR(VLOOKUP('Formulario PPGR3'!$G1111,'Formulario PPGR2'!$C$9:$Q$270,15,FALSE),"")</f>
        <v/>
      </c>
      <c r="J1111" s="525"/>
      <c r="K1111" s="524"/>
      <c r="L1111" s="521" t="str">
        <f>IF(Tabla1[[#This Row],[Descripción]]="","",_xlfn.XLOOKUP(Tabla1[[#This Row],[Descripción]],Tabla10[Descripción],Tabla10[Unidad de Medida],"",0))</f>
        <v/>
      </c>
      <c r="M1111" s="312"/>
      <c r="N1111" s="537" t="str">
        <f>IF(Tabla1[[#This Row],[Descripción]]="","",_xlfn.XLOOKUP(Tabla1[[#This Row],[Descripción]],Tabla10[Descripción],Tabla10[Precio Unitario],0))</f>
        <v/>
      </c>
      <c r="O1111" s="537" t="str">
        <f>IF(Tabla1[[#This Row],[Cantidad de Insumos]]="","",Tabla1[[#This Row],[Precio Unitario]]*Tabla1[[#This Row],[Cantidad de Insumos]])</f>
        <v/>
      </c>
      <c r="P1111" s="522" t="str">
        <f>IF(Tabla1[[#This Row],[Descripción]]="","",_xlfn.XLOOKUP(Tabla1[[#This Row],[Descripción]],Tabla10[Descripción],Tabla10[CODIGO PRESUPUESTARIO],0))</f>
        <v/>
      </c>
      <c r="Q1111" s="523"/>
      <c r="R1111" s="523" t="str">
        <f>IF(Tabla1[[#This Row],[Insumos]]="","",_xlfn.XLOOKUP(Tabla1[[#This Row],[Insumos]],Tabla10[Insumo],Tabla10[InsumoAbrev],"",0))</f>
        <v/>
      </c>
    </row>
    <row r="1112" spans="2:18">
      <c r="B1112" s="188" t="str">
        <f>IF('Formulario PPGR3'!$G1112="","",CONCATENATE('Formulario PPGR3'!$C1112,".",'Formulario PPGR3'!$D1112,".",'Formulario PPGR3'!$E1112,".",'Formulario PPGR3'!$F1112))</f>
        <v/>
      </c>
      <c r="C1112" s="188" t="str">
        <f>IF('Formulario PPGR3'!$G1112="","",'Formulario PPGR1'!#REF!)</f>
        <v/>
      </c>
      <c r="D1112" s="188" t="str">
        <f>IF('Formulario PPGR3'!$G1112="","",'Formulario PPGR1'!#REF!)</f>
        <v/>
      </c>
      <c r="E1112" s="188" t="str">
        <f>IF('Formulario PPGR3'!$G1112="","",'Formulario PPGR1'!#REF!)</f>
        <v/>
      </c>
      <c r="F1112" s="188" t="str">
        <f>IF('Formulario PPGR3'!$G1112="","",'Formulario PPGR1'!#REF!)</f>
        <v/>
      </c>
      <c r="G1112" s="234"/>
      <c r="H1112" s="519" t="str" cm="1">
        <f t="array" ref="H1112">IF(Tabla1[[#This Row],[Código_Actividad]]="","",_xlfn.XLOOKUP(Tabla1[[#This Row],[Código_Actividad]],CodigoActividad,Tabla2[Actividades Programables Presupuestables],"",0))</f>
        <v/>
      </c>
      <c r="I1112" s="520" t="str">
        <f>IFERROR(VLOOKUP('Formulario PPGR3'!$G1112,'Formulario PPGR2'!$C$9:$Q$270,15,FALSE),"")</f>
        <v/>
      </c>
      <c r="J1112" s="525"/>
      <c r="K1112" s="524"/>
      <c r="L1112" s="521" t="str">
        <f>IF(Tabla1[[#This Row],[Descripción]]="","",_xlfn.XLOOKUP(Tabla1[[#This Row],[Descripción]],Tabla10[Descripción],Tabla10[Unidad de Medida],"",0))</f>
        <v/>
      </c>
      <c r="M1112" s="312"/>
      <c r="N1112" s="537" t="str">
        <f>IF(Tabla1[[#This Row],[Descripción]]="","",_xlfn.XLOOKUP(Tabla1[[#This Row],[Descripción]],Tabla10[Descripción],Tabla10[Precio Unitario],0))</f>
        <v/>
      </c>
      <c r="O1112" s="537" t="str">
        <f>IF(Tabla1[[#This Row],[Cantidad de Insumos]]="","",Tabla1[[#This Row],[Precio Unitario]]*Tabla1[[#This Row],[Cantidad de Insumos]])</f>
        <v/>
      </c>
      <c r="P1112" s="522" t="str">
        <f>IF(Tabla1[[#This Row],[Descripción]]="","",_xlfn.XLOOKUP(Tabla1[[#This Row],[Descripción]],Tabla10[Descripción],Tabla10[CODIGO PRESUPUESTARIO],0))</f>
        <v/>
      </c>
      <c r="Q1112" s="523"/>
      <c r="R1112" s="523" t="str">
        <f>IF(Tabla1[[#This Row],[Insumos]]="","",_xlfn.XLOOKUP(Tabla1[[#This Row],[Insumos]],Tabla10[Insumo],Tabla10[InsumoAbrev],"",0))</f>
        <v/>
      </c>
    </row>
    <row r="1113" spans="2:18">
      <c r="B1113" s="188" t="str">
        <f>IF('Formulario PPGR3'!$G1113="","",CONCATENATE('Formulario PPGR3'!$C1113,".",'Formulario PPGR3'!$D1113,".",'Formulario PPGR3'!$E1113,".",'Formulario PPGR3'!$F1113))</f>
        <v/>
      </c>
      <c r="C1113" s="188" t="str">
        <f>IF('Formulario PPGR3'!$G1113="","",'Formulario PPGR1'!#REF!)</f>
        <v/>
      </c>
      <c r="D1113" s="188" t="str">
        <f>IF('Formulario PPGR3'!$G1113="","",'Formulario PPGR1'!#REF!)</f>
        <v/>
      </c>
      <c r="E1113" s="188" t="str">
        <f>IF('Formulario PPGR3'!$G1113="","",'Formulario PPGR1'!#REF!)</f>
        <v/>
      </c>
      <c r="F1113" s="188" t="str">
        <f>IF('Formulario PPGR3'!$G1113="","",'Formulario PPGR1'!#REF!)</f>
        <v/>
      </c>
      <c r="G1113" s="234"/>
      <c r="H1113" s="519" t="str" cm="1">
        <f t="array" ref="H1113">IF(Tabla1[[#This Row],[Código_Actividad]]="","",_xlfn.XLOOKUP(Tabla1[[#This Row],[Código_Actividad]],CodigoActividad,Tabla2[Actividades Programables Presupuestables],"",0))</f>
        <v/>
      </c>
      <c r="I1113" s="520" t="str">
        <f>IFERROR(VLOOKUP('Formulario PPGR3'!$G1113,'Formulario PPGR2'!$C$9:$Q$270,15,FALSE),"")</f>
        <v/>
      </c>
      <c r="J1113" s="525"/>
      <c r="K1113" s="524"/>
      <c r="L1113" s="521" t="str">
        <f>IF(Tabla1[[#This Row],[Descripción]]="","",_xlfn.XLOOKUP(Tabla1[[#This Row],[Descripción]],Tabla10[Descripción],Tabla10[Unidad de Medida],"",0))</f>
        <v/>
      </c>
      <c r="M1113" s="312"/>
      <c r="N1113" s="537" t="str">
        <f>IF(Tabla1[[#This Row],[Descripción]]="","",_xlfn.XLOOKUP(Tabla1[[#This Row],[Descripción]],Tabla10[Descripción],Tabla10[Precio Unitario],0))</f>
        <v/>
      </c>
      <c r="O1113" s="537" t="str">
        <f>IF(Tabla1[[#This Row],[Cantidad de Insumos]]="","",Tabla1[[#This Row],[Precio Unitario]]*Tabla1[[#This Row],[Cantidad de Insumos]])</f>
        <v/>
      </c>
      <c r="P1113" s="522" t="str">
        <f>IF(Tabla1[[#This Row],[Descripción]]="","",_xlfn.XLOOKUP(Tabla1[[#This Row],[Descripción]],Tabla10[Descripción],Tabla10[CODIGO PRESUPUESTARIO],0))</f>
        <v/>
      </c>
      <c r="Q1113" s="523"/>
      <c r="R1113" s="523" t="str">
        <f>IF(Tabla1[[#This Row],[Insumos]]="","",_xlfn.XLOOKUP(Tabla1[[#This Row],[Insumos]],Tabla10[Insumo],Tabla10[InsumoAbrev],"",0))</f>
        <v/>
      </c>
    </row>
    <row r="1114" spans="2:18">
      <c r="B1114" s="188" t="str">
        <f>IF('Formulario PPGR3'!$G1114="","",CONCATENATE('Formulario PPGR3'!$C1114,".",'Formulario PPGR3'!$D1114,".",'Formulario PPGR3'!$E1114,".",'Formulario PPGR3'!$F1114))</f>
        <v/>
      </c>
      <c r="C1114" s="188" t="str">
        <f>IF('Formulario PPGR3'!$G1114="","",'Formulario PPGR1'!#REF!)</f>
        <v/>
      </c>
      <c r="D1114" s="188" t="str">
        <f>IF('Formulario PPGR3'!$G1114="","",'Formulario PPGR1'!#REF!)</f>
        <v/>
      </c>
      <c r="E1114" s="188" t="str">
        <f>IF('Formulario PPGR3'!$G1114="","",'Formulario PPGR1'!#REF!)</f>
        <v/>
      </c>
      <c r="F1114" s="188" t="str">
        <f>IF('Formulario PPGR3'!$G1114="","",'Formulario PPGR1'!#REF!)</f>
        <v/>
      </c>
      <c r="G1114" s="234"/>
      <c r="H1114" s="519" t="str" cm="1">
        <f t="array" ref="H1114">IF(Tabla1[[#This Row],[Código_Actividad]]="","",_xlfn.XLOOKUP(Tabla1[[#This Row],[Código_Actividad]],CodigoActividad,Tabla2[Actividades Programables Presupuestables],"",0))</f>
        <v/>
      </c>
      <c r="I1114" s="520" t="str">
        <f>IFERROR(VLOOKUP('Formulario PPGR3'!$G1114,'Formulario PPGR2'!$C$9:$Q$270,15,FALSE),"")</f>
        <v/>
      </c>
      <c r="J1114" s="525"/>
      <c r="K1114" s="524"/>
      <c r="L1114" s="521" t="str">
        <f>IF(Tabla1[[#This Row],[Descripción]]="","",_xlfn.XLOOKUP(Tabla1[[#This Row],[Descripción]],Tabla10[Descripción],Tabla10[Unidad de Medida],"",0))</f>
        <v/>
      </c>
      <c r="M1114" s="312"/>
      <c r="N1114" s="537" t="str">
        <f>IF(Tabla1[[#This Row],[Descripción]]="","",_xlfn.XLOOKUP(Tabla1[[#This Row],[Descripción]],Tabla10[Descripción],Tabla10[Precio Unitario],0))</f>
        <v/>
      </c>
      <c r="O1114" s="537" t="str">
        <f>IF(Tabla1[[#This Row],[Cantidad de Insumos]]="","",Tabla1[[#This Row],[Precio Unitario]]*Tabla1[[#This Row],[Cantidad de Insumos]])</f>
        <v/>
      </c>
      <c r="P1114" s="522" t="str">
        <f>IF(Tabla1[[#This Row],[Descripción]]="","",_xlfn.XLOOKUP(Tabla1[[#This Row],[Descripción]],Tabla10[Descripción],Tabla10[CODIGO PRESUPUESTARIO],0))</f>
        <v/>
      </c>
      <c r="Q1114" s="523"/>
      <c r="R1114" s="523" t="str">
        <f>IF(Tabla1[[#This Row],[Insumos]]="","",_xlfn.XLOOKUP(Tabla1[[#This Row],[Insumos]],Tabla10[Insumo],Tabla10[InsumoAbrev],"",0))</f>
        <v/>
      </c>
    </row>
    <row r="1115" spans="2:18">
      <c r="B1115" s="188" t="str">
        <f>IF('Formulario PPGR3'!$G1115="","",CONCATENATE('Formulario PPGR3'!$C1115,".",'Formulario PPGR3'!$D1115,".",'Formulario PPGR3'!$E1115,".",'Formulario PPGR3'!$F1115))</f>
        <v/>
      </c>
      <c r="C1115" s="188" t="str">
        <f>IF('Formulario PPGR3'!$G1115="","",'Formulario PPGR1'!#REF!)</f>
        <v/>
      </c>
      <c r="D1115" s="188" t="str">
        <f>IF('Formulario PPGR3'!$G1115="","",'Formulario PPGR1'!#REF!)</f>
        <v/>
      </c>
      <c r="E1115" s="188" t="str">
        <f>IF('Formulario PPGR3'!$G1115="","",'Formulario PPGR1'!#REF!)</f>
        <v/>
      </c>
      <c r="F1115" s="188" t="str">
        <f>IF('Formulario PPGR3'!$G1115="","",'Formulario PPGR1'!#REF!)</f>
        <v/>
      </c>
      <c r="G1115" s="234"/>
      <c r="H1115" s="519" t="str" cm="1">
        <f t="array" ref="H1115">IF(Tabla1[[#This Row],[Código_Actividad]]="","",_xlfn.XLOOKUP(Tabla1[[#This Row],[Código_Actividad]],CodigoActividad,Tabla2[Actividades Programables Presupuestables],"",0))</f>
        <v/>
      </c>
      <c r="I1115" s="520" t="str">
        <f>IFERROR(VLOOKUP('Formulario PPGR3'!$G1115,'Formulario PPGR2'!$C$9:$Q$270,15,FALSE),"")</f>
        <v/>
      </c>
      <c r="J1115" s="525"/>
      <c r="K1115" s="524"/>
      <c r="L1115" s="521" t="str">
        <f>IF(Tabla1[[#This Row],[Descripción]]="","",_xlfn.XLOOKUP(Tabla1[[#This Row],[Descripción]],Tabla10[Descripción],Tabla10[Unidad de Medida],"",0))</f>
        <v/>
      </c>
      <c r="M1115" s="312"/>
      <c r="N1115" s="537" t="str">
        <f>IF(Tabla1[[#This Row],[Descripción]]="","",_xlfn.XLOOKUP(Tabla1[[#This Row],[Descripción]],Tabla10[Descripción],Tabla10[Precio Unitario],0))</f>
        <v/>
      </c>
      <c r="O1115" s="537" t="str">
        <f>IF(Tabla1[[#This Row],[Cantidad de Insumos]]="","",Tabla1[[#This Row],[Precio Unitario]]*Tabla1[[#This Row],[Cantidad de Insumos]])</f>
        <v/>
      </c>
      <c r="P1115" s="522" t="str">
        <f>IF(Tabla1[[#This Row],[Descripción]]="","",_xlfn.XLOOKUP(Tabla1[[#This Row],[Descripción]],Tabla10[Descripción],Tabla10[CODIGO PRESUPUESTARIO],0))</f>
        <v/>
      </c>
      <c r="Q1115" s="523"/>
      <c r="R1115" s="523" t="str">
        <f>IF(Tabla1[[#This Row],[Insumos]]="","",_xlfn.XLOOKUP(Tabla1[[#This Row],[Insumos]],Tabla10[Insumo],Tabla10[InsumoAbrev],"",0))</f>
        <v/>
      </c>
    </row>
    <row r="1116" spans="2:18">
      <c r="B1116" s="188" t="str">
        <f>IF('Formulario PPGR3'!$G1116="","",CONCATENATE('Formulario PPGR3'!$C1116,".",'Formulario PPGR3'!$D1116,".",'Formulario PPGR3'!$E1116,".",'Formulario PPGR3'!$F1116))</f>
        <v/>
      </c>
      <c r="C1116" s="188" t="str">
        <f>IF('Formulario PPGR3'!$G1116="","",'Formulario PPGR1'!#REF!)</f>
        <v/>
      </c>
      <c r="D1116" s="188" t="str">
        <f>IF('Formulario PPGR3'!$G1116="","",'Formulario PPGR1'!#REF!)</f>
        <v/>
      </c>
      <c r="E1116" s="188" t="str">
        <f>IF('Formulario PPGR3'!$G1116="","",'Formulario PPGR1'!#REF!)</f>
        <v/>
      </c>
      <c r="F1116" s="188" t="str">
        <f>IF('Formulario PPGR3'!$G1116="","",'Formulario PPGR1'!#REF!)</f>
        <v/>
      </c>
      <c r="G1116" s="234"/>
      <c r="H1116" s="519" t="str" cm="1">
        <f t="array" ref="H1116">IF(Tabla1[[#This Row],[Código_Actividad]]="","",_xlfn.XLOOKUP(Tabla1[[#This Row],[Código_Actividad]],CodigoActividad,Tabla2[Actividades Programables Presupuestables],"",0))</f>
        <v/>
      </c>
      <c r="I1116" s="520" t="str">
        <f>IFERROR(VLOOKUP('Formulario PPGR3'!$G1116,'Formulario PPGR2'!$C$9:$Q$270,15,FALSE),"")</f>
        <v/>
      </c>
      <c r="J1116" s="525"/>
      <c r="K1116" s="524"/>
      <c r="L1116" s="521" t="str">
        <f>IF(Tabla1[[#This Row],[Descripción]]="","",_xlfn.XLOOKUP(Tabla1[[#This Row],[Descripción]],Tabla10[Descripción],Tabla10[Unidad de Medida],"",0))</f>
        <v/>
      </c>
      <c r="M1116" s="312"/>
      <c r="N1116" s="537" t="str">
        <f>IF(Tabla1[[#This Row],[Descripción]]="","",_xlfn.XLOOKUP(Tabla1[[#This Row],[Descripción]],Tabla10[Descripción],Tabla10[Precio Unitario],0))</f>
        <v/>
      </c>
      <c r="O1116" s="537" t="str">
        <f>IF(Tabla1[[#This Row],[Cantidad de Insumos]]="","",Tabla1[[#This Row],[Precio Unitario]]*Tabla1[[#This Row],[Cantidad de Insumos]])</f>
        <v/>
      </c>
      <c r="P1116" s="522" t="str">
        <f>IF(Tabla1[[#This Row],[Descripción]]="","",_xlfn.XLOOKUP(Tabla1[[#This Row],[Descripción]],Tabla10[Descripción],Tabla10[CODIGO PRESUPUESTARIO],0))</f>
        <v/>
      </c>
      <c r="Q1116" s="523"/>
      <c r="R1116" s="523" t="str">
        <f>IF(Tabla1[[#This Row],[Insumos]]="","",_xlfn.XLOOKUP(Tabla1[[#This Row],[Insumos]],Tabla10[Insumo],Tabla10[InsumoAbrev],"",0))</f>
        <v/>
      </c>
    </row>
    <row r="1117" spans="2:18">
      <c r="B1117" s="188" t="str">
        <f>IF('Formulario PPGR3'!$G1117="","",CONCATENATE('Formulario PPGR3'!$C1117,".",'Formulario PPGR3'!$D1117,".",'Formulario PPGR3'!$E1117,".",'Formulario PPGR3'!$F1117))</f>
        <v/>
      </c>
      <c r="C1117" s="188" t="str">
        <f>IF('Formulario PPGR3'!$G1117="","",'Formulario PPGR1'!#REF!)</f>
        <v/>
      </c>
      <c r="D1117" s="188" t="str">
        <f>IF('Formulario PPGR3'!$G1117="","",'Formulario PPGR1'!#REF!)</f>
        <v/>
      </c>
      <c r="E1117" s="188" t="str">
        <f>IF('Formulario PPGR3'!$G1117="","",'Formulario PPGR1'!#REF!)</f>
        <v/>
      </c>
      <c r="F1117" s="188" t="str">
        <f>IF('Formulario PPGR3'!$G1117="","",'Formulario PPGR1'!#REF!)</f>
        <v/>
      </c>
      <c r="G1117" s="234"/>
      <c r="H1117" s="519" t="str" cm="1">
        <f t="array" ref="H1117">IF(Tabla1[[#This Row],[Código_Actividad]]="","",_xlfn.XLOOKUP(Tabla1[[#This Row],[Código_Actividad]],CodigoActividad,Tabla2[Actividades Programables Presupuestables],"",0))</f>
        <v/>
      </c>
      <c r="I1117" s="520" t="str">
        <f>IFERROR(VLOOKUP('Formulario PPGR3'!$G1117,'Formulario PPGR2'!$C$9:$Q$270,15,FALSE),"")</f>
        <v/>
      </c>
      <c r="J1117" s="525"/>
      <c r="K1117" s="524"/>
      <c r="L1117" s="521" t="str">
        <f>IF(Tabla1[[#This Row],[Descripción]]="","",_xlfn.XLOOKUP(Tabla1[[#This Row],[Descripción]],Tabla10[Descripción],Tabla10[Unidad de Medida],"",0))</f>
        <v/>
      </c>
      <c r="M1117" s="312"/>
      <c r="N1117" s="537" t="str">
        <f>IF(Tabla1[[#This Row],[Descripción]]="","",_xlfn.XLOOKUP(Tabla1[[#This Row],[Descripción]],Tabla10[Descripción],Tabla10[Precio Unitario],0))</f>
        <v/>
      </c>
      <c r="O1117" s="537" t="str">
        <f>IF(Tabla1[[#This Row],[Cantidad de Insumos]]="","",Tabla1[[#This Row],[Precio Unitario]]*Tabla1[[#This Row],[Cantidad de Insumos]])</f>
        <v/>
      </c>
      <c r="P1117" s="522" t="str">
        <f>IF(Tabla1[[#This Row],[Descripción]]="","",_xlfn.XLOOKUP(Tabla1[[#This Row],[Descripción]],Tabla10[Descripción],Tabla10[CODIGO PRESUPUESTARIO],0))</f>
        <v/>
      </c>
      <c r="Q1117" s="523"/>
      <c r="R1117" s="523" t="str">
        <f>IF(Tabla1[[#This Row],[Insumos]]="","",_xlfn.XLOOKUP(Tabla1[[#This Row],[Insumos]],Tabla10[Insumo],Tabla10[InsumoAbrev],"",0))</f>
        <v/>
      </c>
    </row>
    <row r="1118" spans="2:18">
      <c r="B1118" s="188" t="str">
        <f>IF('Formulario PPGR3'!$G1118="","",CONCATENATE('Formulario PPGR3'!$C1118,".",'Formulario PPGR3'!$D1118,".",'Formulario PPGR3'!$E1118,".",'Formulario PPGR3'!$F1118))</f>
        <v/>
      </c>
      <c r="C1118" s="188" t="str">
        <f>IF('Formulario PPGR3'!$G1118="","",'Formulario PPGR1'!#REF!)</f>
        <v/>
      </c>
      <c r="D1118" s="188" t="str">
        <f>IF('Formulario PPGR3'!$G1118="","",'Formulario PPGR1'!#REF!)</f>
        <v/>
      </c>
      <c r="E1118" s="188" t="str">
        <f>IF('Formulario PPGR3'!$G1118="","",'Formulario PPGR1'!#REF!)</f>
        <v/>
      </c>
      <c r="F1118" s="188" t="str">
        <f>IF('Formulario PPGR3'!$G1118="","",'Formulario PPGR1'!#REF!)</f>
        <v/>
      </c>
      <c r="G1118" s="234"/>
      <c r="H1118" s="519" t="str" cm="1">
        <f t="array" ref="H1118">IF(Tabla1[[#This Row],[Código_Actividad]]="","",_xlfn.XLOOKUP(Tabla1[[#This Row],[Código_Actividad]],CodigoActividad,Tabla2[Actividades Programables Presupuestables],"",0))</f>
        <v/>
      </c>
      <c r="I1118" s="520" t="str">
        <f>IFERROR(VLOOKUP('Formulario PPGR3'!$G1118,'Formulario PPGR2'!$C$9:$Q$270,15,FALSE),"")</f>
        <v/>
      </c>
      <c r="J1118" s="525"/>
      <c r="K1118" s="524"/>
      <c r="L1118" s="521" t="str">
        <f>IF(Tabla1[[#This Row],[Descripción]]="","",_xlfn.XLOOKUP(Tabla1[[#This Row],[Descripción]],Tabla10[Descripción],Tabla10[Unidad de Medida],"",0))</f>
        <v/>
      </c>
      <c r="M1118" s="312"/>
      <c r="N1118" s="537" t="str">
        <f>IF(Tabla1[[#This Row],[Descripción]]="","",_xlfn.XLOOKUP(Tabla1[[#This Row],[Descripción]],Tabla10[Descripción],Tabla10[Precio Unitario],0))</f>
        <v/>
      </c>
      <c r="O1118" s="537" t="str">
        <f>IF(Tabla1[[#This Row],[Cantidad de Insumos]]="","",Tabla1[[#This Row],[Precio Unitario]]*Tabla1[[#This Row],[Cantidad de Insumos]])</f>
        <v/>
      </c>
      <c r="P1118" s="522" t="str">
        <f>IF(Tabla1[[#This Row],[Descripción]]="","",_xlfn.XLOOKUP(Tabla1[[#This Row],[Descripción]],Tabla10[Descripción],Tabla10[CODIGO PRESUPUESTARIO],0))</f>
        <v/>
      </c>
      <c r="Q1118" s="523"/>
      <c r="R1118" s="523" t="str">
        <f>IF(Tabla1[[#This Row],[Insumos]]="","",_xlfn.XLOOKUP(Tabla1[[#This Row],[Insumos]],Tabla10[Insumo],Tabla10[InsumoAbrev],"",0))</f>
        <v/>
      </c>
    </row>
    <row r="1119" spans="2:18">
      <c r="B1119" s="188" t="str">
        <f>IF('Formulario PPGR3'!$G1119="","",CONCATENATE('Formulario PPGR3'!$C1119,".",'Formulario PPGR3'!$D1119,".",'Formulario PPGR3'!$E1119,".",'Formulario PPGR3'!$F1119))</f>
        <v/>
      </c>
      <c r="C1119" s="188" t="str">
        <f>IF('Formulario PPGR3'!$G1119="","",'Formulario PPGR1'!#REF!)</f>
        <v/>
      </c>
      <c r="D1119" s="188" t="str">
        <f>IF('Formulario PPGR3'!$G1119="","",'Formulario PPGR1'!#REF!)</f>
        <v/>
      </c>
      <c r="E1119" s="188" t="str">
        <f>IF('Formulario PPGR3'!$G1119="","",'Formulario PPGR1'!#REF!)</f>
        <v/>
      </c>
      <c r="F1119" s="188" t="str">
        <f>IF('Formulario PPGR3'!$G1119="","",'Formulario PPGR1'!#REF!)</f>
        <v/>
      </c>
      <c r="G1119" s="234"/>
      <c r="H1119" s="519" t="str" cm="1">
        <f t="array" ref="H1119">IF(Tabla1[[#This Row],[Código_Actividad]]="","",_xlfn.XLOOKUP(Tabla1[[#This Row],[Código_Actividad]],CodigoActividad,Tabla2[Actividades Programables Presupuestables],"",0))</f>
        <v/>
      </c>
      <c r="I1119" s="520" t="str">
        <f>IFERROR(VLOOKUP('Formulario PPGR3'!$G1119,'Formulario PPGR2'!$C$9:$Q$270,15,FALSE),"")</f>
        <v/>
      </c>
      <c r="J1119" s="525"/>
      <c r="K1119" s="524"/>
      <c r="L1119" s="521" t="str">
        <f>IF(Tabla1[[#This Row],[Descripción]]="","",_xlfn.XLOOKUP(Tabla1[[#This Row],[Descripción]],Tabla10[Descripción],Tabla10[Unidad de Medida],"",0))</f>
        <v/>
      </c>
      <c r="M1119" s="312"/>
      <c r="N1119" s="537" t="str">
        <f>IF(Tabla1[[#This Row],[Descripción]]="","",_xlfn.XLOOKUP(Tabla1[[#This Row],[Descripción]],Tabla10[Descripción],Tabla10[Precio Unitario],0))</f>
        <v/>
      </c>
      <c r="O1119" s="537" t="str">
        <f>IF(Tabla1[[#This Row],[Cantidad de Insumos]]="","",Tabla1[[#This Row],[Precio Unitario]]*Tabla1[[#This Row],[Cantidad de Insumos]])</f>
        <v/>
      </c>
      <c r="P1119" s="522" t="str">
        <f>IF(Tabla1[[#This Row],[Descripción]]="","",_xlfn.XLOOKUP(Tabla1[[#This Row],[Descripción]],Tabla10[Descripción],Tabla10[CODIGO PRESUPUESTARIO],0))</f>
        <v/>
      </c>
      <c r="Q1119" s="523"/>
      <c r="R1119" s="523" t="str">
        <f>IF(Tabla1[[#This Row],[Insumos]]="","",_xlfn.XLOOKUP(Tabla1[[#This Row],[Insumos]],Tabla10[Insumo],Tabla10[InsumoAbrev],"",0))</f>
        <v/>
      </c>
    </row>
    <row r="1120" spans="2:18">
      <c r="B1120" s="188" t="str">
        <f>IF('Formulario PPGR3'!$G1120="","",CONCATENATE('Formulario PPGR3'!$C1120,".",'Formulario PPGR3'!$D1120,".",'Formulario PPGR3'!$E1120,".",'Formulario PPGR3'!$F1120))</f>
        <v/>
      </c>
      <c r="C1120" s="188" t="str">
        <f>IF('Formulario PPGR3'!$G1120="","",'Formulario PPGR1'!#REF!)</f>
        <v/>
      </c>
      <c r="D1120" s="188" t="str">
        <f>IF('Formulario PPGR3'!$G1120="","",'Formulario PPGR1'!#REF!)</f>
        <v/>
      </c>
      <c r="E1120" s="188" t="str">
        <f>IF('Formulario PPGR3'!$G1120="","",'Formulario PPGR1'!#REF!)</f>
        <v/>
      </c>
      <c r="F1120" s="188" t="str">
        <f>IF('Formulario PPGR3'!$G1120="","",'Formulario PPGR1'!#REF!)</f>
        <v/>
      </c>
      <c r="G1120" s="234"/>
      <c r="H1120" s="519" t="str" cm="1">
        <f t="array" ref="H1120">IF(Tabla1[[#This Row],[Código_Actividad]]="","",_xlfn.XLOOKUP(Tabla1[[#This Row],[Código_Actividad]],CodigoActividad,Tabla2[Actividades Programables Presupuestables],"",0))</f>
        <v/>
      </c>
      <c r="I1120" s="520" t="str">
        <f>IFERROR(VLOOKUP('Formulario PPGR3'!$G1120,'Formulario PPGR2'!$C$9:$Q$270,15,FALSE),"")</f>
        <v/>
      </c>
      <c r="J1120" s="525"/>
      <c r="K1120" s="524"/>
      <c r="L1120" s="521" t="str">
        <f>IF(Tabla1[[#This Row],[Descripción]]="","",_xlfn.XLOOKUP(Tabla1[[#This Row],[Descripción]],Tabla10[Descripción],Tabla10[Unidad de Medida],"",0))</f>
        <v/>
      </c>
      <c r="M1120" s="312"/>
      <c r="N1120" s="537" t="str">
        <f>IF(Tabla1[[#This Row],[Descripción]]="","",_xlfn.XLOOKUP(Tabla1[[#This Row],[Descripción]],Tabla10[Descripción],Tabla10[Precio Unitario],0))</f>
        <v/>
      </c>
      <c r="O1120" s="537" t="str">
        <f>IF(Tabla1[[#This Row],[Cantidad de Insumos]]="","",Tabla1[[#This Row],[Precio Unitario]]*Tabla1[[#This Row],[Cantidad de Insumos]])</f>
        <v/>
      </c>
      <c r="P1120" s="522" t="str">
        <f>IF(Tabla1[[#This Row],[Descripción]]="","",_xlfn.XLOOKUP(Tabla1[[#This Row],[Descripción]],Tabla10[Descripción],Tabla10[CODIGO PRESUPUESTARIO],0))</f>
        <v/>
      </c>
      <c r="Q1120" s="523"/>
      <c r="R1120" s="523" t="str">
        <f>IF(Tabla1[[#This Row],[Insumos]]="","",_xlfn.XLOOKUP(Tabla1[[#This Row],[Insumos]],Tabla10[Insumo],Tabla10[InsumoAbrev],"",0))</f>
        <v/>
      </c>
    </row>
    <row r="1121" spans="2:18">
      <c r="B1121" s="188" t="str">
        <f>IF('Formulario PPGR3'!$G1121="","",CONCATENATE('Formulario PPGR3'!$C1121,".",'Formulario PPGR3'!$D1121,".",'Formulario PPGR3'!$E1121,".",'Formulario PPGR3'!$F1121))</f>
        <v/>
      </c>
      <c r="C1121" s="188" t="str">
        <f>IF('Formulario PPGR3'!$G1121="","",'Formulario PPGR1'!#REF!)</f>
        <v/>
      </c>
      <c r="D1121" s="188" t="str">
        <f>IF('Formulario PPGR3'!$G1121="","",'Formulario PPGR1'!#REF!)</f>
        <v/>
      </c>
      <c r="E1121" s="188" t="str">
        <f>IF('Formulario PPGR3'!$G1121="","",'Formulario PPGR1'!#REF!)</f>
        <v/>
      </c>
      <c r="F1121" s="188" t="str">
        <f>IF('Formulario PPGR3'!$G1121="","",'Formulario PPGR1'!#REF!)</f>
        <v/>
      </c>
      <c r="G1121" s="234"/>
      <c r="H1121" s="519" t="str" cm="1">
        <f t="array" ref="H1121">IF(Tabla1[[#This Row],[Código_Actividad]]="","",_xlfn.XLOOKUP(Tabla1[[#This Row],[Código_Actividad]],CodigoActividad,Tabla2[Actividades Programables Presupuestables],"",0))</f>
        <v/>
      </c>
      <c r="I1121" s="520" t="str">
        <f>IFERROR(VLOOKUP('Formulario PPGR3'!$G1121,'Formulario PPGR2'!$C$9:$Q$270,15,FALSE),"")</f>
        <v/>
      </c>
      <c r="J1121" s="525"/>
      <c r="K1121" s="524"/>
      <c r="L1121" s="521" t="str">
        <f>IF(Tabla1[[#This Row],[Descripción]]="","",_xlfn.XLOOKUP(Tabla1[[#This Row],[Descripción]],Tabla10[Descripción],Tabla10[Unidad de Medida],"",0))</f>
        <v/>
      </c>
      <c r="M1121" s="312"/>
      <c r="N1121" s="537" t="str">
        <f>IF(Tabla1[[#This Row],[Descripción]]="","",_xlfn.XLOOKUP(Tabla1[[#This Row],[Descripción]],Tabla10[Descripción],Tabla10[Precio Unitario],0))</f>
        <v/>
      </c>
      <c r="O1121" s="537" t="str">
        <f>IF(Tabla1[[#This Row],[Cantidad de Insumos]]="","",Tabla1[[#This Row],[Precio Unitario]]*Tabla1[[#This Row],[Cantidad de Insumos]])</f>
        <v/>
      </c>
      <c r="P1121" s="522" t="str">
        <f>IF(Tabla1[[#This Row],[Descripción]]="","",_xlfn.XLOOKUP(Tabla1[[#This Row],[Descripción]],Tabla10[Descripción],Tabla10[CODIGO PRESUPUESTARIO],0))</f>
        <v/>
      </c>
      <c r="Q1121" s="523"/>
      <c r="R1121" s="523" t="str">
        <f>IF(Tabla1[[#This Row],[Insumos]]="","",_xlfn.XLOOKUP(Tabla1[[#This Row],[Insumos]],Tabla10[Insumo],Tabla10[InsumoAbrev],"",0))</f>
        <v/>
      </c>
    </row>
    <row r="1122" spans="2:18">
      <c r="B1122" s="188" t="str">
        <f>IF('Formulario PPGR3'!$G1122="","",CONCATENATE('Formulario PPGR3'!$C1122,".",'Formulario PPGR3'!$D1122,".",'Formulario PPGR3'!$E1122,".",'Formulario PPGR3'!$F1122))</f>
        <v/>
      </c>
      <c r="C1122" s="188" t="str">
        <f>IF('Formulario PPGR3'!$G1122="","",'Formulario PPGR1'!#REF!)</f>
        <v/>
      </c>
      <c r="D1122" s="188" t="str">
        <f>IF('Formulario PPGR3'!$G1122="","",'Formulario PPGR1'!#REF!)</f>
        <v/>
      </c>
      <c r="E1122" s="188" t="str">
        <f>IF('Formulario PPGR3'!$G1122="","",'Formulario PPGR1'!#REF!)</f>
        <v/>
      </c>
      <c r="F1122" s="188" t="str">
        <f>IF('Formulario PPGR3'!$G1122="","",'Formulario PPGR1'!#REF!)</f>
        <v/>
      </c>
      <c r="G1122" s="234"/>
      <c r="H1122" s="519" t="str" cm="1">
        <f t="array" ref="H1122">IF(Tabla1[[#This Row],[Código_Actividad]]="","",_xlfn.XLOOKUP(Tabla1[[#This Row],[Código_Actividad]],CodigoActividad,Tabla2[Actividades Programables Presupuestables],"",0))</f>
        <v/>
      </c>
      <c r="I1122" s="520" t="str">
        <f>IFERROR(VLOOKUP('Formulario PPGR3'!$G1122,'Formulario PPGR2'!$C$9:$Q$270,15,FALSE),"")</f>
        <v/>
      </c>
      <c r="J1122" s="525"/>
      <c r="K1122" s="524"/>
      <c r="L1122" s="521" t="str">
        <f>IF(Tabla1[[#This Row],[Descripción]]="","",_xlfn.XLOOKUP(Tabla1[[#This Row],[Descripción]],Tabla10[Descripción],Tabla10[Unidad de Medida],"",0))</f>
        <v/>
      </c>
      <c r="M1122" s="312"/>
      <c r="N1122" s="537" t="str">
        <f>IF(Tabla1[[#This Row],[Descripción]]="","",_xlfn.XLOOKUP(Tabla1[[#This Row],[Descripción]],Tabla10[Descripción],Tabla10[Precio Unitario],0))</f>
        <v/>
      </c>
      <c r="O1122" s="537" t="str">
        <f>IF(Tabla1[[#This Row],[Cantidad de Insumos]]="","",Tabla1[[#This Row],[Precio Unitario]]*Tabla1[[#This Row],[Cantidad de Insumos]])</f>
        <v/>
      </c>
      <c r="P1122" s="522" t="str">
        <f>IF(Tabla1[[#This Row],[Descripción]]="","",_xlfn.XLOOKUP(Tabla1[[#This Row],[Descripción]],Tabla10[Descripción],Tabla10[CODIGO PRESUPUESTARIO],0))</f>
        <v/>
      </c>
      <c r="Q1122" s="523"/>
      <c r="R1122" s="523" t="str">
        <f>IF(Tabla1[[#This Row],[Insumos]]="","",_xlfn.XLOOKUP(Tabla1[[#This Row],[Insumos]],Tabla10[Insumo],Tabla10[InsumoAbrev],"",0))</f>
        <v/>
      </c>
    </row>
    <row r="1123" spans="2:18">
      <c r="B1123" s="188" t="str">
        <f>IF('Formulario PPGR3'!$G1123="","",CONCATENATE('Formulario PPGR3'!$C1123,".",'Formulario PPGR3'!$D1123,".",'Formulario PPGR3'!$E1123,".",'Formulario PPGR3'!$F1123))</f>
        <v/>
      </c>
      <c r="C1123" s="188" t="str">
        <f>IF('Formulario PPGR3'!$G1123="","",'Formulario PPGR1'!#REF!)</f>
        <v/>
      </c>
      <c r="D1123" s="188" t="str">
        <f>IF('Formulario PPGR3'!$G1123="","",'Formulario PPGR1'!#REF!)</f>
        <v/>
      </c>
      <c r="E1123" s="188" t="str">
        <f>IF('Formulario PPGR3'!$G1123="","",'Formulario PPGR1'!#REF!)</f>
        <v/>
      </c>
      <c r="F1123" s="188" t="str">
        <f>IF('Formulario PPGR3'!$G1123="","",'Formulario PPGR1'!#REF!)</f>
        <v/>
      </c>
      <c r="G1123" s="234"/>
      <c r="H1123" s="519" t="str" cm="1">
        <f t="array" ref="H1123">IF(Tabla1[[#This Row],[Código_Actividad]]="","",_xlfn.XLOOKUP(Tabla1[[#This Row],[Código_Actividad]],CodigoActividad,Tabla2[Actividades Programables Presupuestables],"",0))</f>
        <v/>
      </c>
      <c r="I1123" s="520" t="str">
        <f>IFERROR(VLOOKUP('Formulario PPGR3'!$G1123,'Formulario PPGR2'!$C$9:$Q$270,15,FALSE),"")</f>
        <v/>
      </c>
      <c r="J1123" s="525"/>
      <c r="K1123" s="524"/>
      <c r="L1123" s="521" t="str">
        <f>IF(Tabla1[[#This Row],[Descripción]]="","",_xlfn.XLOOKUP(Tabla1[[#This Row],[Descripción]],Tabla10[Descripción],Tabla10[Unidad de Medida],"",0))</f>
        <v/>
      </c>
      <c r="M1123" s="312"/>
      <c r="N1123" s="537" t="str">
        <f>IF(Tabla1[[#This Row],[Descripción]]="","",_xlfn.XLOOKUP(Tabla1[[#This Row],[Descripción]],Tabla10[Descripción],Tabla10[Precio Unitario],0))</f>
        <v/>
      </c>
      <c r="O1123" s="537" t="str">
        <f>IF(Tabla1[[#This Row],[Cantidad de Insumos]]="","",Tabla1[[#This Row],[Precio Unitario]]*Tabla1[[#This Row],[Cantidad de Insumos]])</f>
        <v/>
      </c>
      <c r="P1123" s="522" t="str">
        <f>IF(Tabla1[[#This Row],[Descripción]]="","",_xlfn.XLOOKUP(Tabla1[[#This Row],[Descripción]],Tabla10[Descripción],Tabla10[CODIGO PRESUPUESTARIO],0))</f>
        <v/>
      </c>
      <c r="Q1123" s="523"/>
      <c r="R1123" s="523" t="str">
        <f>IF(Tabla1[[#This Row],[Insumos]]="","",_xlfn.XLOOKUP(Tabla1[[#This Row],[Insumos]],Tabla10[Insumo],Tabla10[InsumoAbrev],"",0))</f>
        <v/>
      </c>
    </row>
    <row r="1124" spans="2:18">
      <c r="B1124" s="188" t="str">
        <f>IF('Formulario PPGR3'!$G1124="","",CONCATENATE('Formulario PPGR3'!$C1124,".",'Formulario PPGR3'!$D1124,".",'Formulario PPGR3'!$E1124,".",'Formulario PPGR3'!$F1124))</f>
        <v/>
      </c>
      <c r="C1124" s="188" t="str">
        <f>IF('Formulario PPGR3'!$G1124="","",'Formulario PPGR1'!#REF!)</f>
        <v/>
      </c>
      <c r="D1124" s="188" t="str">
        <f>IF('Formulario PPGR3'!$G1124="","",'Formulario PPGR1'!#REF!)</f>
        <v/>
      </c>
      <c r="E1124" s="188" t="str">
        <f>IF('Formulario PPGR3'!$G1124="","",'Formulario PPGR1'!#REF!)</f>
        <v/>
      </c>
      <c r="F1124" s="188" t="str">
        <f>IF('Formulario PPGR3'!$G1124="","",'Formulario PPGR1'!#REF!)</f>
        <v/>
      </c>
      <c r="G1124" s="234"/>
      <c r="H1124" s="519" t="str" cm="1">
        <f t="array" ref="H1124">IF(Tabla1[[#This Row],[Código_Actividad]]="","",_xlfn.XLOOKUP(Tabla1[[#This Row],[Código_Actividad]],CodigoActividad,Tabla2[Actividades Programables Presupuestables],"",0))</f>
        <v/>
      </c>
      <c r="I1124" s="520" t="str">
        <f>IFERROR(VLOOKUP('Formulario PPGR3'!$G1124,'Formulario PPGR2'!$C$9:$Q$270,15,FALSE),"")</f>
        <v/>
      </c>
      <c r="J1124" s="525"/>
      <c r="K1124" s="524"/>
      <c r="L1124" s="521" t="str">
        <f>IF(Tabla1[[#This Row],[Descripción]]="","",_xlfn.XLOOKUP(Tabla1[[#This Row],[Descripción]],Tabla10[Descripción],Tabla10[Unidad de Medida],"",0))</f>
        <v/>
      </c>
      <c r="M1124" s="312"/>
      <c r="N1124" s="537" t="str">
        <f>IF(Tabla1[[#This Row],[Descripción]]="","",_xlfn.XLOOKUP(Tabla1[[#This Row],[Descripción]],Tabla10[Descripción],Tabla10[Precio Unitario],0))</f>
        <v/>
      </c>
      <c r="O1124" s="537" t="str">
        <f>IF(Tabla1[[#This Row],[Cantidad de Insumos]]="","",Tabla1[[#This Row],[Precio Unitario]]*Tabla1[[#This Row],[Cantidad de Insumos]])</f>
        <v/>
      </c>
      <c r="P1124" s="522" t="str">
        <f>IF(Tabla1[[#This Row],[Descripción]]="","",_xlfn.XLOOKUP(Tabla1[[#This Row],[Descripción]],Tabla10[Descripción],Tabla10[CODIGO PRESUPUESTARIO],0))</f>
        <v/>
      </c>
      <c r="Q1124" s="523"/>
      <c r="R1124" s="523" t="str">
        <f>IF(Tabla1[[#This Row],[Insumos]]="","",_xlfn.XLOOKUP(Tabla1[[#This Row],[Insumos]],Tabla10[Insumo],Tabla10[InsumoAbrev],"",0))</f>
        <v/>
      </c>
    </row>
    <row r="1125" spans="2:18">
      <c r="B1125" s="188" t="str">
        <f>IF('Formulario PPGR3'!$G1125="","",CONCATENATE('Formulario PPGR3'!$C1125,".",'Formulario PPGR3'!$D1125,".",'Formulario PPGR3'!$E1125,".",'Formulario PPGR3'!$F1125))</f>
        <v/>
      </c>
      <c r="C1125" s="188" t="str">
        <f>IF('Formulario PPGR3'!$G1125="","",'Formulario PPGR1'!#REF!)</f>
        <v/>
      </c>
      <c r="D1125" s="188" t="str">
        <f>IF('Formulario PPGR3'!$G1125="","",'Formulario PPGR1'!#REF!)</f>
        <v/>
      </c>
      <c r="E1125" s="188" t="str">
        <f>IF('Formulario PPGR3'!$G1125="","",'Formulario PPGR1'!#REF!)</f>
        <v/>
      </c>
      <c r="F1125" s="188" t="str">
        <f>IF('Formulario PPGR3'!$G1125="","",'Formulario PPGR1'!#REF!)</f>
        <v/>
      </c>
      <c r="G1125" s="234"/>
      <c r="H1125" s="519" t="str" cm="1">
        <f t="array" ref="H1125">IF(Tabla1[[#This Row],[Código_Actividad]]="","",_xlfn.XLOOKUP(Tabla1[[#This Row],[Código_Actividad]],CodigoActividad,Tabla2[Actividades Programables Presupuestables],"",0))</f>
        <v/>
      </c>
      <c r="I1125" s="520" t="str">
        <f>IFERROR(VLOOKUP('Formulario PPGR3'!$G1125,'Formulario PPGR2'!$C$9:$Q$270,15,FALSE),"")</f>
        <v/>
      </c>
      <c r="J1125" s="525"/>
      <c r="K1125" s="524"/>
      <c r="L1125" s="521" t="str">
        <f>IF(Tabla1[[#This Row],[Descripción]]="","",_xlfn.XLOOKUP(Tabla1[[#This Row],[Descripción]],Tabla10[Descripción],Tabla10[Unidad de Medida],"",0))</f>
        <v/>
      </c>
      <c r="M1125" s="312"/>
      <c r="N1125" s="537" t="str">
        <f>IF(Tabla1[[#This Row],[Descripción]]="","",_xlfn.XLOOKUP(Tabla1[[#This Row],[Descripción]],Tabla10[Descripción],Tabla10[Precio Unitario],0))</f>
        <v/>
      </c>
      <c r="O1125" s="537" t="str">
        <f>IF(Tabla1[[#This Row],[Cantidad de Insumos]]="","",Tabla1[[#This Row],[Precio Unitario]]*Tabla1[[#This Row],[Cantidad de Insumos]])</f>
        <v/>
      </c>
      <c r="P1125" s="522" t="str">
        <f>IF(Tabla1[[#This Row],[Descripción]]="","",_xlfn.XLOOKUP(Tabla1[[#This Row],[Descripción]],Tabla10[Descripción],Tabla10[CODIGO PRESUPUESTARIO],0))</f>
        <v/>
      </c>
      <c r="Q1125" s="523"/>
      <c r="R1125" s="523" t="str">
        <f>IF(Tabla1[[#This Row],[Insumos]]="","",_xlfn.XLOOKUP(Tabla1[[#This Row],[Insumos]],Tabla10[Insumo],Tabla10[InsumoAbrev],"",0))</f>
        <v/>
      </c>
    </row>
    <row r="1126" spans="2:18">
      <c r="B1126" s="188" t="str">
        <f>IF('Formulario PPGR3'!$G1126="","",CONCATENATE('Formulario PPGR3'!$C1126,".",'Formulario PPGR3'!$D1126,".",'Formulario PPGR3'!$E1126,".",'Formulario PPGR3'!$F1126))</f>
        <v/>
      </c>
      <c r="C1126" s="188" t="str">
        <f>IF('Formulario PPGR3'!$G1126="","",'Formulario PPGR1'!#REF!)</f>
        <v/>
      </c>
      <c r="D1126" s="188" t="str">
        <f>IF('Formulario PPGR3'!$G1126="","",'Formulario PPGR1'!#REF!)</f>
        <v/>
      </c>
      <c r="E1126" s="188" t="str">
        <f>IF('Formulario PPGR3'!$G1126="","",'Formulario PPGR1'!#REF!)</f>
        <v/>
      </c>
      <c r="F1126" s="188" t="str">
        <f>IF('Formulario PPGR3'!$G1126="","",'Formulario PPGR1'!#REF!)</f>
        <v/>
      </c>
      <c r="G1126" s="234"/>
      <c r="H1126" s="519" t="str" cm="1">
        <f t="array" ref="H1126">IF(Tabla1[[#This Row],[Código_Actividad]]="","",_xlfn.XLOOKUP(Tabla1[[#This Row],[Código_Actividad]],CodigoActividad,Tabla2[Actividades Programables Presupuestables],"",0))</f>
        <v/>
      </c>
      <c r="I1126" s="520" t="str">
        <f>IFERROR(VLOOKUP('Formulario PPGR3'!$G1126,'Formulario PPGR2'!$C$9:$Q$270,15,FALSE),"")</f>
        <v/>
      </c>
      <c r="J1126" s="525"/>
      <c r="K1126" s="524"/>
      <c r="L1126" s="521" t="str">
        <f>IF(Tabla1[[#This Row],[Descripción]]="","",_xlfn.XLOOKUP(Tabla1[[#This Row],[Descripción]],Tabla10[Descripción],Tabla10[Unidad de Medida],"",0))</f>
        <v/>
      </c>
      <c r="M1126" s="312"/>
      <c r="N1126" s="537" t="str">
        <f>IF(Tabla1[[#This Row],[Descripción]]="","",_xlfn.XLOOKUP(Tabla1[[#This Row],[Descripción]],Tabla10[Descripción],Tabla10[Precio Unitario],0))</f>
        <v/>
      </c>
      <c r="O1126" s="537" t="str">
        <f>IF(Tabla1[[#This Row],[Cantidad de Insumos]]="","",Tabla1[[#This Row],[Precio Unitario]]*Tabla1[[#This Row],[Cantidad de Insumos]])</f>
        <v/>
      </c>
      <c r="P1126" s="522" t="str">
        <f>IF(Tabla1[[#This Row],[Descripción]]="","",_xlfn.XLOOKUP(Tabla1[[#This Row],[Descripción]],Tabla10[Descripción],Tabla10[CODIGO PRESUPUESTARIO],0))</f>
        <v/>
      </c>
      <c r="Q1126" s="523"/>
      <c r="R1126" s="523" t="str">
        <f>IF(Tabla1[[#This Row],[Insumos]]="","",_xlfn.XLOOKUP(Tabla1[[#This Row],[Insumos]],Tabla10[Insumo],Tabla10[InsumoAbrev],"",0))</f>
        <v/>
      </c>
    </row>
    <row r="1127" spans="2:18">
      <c r="B1127" s="188" t="str">
        <f>IF('Formulario PPGR3'!$G1127="","",CONCATENATE('Formulario PPGR3'!$C1127,".",'Formulario PPGR3'!$D1127,".",'Formulario PPGR3'!$E1127,".",'Formulario PPGR3'!$F1127))</f>
        <v/>
      </c>
      <c r="C1127" s="188" t="str">
        <f>IF('Formulario PPGR3'!$G1127="","",'Formulario PPGR1'!#REF!)</f>
        <v/>
      </c>
      <c r="D1127" s="188" t="str">
        <f>IF('Formulario PPGR3'!$G1127="","",'Formulario PPGR1'!#REF!)</f>
        <v/>
      </c>
      <c r="E1127" s="188" t="str">
        <f>IF('Formulario PPGR3'!$G1127="","",'Formulario PPGR1'!#REF!)</f>
        <v/>
      </c>
      <c r="F1127" s="188" t="str">
        <f>IF('Formulario PPGR3'!$G1127="","",'Formulario PPGR1'!#REF!)</f>
        <v/>
      </c>
      <c r="G1127" s="234"/>
      <c r="H1127" s="519" t="str" cm="1">
        <f t="array" ref="H1127">IF(Tabla1[[#This Row],[Código_Actividad]]="","",_xlfn.XLOOKUP(Tabla1[[#This Row],[Código_Actividad]],CodigoActividad,Tabla2[Actividades Programables Presupuestables],"",0))</f>
        <v/>
      </c>
      <c r="I1127" s="520" t="str">
        <f>IFERROR(VLOOKUP('Formulario PPGR3'!$G1127,'Formulario PPGR2'!$C$9:$Q$270,15,FALSE),"")</f>
        <v/>
      </c>
      <c r="J1127" s="525"/>
      <c r="K1127" s="524"/>
      <c r="L1127" s="521" t="str">
        <f>IF(Tabla1[[#This Row],[Descripción]]="","",_xlfn.XLOOKUP(Tabla1[[#This Row],[Descripción]],Tabla10[Descripción],Tabla10[Unidad de Medida],"",0))</f>
        <v/>
      </c>
      <c r="M1127" s="312"/>
      <c r="N1127" s="537" t="str">
        <f>IF(Tabla1[[#This Row],[Descripción]]="","",_xlfn.XLOOKUP(Tabla1[[#This Row],[Descripción]],Tabla10[Descripción],Tabla10[Precio Unitario],0))</f>
        <v/>
      </c>
      <c r="O1127" s="537" t="str">
        <f>IF(Tabla1[[#This Row],[Cantidad de Insumos]]="","",Tabla1[[#This Row],[Precio Unitario]]*Tabla1[[#This Row],[Cantidad de Insumos]])</f>
        <v/>
      </c>
      <c r="P1127" s="522" t="str">
        <f>IF(Tabla1[[#This Row],[Descripción]]="","",_xlfn.XLOOKUP(Tabla1[[#This Row],[Descripción]],Tabla10[Descripción],Tabla10[CODIGO PRESUPUESTARIO],0))</f>
        <v/>
      </c>
      <c r="Q1127" s="523"/>
      <c r="R1127" s="523" t="str">
        <f>IF(Tabla1[[#This Row],[Insumos]]="","",_xlfn.XLOOKUP(Tabla1[[#This Row],[Insumos]],Tabla10[Insumo],Tabla10[InsumoAbrev],"",0))</f>
        <v/>
      </c>
    </row>
    <row r="1128" spans="2:18">
      <c r="B1128" s="188" t="str">
        <f>IF('Formulario PPGR3'!$G1128="","",CONCATENATE('Formulario PPGR3'!$C1128,".",'Formulario PPGR3'!$D1128,".",'Formulario PPGR3'!$E1128,".",'Formulario PPGR3'!$F1128))</f>
        <v/>
      </c>
      <c r="C1128" s="188" t="str">
        <f>IF('Formulario PPGR3'!$G1128="","",'Formulario PPGR1'!#REF!)</f>
        <v/>
      </c>
      <c r="D1128" s="188" t="str">
        <f>IF('Formulario PPGR3'!$G1128="","",'Formulario PPGR1'!#REF!)</f>
        <v/>
      </c>
      <c r="E1128" s="188" t="str">
        <f>IF('Formulario PPGR3'!$G1128="","",'Formulario PPGR1'!#REF!)</f>
        <v/>
      </c>
      <c r="F1128" s="188" t="str">
        <f>IF('Formulario PPGR3'!$G1128="","",'Formulario PPGR1'!#REF!)</f>
        <v/>
      </c>
      <c r="G1128" s="234"/>
      <c r="H1128" s="519" t="str" cm="1">
        <f t="array" ref="H1128">IF(Tabla1[[#This Row],[Código_Actividad]]="","",_xlfn.XLOOKUP(Tabla1[[#This Row],[Código_Actividad]],CodigoActividad,Tabla2[Actividades Programables Presupuestables],"",0))</f>
        <v/>
      </c>
      <c r="I1128" s="520" t="str">
        <f>IFERROR(VLOOKUP('Formulario PPGR3'!$G1128,'Formulario PPGR2'!$C$9:$Q$270,15,FALSE),"")</f>
        <v/>
      </c>
      <c r="J1128" s="525"/>
      <c r="K1128" s="524"/>
      <c r="L1128" s="521" t="str">
        <f>IF(Tabla1[[#This Row],[Descripción]]="","",_xlfn.XLOOKUP(Tabla1[[#This Row],[Descripción]],Tabla10[Descripción],Tabla10[Unidad de Medida],"",0))</f>
        <v/>
      </c>
      <c r="M1128" s="312"/>
      <c r="N1128" s="537" t="str">
        <f>IF(Tabla1[[#This Row],[Descripción]]="","",_xlfn.XLOOKUP(Tabla1[[#This Row],[Descripción]],Tabla10[Descripción],Tabla10[Precio Unitario],0))</f>
        <v/>
      </c>
      <c r="O1128" s="537" t="str">
        <f>IF(Tabla1[[#This Row],[Cantidad de Insumos]]="","",Tabla1[[#This Row],[Precio Unitario]]*Tabla1[[#This Row],[Cantidad de Insumos]])</f>
        <v/>
      </c>
      <c r="P1128" s="522" t="str">
        <f>IF(Tabla1[[#This Row],[Descripción]]="","",_xlfn.XLOOKUP(Tabla1[[#This Row],[Descripción]],Tabla10[Descripción],Tabla10[CODIGO PRESUPUESTARIO],0))</f>
        <v/>
      </c>
      <c r="Q1128" s="523"/>
      <c r="R1128" s="523" t="str">
        <f>IF(Tabla1[[#This Row],[Insumos]]="","",_xlfn.XLOOKUP(Tabla1[[#This Row],[Insumos]],Tabla10[Insumo],Tabla10[InsumoAbrev],"",0))</f>
        <v/>
      </c>
    </row>
    <row r="1129" spans="2:18">
      <c r="B1129" s="188" t="str">
        <f>IF('Formulario PPGR3'!$G1129="","",CONCATENATE('Formulario PPGR3'!$C1129,".",'Formulario PPGR3'!$D1129,".",'Formulario PPGR3'!$E1129,".",'Formulario PPGR3'!$F1129))</f>
        <v/>
      </c>
      <c r="C1129" s="188" t="str">
        <f>IF('Formulario PPGR3'!$G1129="","",'Formulario PPGR1'!#REF!)</f>
        <v/>
      </c>
      <c r="D1129" s="188" t="str">
        <f>IF('Formulario PPGR3'!$G1129="","",'Formulario PPGR1'!#REF!)</f>
        <v/>
      </c>
      <c r="E1129" s="188" t="str">
        <f>IF('Formulario PPGR3'!$G1129="","",'Formulario PPGR1'!#REF!)</f>
        <v/>
      </c>
      <c r="F1129" s="188" t="str">
        <f>IF('Formulario PPGR3'!$G1129="","",'Formulario PPGR1'!#REF!)</f>
        <v/>
      </c>
      <c r="G1129" s="234"/>
      <c r="H1129" s="519" t="str" cm="1">
        <f t="array" ref="H1129">IF(Tabla1[[#This Row],[Código_Actividad]]="","",_xlfn.XLOOKUP(Tabla1[[#This Row],[Código_Actividad]],CodigoActividad,Tabla2[Actividades Programables Presupuestables],"",0))</f>
        <v/>
      </c>
      <c r="I1129" s="520" t="str">
        <f>IFERROR(VLOOKUP('Formulario PPGR3'!$G1129,'Formulario PPGR2'!$C$9:$Q$270,15,FALSE),"")</f>
        <v/>
      </c>
      <c r="J1129" s="525"/>
      <c r="K1129" s="524"/>
      <c r="L1129" s="521" t="str">
        <f>IF(Tabla1[[#This Row],[Descripción]]="","",_xlfn.XLOOKUP(Tabla1[[#This Row],[Descripción]],Tabla10[Descripción],Tabla10[Unidad de Medida],"",0))</f>
        <v/>
      </c>
      <c r="M1129" s="312"/>
      <c r="N1129" s="537" t="str">
        <f>IF(Tabla1[[#This Row],[Descripción]]="","",_xlfn.XLOOKUP(Tabla1[[#This Row],[Descripción]],Tabla10[Descripción],Tabla10[Precio Unitario],0))</f>
        <v/>
      </c>
      <c r="O1129" s="537" t="str">
        <f>IF(Tabla1[[#This Row],[Cantidad de Insumos]]="","",Tabla1[[#This Row],[Precio Unitario]]*Tabla1[[#This Row],[Cantidad de Insumos]])</f>
        <v/>
      </c>
      <c r="P1129" s="522" t="str">
        <f>IF(Tabla1[[#This Row],[Descripción]]="","",_xlfn.XLOOKUP(Tabla1[[#This Row],[Descripción]],Tabla10[Descripción],Tabla10[CODIGO PRESUPUESTARIO],0))</f>
        <v/>
      </c>
      <c r="Q1129" s="523"/>
      <c r="R1129" s="523" t="str">
        <f>IF(Tabla1[[#This Row],[Insumos]]="","",_xlfn.XLOOKUP(Tabla1[[#This Row],[Insumos]],Tabla10[Insumo],Tabla10[InsumoAbrev],"",0))</f>
        <v/>
      </c>
    </row>
    <row r="1130" spans="2:18">
      <c r="B1130" s="188" t="str">
        <f>IF('Formulario PPGR3'!$G1130="","",CONCATENATE('Formulario PPGR3'!$C1130,".",'Formulario PPGR3'!$D1130,".",'Formulario PPGR3'!$E1130,".",'Formulario PPGR3'!$F1130))</f>
        <v/>
      </c>
      <c r="C1130" s="188" t="str">
        <f>IF('Formulario PPGR3'!$G1130="","",'Formulario PPGR1'!#REF!)</f>
        <v/>
      </c>
      <c r="D1130" s="188" t="str">
        <f>IF('Formulario PPGR3'!$G1130="","",'Formulario PPGR1'!#REF!)</f>
        <v/>
      </c>
      <c r="E1130" s="188" t="str">
        <f>IF('Formulario PPGR3'!$G1130="","",'Formulario PPGR1'!#REF!)</f>
        <v/>
      </c>
      <c r="F1130" s="188" t="str">
        <f>IF('Formulario PPGR3'!$G1130="","",'Formulario PPGR1'!#REF!)</f>
        <v/>
      </c>
      <c r="G1130" s="234"/>
      <c r="H1130" s="519" t="str" cm="1">
        <f t="array" ref="H1130">IF(Tabla1[[#This Row],[Código_Actividad]]="","",_xlfn.XLOOKUP(Tabla1[[#This Row],[Código_Actividad]],CodigoActividad,Tabla2[Actividades Programables Presupuestables],"",0))</f>
        <v/>
      </c>
      <c r="I1130" s="520" t="str">
        <f>IFERROR(VLOOKUP('Formulario PPGR3'!$G1130,'Formulario PPGR2'!$C$9:$Q$270,15,FALSE),"")</f>
        <v/>
      </c>
      <c r="J1130" s="525"/>
      <c r="K1130" s="524"/>
      <c r="L1130" s="521" t="str">
        <f>IF(Tabla1[[#This Row],[Descripción]]="","",_xlfn.XLOOKUP(Tabla1[[#This Row],[Descripción]],Tabla10[Descripción],Tabla10[Unidad de Medida],"",0))</f>
        <v/>
      </c>
      <c r="M1130" s="312"/>
      <c r="N1130" s="537" t="str">
        <f>IF(Tabla1[[#This Row],[Descripción]]="","",_xlfn.XLOOKUP(Tabla1[[#This Row],[Descripción]],Tabla10[Descripción],Tabla10[Precio Unitario],0))</f>
        <v/>
      </c>
      <c r="O1130" s="537" t="str">
        <f>IF(Tabla1[[#This Row],[Cantidad de Insumos]]="","",Tabla1[[#This Row],[Precio Unitario]]*Tabla1[[#This Row],[Cantidad de Insumos]])</f>
        <v/>
      </c>
      <c r="P1130" s="522" t="str">
        <f>IF(Tabla1[[#This Row],[Descripción]]="","",_xlfn.XLOOKUP(Tabla1[[#This Row],[Descripción]],Tabla10[Descripción],Tabla10[CODIGO PRESUPUESTARIO],0))</f>
        <v/>
      </c>
      <c r="Q1130" s="523"/>
      <c r="R1130" s="523" t="str">
        <f>IF(Tabla1[[#This Row],[Insumos]]="","",_xlfn.XLOOKUP(Tabla1[[#This Row],[Insumos]],Tabla10[Insumo],Tabla10[InsumoAbrev],"",0))</f>
        <v/>
      </c>
    </row>
    <row r="1131" spans="2:18">
      <c r="B1131" s="188" t="str">
        <f>IF('Formulario PPGR3'!$G1131="","",CONCATENATE('Formulario PPGR3'!$C1131,".",'Formulario PPGR3'!$D1131,".",'Formulario PPGR3'!$E1131,".",'Formulario PPGR3'!$F1131))</f>
        <v/>
      </c>
      <c r="C1131" s="188" t="str">
        <f>IF('Formulario PPGR3'!$G1131="","",'Formulario PPGR1'!#REF!)</f>
        <v/>
      </c>
      <c r="D1131" s="188" t="str">
        <f>IF('Formulario PPGR3'!$G1131="","",'Formulario PPGR1'!#REF!)</f>
        <v/>
      </c>
      <c r="E1131" s="188" t="str">
        <f>IF('Formulario PPGR3'!$G1131="","",'Formulario PPGR1'!#REF!)</f>
        <v/>
      </c>
      <c r="F1131" s="188" t="str">
        <f>IF('Formulario PPGR3'!$G1131="","",'Formulario PPGR1'!#REF!)</f>
        <v/>
      </c>
      <c r="G1131" s="234"/>
      <c r="H1131" s="519" t="str" cm="1">
        <f t="array" ref="H1131">IF(Tabla1[[#This Row],[Código_Actividad]]="","",_xlfn.XLOOKUP(Tabla1[[#This Row],[Código_Actividad]],CodigoActividad,Tabla2[Actividades Programables Presupuestables],"",0))</f>
        <v/>
      </c>
      <c r="I1131" s="520" t="str">
        <f>IFERROR(VLOOKUP('Formulario PPGR3'!$G1131,'Formulario PPGR2'!$C$9:$Q$270,15,FALSE),"")</f>
        <v/>
      </c>
      <c r="J1131" s="525"/>
      <c r="K1131" s="524"/>
      <c r="L1131" s="521" t="str">
        <f>IF(Tabla1[[#This Row],[Descripción]]="","",_xlfn.XLOOKUP(Tabla1[[#This Row],[Descripción]],Tabla10[Descripción],Tabla10[Unidad de Medida],"",0))</f>
        <v/>
      </c>
      <c r="M1131" s="312"/>
      <c r="N1131" s="537" t="str">
        <f>IF(Tabla1[[#This Row],[Descripción]]="","",_xlfn.XLOOKUP(Tabla1[[#This Row],[Descripción]],Tabla10[Descripción],Tabla10[Precio Unitario],0))</f>
        <v/>
      </c>
      <c r="O1131" s="537" t="str">
        <f>IF(Tabla1[[#This Row],[Cantidad de Insumos]]="","",Tabla1[[#This Row],[Precio Unitario]]*Tabla1[[#This Row],[Cantidad de Insumos]])</f>
        <v/>
      </c>
      <c r="P1131" s="522" t="str">
        <f>IF(Tabla1[[#This Row],[Descripción]]="","",_xlfn.XLOOKUP(Tabla1[[#This Row],[Descripción]],Tabla10[Descripción],Tabla10[CODIGO PRESUPUESTARIO],0))</f>
        <v/>
      </c>
      <c r="Q1131" s="523"/>
      <c r="R1131" s="523" t="str">
        <f>IF(Tabla1[[#This Row],[Insumos]]="","",_xlfn.XLOOKUP(Tabla1[[#This Row],[Insumos]],Tabla10[Insumo],Tabla10[InsumoAbrev],"",0))</f>
        <v/>
      </c>
    </row>
    <row r="1132" spans="2:18">
      <c r="B1132" s="188" t="str">
        <f>IF('Formulario PPGR3'!$G1132="","",CONCATENATE('Formulario PPGR3'!$C1132,".",'Formulario PPGR3'!$D1132,".",'Formulario PPGR3'!$E1132,".",'Formulario PPGR3'!$F1132))</f>
        <v/>
      </c>
      <c r="C1132" s="188" t="str">
        <f>IF('Formulario PPGR3'!$G1132="","",'Formulario PPGR1'!#REF!)</f>
        <v/>
      </c>
      <c r="D1132" s="188" t="str">
        <f>IF('Formulario PPGR3'!$G1132="","",'Formulario PPGR1'!#REF!)</f>
        <v/>
      </c>
      <c r="E1132" s="188" t="str">
        <f>IF('Formulario PPGR3'!$G1132="","",'Formulario PPGR1'!#REF!)</f>
        <v/>
      </c>
      <c r="F1132" s="188" t="str">
        <f>IF('Formulario PPGR3'!$G1132="","",'Formulario PPGR1'!#REF!)</f>
        <v/>
      </c>
      <c r="G1132" s="234"/>
      <c r="H1132" s="519" t="str" cm="1">
        <f t="array" ref="H1132">IF(Tabla1[[#This Row],[Código_Actividad]]="","",_xlfn.XLOOKUP(Tabla1[[#This Row],[Código_Actividad]],CodigoActividad,Tabla2[Actividades Programables Presupuestables],"",0))</f>
        <v/>
      </c>
      <c r="I1132" s="520" t="str">
        <f>IFERROR(VLOOKUP('Formulario PPGR3'!$G1132,'Formulario PPGR2'!$C$9:$Q$270,15,FALSE),"")</f>
        <v/>
      </c>
      <c r="J1132" s="525"/>
      <c r="K1132" s="524"/>
      <c r="L1132" s="521" t="str">
        <f>IF(Tabla1[[#This Row],[Descripción]]="","",_xlfn.XLOOKUP(Tabla1[[#This Row],[Descripción]],Tabla10[Descripción],Tabla10[Unidad de Medida],"",0))</f>
        <v/>
      </c>
      <c r="M1132" s="312"/>
      <c r="N1132" s="537" t="str">
        <f>IF(Tabla1[[#This Row],[Descripción]]="","",_xlfn.XLOOKUP(Tabla1[[#This Row],[Descripción]],Tabla10[Descripción],Tabla10[Precio Unitario],0))</f>
        <v/>
      </c>
      <c r="O1132" s="537" t="str">
        <f>IF(Tabla1[[#This Row],[Cantidad de Insumos]]="","",Tabla1[[#This Row],[Precio Unitario]]*Tabla1[[#This Row],[Cantidad de Insumos]])</f>
        <v/>
      </c>
      <c r="P1132" s="522" t="str">
        <f>IF(Tabla1[[#This Row],[Descripción]]="","",_xlfn.XLOOKUP(Tabla1[[#This Row],[Descripción]],Tabla10[Descripción],Tabla10[CODIGO PRESUPUESTARIO],0))</f>
        <v/>
      </c>
      <c r="Q1132" s="523"/>
      <c r="R1132" s="523" t="str">
        <f>IF(Tabla1[[#This Row],[Insumos]]="","",_xlfn.XLOOKUP(Tabla1[[#This Row],[Insumos]],Tabla10[Insumo],Tabla10[InsumoAbrev],"",0))</f>
        <v/>
      </c>
    </row>
    <row r="1133" spans="2:18">
      <c r="B1133" s="188" t="str">
        <f>IF('Formulario PPGR3'!$G1133="","",CONCATENATE('Formulario PPGR3'!$C1133,".",'Formulario PPGR3'!$D1133,".",'Formulario PPGR3'!$E1133,".",'Formulario PPGR3'!$F1133))</f>
        <v/>
      </c>
      <c r="C1133" s="188" t="str">
        <f>IF('Formulario PPGR3'!$G1133="","",'Formulario PPGR1'!#REF!)</f>
        <v/>
      </c>
      <c r="D1133" s="188" t="str">
        <f>IF('Formulario PPGR3'!$G1133="","",'Formulario PPGR1'!#REF!)</f>
        <v/>
      </c>
      <c r="E1133" s="188" t="str">
        <f>IF('Formulario PPGR3'!$G1133="","",'Formulario PPGR1'!#REF!)</f>
        <v/>
      </c>
      <c r="F1133" s="188" t="str">
        <f>IF('Formulario PPGR3'!$G1133="","",'Formulario PPGR1'!#REF!)</f>
        <v/>
      </c>
      <c r="G1133" s="234"/>
      <c r="H1133" s="519" t="str" cm="1">
        <f t="array" ref="H1133">IF(Tabla1[[#This Row],[Código_Actividad]]="","",_xlfn.XLOOKUP(Tabla1[[#This Row],[Código_Actividad]],CodigoActividad,Tabla2[Actividades Programables Presupuestables],"",0))</f>
        <v/>
      </c>
      <c r="I1133" s="520" t="str">
        <f>IFERROR(VLOOKUP('Formulario PPGR3'!$G1133,'Formulario PPGR2'!$C$9:$Q$270,15,FALSE),"")</f>
        <v/>
      </c>
      <c r="J1133" s="525"/>
      <c r="K1133" s="524"/>
      <c r="L1133" s="521" t="str">
        <f>IF(Tabla1[[#This Row],[Descripción]]="","",_xlfn.XLOOKUP(Tabla1[[#This Row],[Descripción]],Tabla10[Descripción],Tabla10[Unidad de Medida],"",0))</f>
        <v/>
      </c>
      <c r="M1133" s="312"/>
      <c r="N1133" s="537" t="str">
        <f>IF(Tabla1[[#This Row],[Descripción]]="","",_xlfn.XLOOKUP(Tabla1[[#This Row],[Descripción]],Tabla10[Descripción],Tabla10[Precio Unitario],0))</f>
        <v/>
      </c>
      <c r="O1133" s="537" t="str">
        <f>IF(Tabla1[[#This Row],[Cantidad de Insumos]]="","",Tabla1[[#This Row],[Precio Unitario]]*Tabla1[[#This Row],[Cantidad de Insumos]])</f>
        <v/>
      </c>
      <c r="P1133" s="522" t="str">
        <f>IF(Tabla1[[#This Row],[Descripción]]="","",_xlfn.XLOOKUP(Tabla1[[#This Row],[Descripción]],Tabla10[Descripción],Tabla10[CODIGO PRESUPUESTARIO],0))</f>
        <v/>
      </c>
      <c r="Q1133" s="523"/>
      <c r="R1133" s="523" t="str">
        <f>IF(Tabla1[[#This Row],[Insumos]]="","",_xlfn.XLOOKUP(Tabla1[[#This Row],[Insumos]],Tabla10[Insumo],Tabla10[InsumoAbrev],"",0))</f>
        <v/>
      </c>
    </row>
    <row r="1134" spans="2:18">
      <c r="B1134" s="188" t="str">
        <f>IF('Formulario PPGR3'!$G1134="","",CONCATENATE('Formulario PPGR3'!$C1134,".",'Formulario PPGR3'!$D1134,".",'Formulario PPGR3'!$E1134,".",'Formulario PPGR3'!$F1134))</f>
        <v/>
      </c>
      <c r="C1134" s="188" t="str">
        <f>IF('Formulario PPGR3'!$G1134="","",'Formulario PPGR1'!#REF!)</f>
        <v/>
      </c>
      <c r="D1134" s="188" t="str">
        <f>IF('Formulario PPGR3'!$G1134="","",'Formulario PPGR1'!#REF!)</f>
        <v/>
      </c>
      <c r="E1134" s="188" t="str">
        <f>IF('Formulario PPGR3'!$G1134="","",'Formulario PPGR1'!#REF!)</f>
        <v/>
      </c>
      <c r="F1134" s="188" t="str">
        <f>IF('Formulario PPGR3'!$G1134="","",'Formulario PPGR1'!#REF!)</f>
        <v/>
      </c>
      <c r="G1134" s="234"/>
      <c r="H1134" s="519" t="str" cm="1">
        <f t="array" ref="H1134">IF(Tabla1[[#This Row],[Código_Actividad]]="","",_xlfn.XLOOKUP(Tabla1[[#This Row],[Código_Actividad]],CodigoActividad,Tabla2[Actividades Programables Presupuestables],"",0))</f>
        <v/>
      </c>
      <c r="I1134" s="520" t="str">
        <f>IFERROR(VLOOKUP('Formulario PPGR3'!$G1134,'Formulario PPGR2'!$C$9:$Q$270,15,FALSE),"")</f>
        <v/>
      </c>
      <c r="J1134" s="525"/>
      <c r="K1134" s="524"/>
      <c r="L1134" s="521" t="str">
        <f>IF(Tabla1[[#This Row],[Descripción]]="","",_xlfn.XLOOKUP(Tabla1[[#This Row],[Descripción]],Tabla10[Descripción],Tabla10[Unidad de Medida],"",0))</f>
        <v/>
      </c>
      <c r="M1134" s="312"/>
      <c r="N1134" s="537" t="str">
        <f>IF(Tabla1[[#This Row],[Descripción]]="","",_xlfn.XLOOKUP(Tabla1[[#This Row],[Descripción]],Tabla10[Descripción],Tabla10[Precio Unitario],0))</f>
        <v/>
      </c>
      <c r="O1134" s="537" t="str">
        <f>IF(Tabla1[[#This Row],[Cantidad de Insumos]]="","",Tabla1[[#This Row],[Precio Unitario]]*Tabla1[[#This Row],[Cantidad de Insumos]])</f>
        <v/>
      </c>
      <c r="P1134" s="522" t="str">
        <f>IF(Tabla1[[#This Row],[Descripción]]="","",_xlfn.XLOOKUP(Tabla1[[#This Row],[Descripción]],Tabla10[Descripción],Tabla10[CODIGO PRESUPUESTARIO],0))</f>
        <v/>
      </c>
      <c r="Q1134" s="523"/>
      <c r="R1134" s="523" t="str">
        <f>IF(Tabla1[[#This Row],[Insumos]]="","",_xlfn.XLOOKUP(Tabla1[[#This Row],[Insumos]],Tabla10[Insumo],Tabla10[InsumoAbrev],"",0))</f>
        <v/>
      </c>
    </row>
    <row r="1135" spans="2:18">
      <c r="B1135" s="188" t="str">
        <f>IF('Formulario PPGR3'!$G1135="","",CONCATENATE('Formulario PPGR3'!$C1135,".",'Formulario PPGR3'!$D1135,".",'Formulario PPGR3'!$E1135,".",'Formulario PPGR3'!$F1135))</f>
        <v/>
      </c>
      <c r="C1135" s="188" t="str">
        <f>IF('Formulario PPGR3'!$G1135="","",'Formulario PPGR1'!#REF!)</f>
        <v/>
      </c>
      <c r="D1135" s="188" t="str">
        <f>IF('Formulario PPGR3'!$G1135="","",'Formulario PPGR1'!#REF!)</f>
        <v/>
      </c>
      <c r="E1135" s="188" t="str">
        <f>IF('Formulario PPGR3'!$G1135="","",'Formulario PPGR1'!#REF!)</f>
        <v/>
      </c>
      <c r="F1135" s="188" t="str">
        <f>IF('Formulario PPGR3'!$G1135="","",'Formulario PPGR1'!#REF!)</f>
        <v/>
      </c>
      <c r="G1135" s="234"/>
      <c r="H1135" s="519" t="str" cm="1">
        <f t="array" ref="H1135">IF(Tabla1[[#This Row],[Código_Actividad]]="","",_xlfn.XLOOKUP(Tabla1[[#This Row],[Código_Actividad]],CodigoActividad,Tabla2[Actividades Programables Presupuestables],"",0))</f>
        <v/>
      </c>
      <c r="I1135" s="520" t="str">
        <f>IFERROR(VLOOKUP('Formulario PPGR3'!$G1135,'Formulario PPGR2'!$C$9:$Q$270,15,FALSE),"")</f>
        <v/>
      </c>
      <c r="J1135" s="525"/>
      <c r="K1135" s="524"/>
      <c r="L1135" s="521" t="str">
        <f>IF(Tabla1[[#This Row],[Descripción]]="","",_xlfn.XLOOKUP(Tabla1[[#This Row],[Descripción]],Tabla10[Descripción],Tabla10[Unidad de Medida],"",0))</f>
        <v/>
      </c>
      <c r="M1135" s="312"/>
      <c r="N1135" s="537" t="str">
        <f>IF(Tabla1[[#This Row],[Descripción]]="","",_xlfn.XLOOKUP(Tabla1[[#This Row],[Descripción]],Tabla10[Descripción],Tabla10[Precio Unitario],0))</f>
        <v/>
      </c>
      <c r="O1135" s="537" t="str">
        <f>IF(Tabla1[[#This Row],[Cantidad de Insumos]]="","",Tabla1[[#This Row],[Precio Unitario]]*Tabla1[[#This Row],[Cantidad de Insumos]])</f>
        <v/>
      </c>
      <c r="P1135" s="522" t="str">
        <f>IF(Tabla1[[#This Row],[Descripción]]="","",_xlfn.XLOOKUP(Tabla1[[#This Row],[Descripción]],Tabla10[Descripción],Tabla10[CODIGO PRESUPUESTARIO],0))</f>
        <v/>
      </c>
      <c r="Q1135" s="523"/>
      <c r="R1135" s="523" t="str">
        <f>IF(Tabla1[[#This Row],[Insumos]]="","",_xlfn.XLOOKUP(Tabla1[[#This Row],[Insumos]],Tabla10[Insumo],Tabla10[InsumoAbrev],"",0))</f>
        <v/>
      </c>
    </row>
    <row r="1136" spans="2:18">
      <c r="B1136" s="188" t="str">
        <f>IF('Formulario PPGR3'!$G1136="","",CONCATENATE('Formulario PPGR3'!$C1136,".",'Formulario PPGR3'!$D1136,".",'Formulario PPGR3'!$E1136,".",'Formulario PPGR3'!$F1136))</f>
        <v/>
      </c>
      <c r="C1136" s="188" t="str">
        <f>IF('Formulario PPGR3'!$G1136="","",'Formulario PPGR1'!#REF!)</f>
        <v/>
      </c>
      <c r="D1136" s="188" t="str">
        <f>IF('Formulario PPGR3'!$G1136="","",'Formulario PPGR1'!#REF!)</f>
        <v/>
      </c>
      <c r="E1136" s="188" t="str">
        <f>IF('Formulario PPGR3'!$G1136="","",'Formulario PPGR1'!#REF!)</f>
        <v/>
      </c>
      <c r="F1136" s="188" t="str">
        <f>IF('Formulario PPGR3'!$G1136="","",'Formulario PPGR1'!#REF!)</f>
        <v/>
      </c>
      <c r="G1136" s="234"/>
      <c r="H1136" s="519" t="str" cm="1">
        <f t="array" ref="H1136">IF(Tabla1[[#This Row],[Código_Actividad]]="","",_xlfn.XLOOKUP(Tabla1[[#This Row],[Código_Actividad]],CodigoActividad,Tabla2[Actividades Programables Presupuestables],"",0))</f>
        <v/>
      </c>
      <c r="I1136" s="520" t="str">
        <f>IFERROR(VLOOKUP('Formulario PPGR3'!$G1136,'Formulario PPGR2'!$C$9:$Q$270,15,FALSE),"")</f>
        <v/>
      </c>
      <c r="J1136" s="525"/>
      <c r="K1136" s="524"/>
      <c r="L1136" s="521" t="str">
        <f>IF(Tabla1[[#This Row],[Descripción]]="","",_xlfn.XLOOKUP(Tabla1[[#This Row],[Descripción]],Tabla10[Descripción],Tabla10[Unidad de Medida],"",0))</f>
        <v/>
      </c>
      <c r="M1136" s="312"/>
      <c r="N1136" s="537" t="str">
        <f>IF(Tabla1[[#This Row],[Descripción]]="","",_xlfn.XLOOKUP(Tabla1[[#This Row],[Descripción]],Tabla10[Descripción],Tabla10[Precio Unitario],0))</f>
        <v/>
      </c>
      <c r="O1136" s="537" t="str">
        <f>IF(Tabla1[[#This Row],[Cantidad de Insumos]]="","",Tabla1[[#This Row],[Precio Unitario]]*Tabla1[[#This Row],[Cantidad de Insumos]])</f>
        <v/>
      </c>
      <c r="P1136" s="522" t="str">
        <f>IF(Tabla1[[#This Row],[Descripción]]="","",_xlfn.XLOOKUP(Tabla1[[#This Row],[Descripción]],Tabla10[Descripción],Tabla10[CODIGO PRESUPUESTARIO],0))</f>
        <v/>
      </c>
      <c r="Q1136" s="523"/>
      <c r="R1136" s="523" t="str">
        <f>IF(Tabla1[[#This Row],[Insumos]]="","",_xlfn.XLOOKUP(Tabla1[[#This Row],[Insumos]],Tabla10[Insumo],Tabla10[InsumoAbrev],"",0))</f>
        <v/>
      </c>
    </row>
    <row r="1137" spans="2:18">
      <c r="B1137" s="188" t="str">
        <f>IF('Formulario PPGR3'!$G1137="","",CONCATENATE('Formulario PPGR3'!$C1137,".",'Formulario PPGR3'!$D1137,".",'Formulario PPGR3'!$E1137,".",'Formulario PPGR3'!$F1137))</f>
        <v/>
      </c>
      <c r="C1137" s="188" t="str">
        <f>IF('Formulario PPGR3'!$G1137="","",'Formulario PPGR1'!#REF!)</f>
        <v/>
      </c>
      <c r="D1137" s="188" t="str">
        <f>IF('Formulario PPGR3'!$G1137="","",'Formulario PPGR1'!#REF!)</f>
        <v/>
      </c>
      <c r="E1137" s="188" t="str">
        <f>IF('Formulario PPGR3'!$G1137="","",'Formulario PPGR1'!#REF!)</f>
        <v/>
      </c>
      <c r="F1137" s="188" t="str">
        <f>IF('Formulario PPGR3'!$G1137="","",'Formulario PPGR1'!#REF!)</f>
        <v/>
      </c>
      <c r="G1137" s="234"/>
      <c r="H1137" s="519" t="str" cm="1">
        <f t="array" ref="H1137">IF(Tabla1[[#This Row],[Código_Actividad]]="","",_xlfn.XLOOKUP(Tabla1[[#This Row],[Código_Actividad]],CodigoActividad,Tabla2[Actividades Programables Presupuestables],"",0))</f>
        <v/>
      </c>
      <c r="I1137" s="520" t="str">
        <f>IFERROR(VLOOKUP('Formulario PPGR3'!$G1137,'Formulario PPGR2'!$C$9:$Q$270,15,FALSE),"")</f>
        <v/>
      </c>
      <c r="J1137" s="525"/>
      <c r="K1137" s="524"/>
      <c r="L1137" s="521" t="str">
        <f>IF(Tabla1[[#This Row],[Descripción]]="","",_xlfn.XLOOKUP(Tabla1[[#This Row],[Descripción]],Tabla10[Descripción],Tabla10[Unidad de Medida],"",0))</f>
        <v/>
      </c>
      <c r="M1137" s="312"/>
      <c r="N1137" s="537" t="str">
        <f>IF(Tabla1[[#This Row],[Descripción]]="","",_xlfn.XLOOKUP(Tabla1[[#This Row],[Descripción]],Tabla10[Descripción],Tabla10[Precio Unitario],0))</f>
        <v/>
      </c>
      <c r="O1137" s="537" t="str">
        <f>IF(Tabla1[[#This Row],[Cantidad de Insumos]]="","",Tabla1[[#This Row],[Precio Unitario]]*Tabla1[[#This Row],[Cantidad de Insumos]])</f>
        <v/>
      </c>
      <c r="P1137" s="522" t="str">
        <f>IF(Tabla1[[#This Row],[Descripción]]="","",_xlfn.XLOOKUP(Tabla1[[#This Row],[Descripción]],Tabla10[Descripción],Tabla10[CODIGO PRESUPUESTARIO],0))</f>
        <v/>
      </c>
      <c r="Q1137" s="523"/>
      <c r="R1137" s="523" t="str">
        <f>IF(Tabla1[[#This Row],[Insumos]]="","",_xlfn.XLOOKUP(Tabla1[[#This Row],[Insumos]],Tabla10[Insumo],Tabla10[InsumoAbrev],"",0))</f>
        <v/>
      </c>
    </row>
    <row r="1138" spans="2:18">
      <c r="B1138" s="188" t="str">
        <f>IF('Formulario PPGR3'!$G1138="","",CONCATENATE('Formulario PPGR3'!$C1138,".",'Formulario PPGR3'!$D1138,".",'Formulario PPGR3'!$E1138,".",'Formulario PPGR3'!$F1138))</f>
        <v/>
      </c>
      <c r="C1138" s="188" t="str">
        <f>IF('Formulario PPGR3'!$G1138="","",'Formulario PPGR1'!#REF!)</f>
        <v/>
      </c>
      <c r="D1138" s="188" t="str">
        <f>IF('Formulario PPGR3'!$G1138="","",'Formulario PPGR1'!#REF!)</f>
        <v/>
      </c>
      <c r="E1138" s="188" t="str">
        <f>IF('Formulario PPGR3'!$G1138="","",'Formulario PPGR1'!#REF!)</f>
        <v/>
      </c>
      <c r="F1138" s="188" t="str">
        <f>IF('Formulario PPGR3'!$G1138="","",'Formulario PPGR1'!#REF!)</f>
        <v/>
      </c>
      <c r="G1138" s="234"/>
      <c r="H1138" s="519" t="str" cm="1">
        <f t="array" ref="H1138">IF(Tabla1[[#This Row],[Código_Actividad]]="","",_xlfn.XLOOKUP(Tabla1[[#This Row],[Código_Actividad]],CodigoActividad,Tabla2[Actividades Programables Presupuestables],"",0))</f>
        <v/>
      </c>
      <c r="I1138" s="520" t="str">
        <f>IFERROR(VLOOKUP('Formulario PPGR3'!$G1138,'Formulario PPGR2'!$C$9:$Q$270,15,FALSE),"")</f>
        <v/>
      </c>
      <c r="J1138" s="525"/>
      <c r="K1138" s="524"/>
      <c r="L1138" s="521" t="str">
        <f>IF(Tabla1[[#This Row],[Descripción]]="","",_xlfn.XLOOKUP(Tabla1[[#This Row],[Descripción]],Tabla10[Descripción],Tabla10[Unidad de Medida],"",0))</f>
        <v/>
      </c>
      <c r="M1138" s="312"/>
      <c r="N1138" s="537" t="str">
        <f>IF(Tabla1[[#This Row],[Descripción]]="","",_xlfn.XLOOKUP(Tabla1[[#This Row],[Descripción]],Tabla10[Descripción],Tabla10[Precio Unitario],0))</f>
        <v/>
      </c>
      <c r="O1138" s="537" t="str">
        <f>IF(Tabla1[[#This Row],[Cantidad de Insumos]]="","",Tabla1[[#This Row],[Precio Unitario]]*Tabla1[[#This Row],[Cantidad de Insumos]])</f>
        <v/>
      </c>
      <c r="P1138" s="522" t="str">
        <f>IF(Tabla1[[#This Row],[Descripción]]="","",_xlfn.XLOOKUP(Tabla1[[#This Row],[Descripción]],Tabla10[Descripción],Tabla10[CODIGO PRESUPUESTARIO],0))</f>
        <v/>
      </c>
      <c r="Q1138" s="523"/>
      <c r="R1138" s="523" t="str">
        <f>IF(Tabla1[[#This Row],[Insumos]]="","",_xlfn.XLOOKUP(Tabla1[[#This Row],[Insumos]],Tabla10[Insumo],Tabla10[InsumoAbrev],"",0))</f>
        <v/>
      </c>
    </row>
    <row r="1139" spans="2:18">
      <c r="B1139" s="188" t="str">
        <f>IF('Formulario PPGR3'!$G1139="","",CONCATENATE('Formulario PPGR3'!$C1139,".",'Formulario PPGR3'!$D1139,".",'Formulario PPGR3'!$E1139,".",'Formulario PPGR3'!$F1139))</f>
        <v/>
      </c>
      <c r="C1139" s="188" t="str">
        <f>IF('Formulario PPGR3'!$G1139="","",'Formulario PPGR1'!#REF!)</f>
        <v/>
      </c>
      <c r="D1139" s="188" t="str">
        <f>IF('Formulario PPGR3'!$G1139="","",'Formulario PPGR1'!#REF!)</f>
        <v/>
      </c>
      <c r="E1139" s="188" t="str">
        <f>IF('Formulario PPGR3'!$G1139="","",'Formulario PPGR1'!#REF!)</f>
        <v/>
      </c>
      <c r="F1139" s="188" t="str">
        <f>IF('Formulario PPGR3'!$G1139="","",'Formulario PPGR1'!#REF!)</f>
        <v/>
      </c>
      <c r="G1139" s="234"/>
      <c r="H1139" s="519" t="str" cm="1">
        <f t="array" ref="H1139">IF(Tabla1[[#This Row],[Código_Actividad]]="","",_xlfn.XLOOKUP(Tabla1[[#This Row],[Código_Actividad]],CodigoActividad,Tabla2[Actividades Programables Presupuestables],"",0))</f>
        <v/>
      </c>
      <c r="I1139" s="520" t="str">
        <f>IFERROR(VLOOKUP('Formulario PPGR3'!$G1139,'Formulario PPGR2'!$C$9:$Q$270,15,FALSE),"")</f>
        <v/>
      </c>
      <c r="J1139" s="525"/>
      <c r="K1139" s="524"/>
      <c r="L1139" s="521" t="str">
        <f>IF(Tabla1[[#This Row],[Descripción]]="","",_xlfn.XLOOKUP(Tabla1[[#This Row],[Descripción]],Tabla10[Descripción],Tabla10[Unidad de Medida],"",0))</f>
        <v/>
      </c>
      <c r="M1139" s="312"/>
      <c r="N1139" s="537" t="str">
        <f>IF(Tabla1[[#This Row],[Descripción]]="","",_xlfn.XLOOKUP(Tabla1[[#This Row],[Descripción]],Tabla10[Descripción],Tabla10[Precio Unitario],0))</f>
        <v/>
      </c>
      <c r="O1139" s="537" t="str">
        <f>IF(Tabla1[[#This Row],[Cantidad de Insumos]]="","",Tabla1[[#This Row],[Precio Unitario]]*Tabla1[[#This Row],[Cantidad de Insumos]])</f>
        <v/>
      </c>
      <c r="P1139" s="522" t="str">
        <f>IF(Tabla1[[#This Row],[Descripción]]="","",_xlfn.XLOOKUP(Tabla1[[#This Row],[Descripción]],Tabla10[Descripción],Tabla10[CODIGO PRESUPUESTARIO],0))</f>
        <v/>
      </c>
      <c r="Q1139" s="523"/>
      <c r="R1139" s="523" t="str">
        <f>IF(Tabla1[[#This Row],[Insumos]]="","",_xlfn.XLOOKUP(Tabla1[[#This Row],[Insumos]],Tabla10[Insumo],Tabla10[InsumoAbrev],"",0))</f>
        <v/>
      </c>
    </row>
    <row r="1140" spans="2:18">
      <c r="B1140" s="188" t="str">
        <f>IF('Formulario PPGR3'!$G1140="","",CONCATENATE('Formulario PPGR3'!$C1140,".",'Formulario PPGR3'!$D1140,".",'Formulario PPGR3'!$E1140,".",'Formulario PPGR3'!$F1140))</f>
        <v/>
      </c>
      <c r="C1140" s="188" t="str">
        <f>IF('Formulario PPGR3'!$G1140="","",'Formulario PPGR1'!#REF!)</f>
        <v/>
      </c>
      <c r="D1140" s="188" t="str">
        <f>IF('Formulario PPGR3'!$G1140="","",'Formulario PPGR1'!#REF!)</f>
        <v/>
      </c>
      <c r="E1140" s="188" t="str">
        <f>IF('Formulario PPGR3'!$G1140="","",'Formulario PPGR1'!#REF!)</f>
        <v/>
      </c>
      <c r="F1140" s="188" t="str">
        <f>IF('Formulario PPGR3'!$G1140="","",'Formulario PPGR1'!#REF!)</f>
        <v/>
      </c>
      <c r="G1140" s="234"/>
      <c r="H1140" s="519" t="str" cm="1">
        <f t="array" ref="H1140">IF(Tabla1[[#This Row],[Código_Actividad]]="","",_xlfn.XLOOKUP(Tabla1[[#This Row],[Código_Actividad]],CodigoActividad,Tabla2[Actividades Programables Presupuestables],"",0))</f>
        <v/>
      </c>
      <c r="I1140" s="520" t="str">
        <f>IFERROR(VLOOKUP('Formulario PPGR3'!$G1140,'Formulario PPGR2'!$C$9:$Q$270,15,FALSE),"")</f>
        <v/>
      </c>
      <c r="J1140" s="525"/>
      <c r="K1140" s="524"/>
      <c r="L1140" s="521" t="str">
        <f>IF(Tabla1[[#This Row],[Descripción]]="","",_xlfn.XLOOKUP(Tabla1[[#This Row],[Descripción]],Tabla10[Descripción],Tabla10[Unidad de Medida],"",0))</f>
        <v/>
      </c>
      <c r="M1140" s="312"/>
      <c r="N1140" s="537" t="str">
        <f>IF(Tabla1[[#This Row],[Descripción]]="","",_xlfn.XLOOKUP(Tabla1[[#This Row],[Descripción]],Tabla10[Descripción],Tabla10[Precio Unitario],0))</f>
        <v/>
      </c>
      <c r="O1140" s="537" t="str">
        <f>IF(Tabla1[[#This Row],[Cantidad de Insumos]]="","",Tabla1[[#This Row],[Precio Unitario]]*Tabla1[[#This Row],[Cantidad de Insumos]])</f>
        <v/>
      </c>
      <c r="P1140" s="522" t="str">
        <f>IF(Tabla1[[#This Row],[Descripción]]="","",_xlfn.XLOOKUP(Tabla1[[#This Row],[Descripción]],Tabla10[Descripción],Tabla10[CODIGO PRESUPUESTARIO],0))</f>
        <v/>
      </c>
      <c r="Q1140" s="523"/>
      <c r="R1140" s="523" t="str">
        <f>IF(Tabla1[[#This Row],[Insumos]]="","",_xlfn.XLOOKUP(Tabla1[[#This Row],[Insumos]],Tabla10[Insumo],Tabla10[InsumoAbrev],"",0))</f>
        <v/>
      </c>
    </row>
    <row r="1141" spans="2:18">
      <c r="B1141" s="188" t="str">
        <f>IF('Formulario PPGR3'!$G1141="","",CONCATENATE('Formulario PPGR3'!$C1141,".",'Formulario PPGR3'!$D1141,".",'Formulario PPGR3'!$E1141,".",'Formulario PPGR3'!$F1141))</f>
        <v/>
      </c>
      <c r="C1141" s="188" t="str">
        <f>IF('Formulario PPGR3'!$G1141="","",'Formulario PPGR1'!#REF!)</f>
        <v/>
      </c>
      <c r="D1141" s="188" t="str">
        <f>IF('Formulario PPGR3'!$G1141="","",'Formulario PPGR1'!#REF!)</f>
        <v/>
      </c>
      <c r="E1141" s="188" t="str">
        <f>IF('Formulario PPGR3'!$G1141="","",'Formulario PPGR1'!#REF!)</f>
        <v/>
      </c>
      <c r="F1141" s="188" t="str">
        <f>IF('Formulario PPGR3'!$G1141="","",'Formulario PPGR1'!#REF!)</f>
        <v/>
      </c>
      <c r="G1141" s="234"/>
      <c r="H1141" s="519" t="str" cm="1">
        <f t="array" ref="H1141">IF(Tabla1[[#This Row],[Código_Actividad]]="","",_xlfn.XLOOKUP(Tabla1[[#This Row],[Código_Actividad]],CodigoActividad,Tabla2[Actividades Programables Presupuestables],"",0))</f>
        <v/>
      </c>
      <c r="I1141" s="520" t="str">
        <f>IFERROR(VLOOKUP('Formulario PPGR3'!$G1141,'Formulario PPGR2'!$C$9:$Q$270,15,FALSE),"")</f>
        <v/>
      </c>
      <c r="J1141" s="525"/>
      <c r="K1141" s="524"/>
      <c r="L1141" s="521" t="str">
        <f>IF(Tabla1[[#This Row],[Descripción]]="","",_xlfn.XLOOKUP(Tabla1[[#This Row],[Descripción]],Tabla10[Descripción],Tabla10[Unidad de Medida],"",0))</f>
        <v/>
      </c>
      <c r="M1141" s="312"/>
      <c r="N1141" s="537" t="str">
        <f>IF(Tabla1[[#This Row],[Descripción]]="","",_xlfn.XLOOKUP(Tabla1[[#This Row],[Descripción]],Tabla10[Descripción],Tabla10[Precio Unitario],0))</f>
        <v/>
      </c>
      <c r="O1141" s="537" t="str">
        <f>IF(Tabla1[[#This Row],[Cantidad de Insumos]]="","",Tabla1[[#This Row],[Precio Unitario]]*Tabla1[[#This Row],[Cantidad de Insumos]])</f>
        <v/>
      </c>
      <c r="P1141" s="522" t="str">
        <f>IF(Tabla1[[#This Row],[Descripción]]="","",_xlfn.XLOOKUP(Tabla1[[#This Row],[Descripción]],Tabla10[Descripción],Tabla10[CODIGO PRESUPUESTARIO],0))</f>
        <v/>
      </c>
      <c r="Q1141" s="523"/>
      <c r="R1141" s="523" t="str">
        <f>IF(Tabla1[[#This Row],[Insumos]]="","",_xlfn.XLOOKUP(Tabla1[[#This Row],[Insumos]],Tabla10[Insumo],Tabla10[InsumoAbrev],"",0))</f>
        <v/>
      </c>
    </row>
    <row r="1142" spans="2:18">
      <c r="B1142" s="188" t="str">
        <f>IF('Formulario PPGR3'!$G1142="","",CONCATENATE('Formulario PPGR3'!$C1142,".",'Formulario PPGR3'!$D1142,".",'Formulario PPGR3'!$E1142,".",'Formulario PPGR3'!$F1142))</f>
        <v/>
      </c>
      <c r="C1142" s="188" t="str">
        <f>IF('Formulario PPGR3'!$G1142="","",'Formulario PPGR1'!#REF!)</f>
        <v/>
      </c>
      <c r="D1142" s="188" t="str">
        <f>IF('Formulario PPGR3'!$G1142="","",'Formulario PPGR1'!#REF!)</f>
        <v/>
      </c>
      <c r="E1142" s="188" t="str">
        <f>IF('Formulario PPGR3'!$G1142="","",'Formulario PPGR1'!#REF!)</f>
        <v/>
      </c>
      <c r="F1142" s="188" t="str">
        <f>IF('Formulario PPGR3'!$G1142="","",'Formulario PPGR1'!#REF!)</f>
        <v/>
      </c>
      <c r="G1142" s="234"/>
      <c r="H1142" s="519" t="str" cm="1">
        <f t="array" ref="H1142">IF(Tabla1[[#This Row],[Código_Actividad]]="","",_xlfn.XLOOKUP(Tabla1[[#This Row],[Código_Actividad]],CodigoActividad,Tabla2[Actividades Programables Presupuestables],"",0))</f>
        <v/>
      </c>
      <c r="I1142" s="520" t="str">
        <f>IFERROR(VLOOKUP('Formulario PPGR3'!$G1142,'Formulario PPGR2'!$C$9:$Q$270,15,FALSE),"")</f>
        <v/>
      </c>
      <c r="J1142" s="525"/>
      <c r="K1142" s="524"/>
      <c r="L1142" s="521" t="str">
        <f>IF(Tabla1[[#This Row],[Descripción]]="","",_xlfn.XLOOKUP(Tabla1[[#This Row],[Descripción]],Tabla10[Descripción],Tabla10[Unidad de Medida],"",0))</f>
        <v/>
      </c>
      <c r="M1142" s="312"/>
      <c r="N1142" s="537" t="str">
        <f>IF(Tabla1[[#This Row],[Descripción]]="","",_xlfn.XLOOKUP(Tabla1[[#This Row],[Descripción]],Tabla10[Descripción],Tabla10[Precio Unitario],0))</f>
        <v/>
      </c>
      <c r="O1142" s="537" t="str">
        <f>IF(Tabla1[[#This Row],[Cantidad de Insumos]]="","",Tabla1[[#This Row],[Precio Unitario]]*Tabla1[[#This Row],[Cantidad de Insumos]])</f>
        <v/>
      </c>
      <c r="P1142" s="522" t="str">
        <f>IF(Tabla1[[#This Row],[Descripción]]="","",_xlfn.XLOOKUP(Tabla1[[#This Row],[Descripción]],Tabla10[Descripción],Tabla10[CODIGO PRESUPUESTARIO],0))</f>
        <v/>
      </c>
      <c r="Q1142" s="523"/>
      <c r="R1142" s="523" t="str">
        <f>IF(Tabla1[[#This Row],[Insumos]]="","",_xlfn.XLOOKUP(Tabla1[[#This Row],[Insumos]],Tabla10[Insumo],Tabla10[InsumoAbrev],"",0))</f>
        <v/>
      </c>
    </row>
    <row r="1143" spans="2:18">
      <c r="B1143" s="188" t="str">
        <f>IF('Formulario PPGR3'!$G1143="","",CONCATENATE('Formulario PPGR3'!$C1143,".",'Formulario PPGR3'!$D1143,".",'Formulario PPGR3'!$E1143,".",'Formulario PPGR3'!$F1143))</f>
        <v/>
      </c>
      <c r="C1143" s="188" t="str">
        <f>IF('Formulario PPGR3'!$G1143="","",'Formulario PPGR1'!#REF!)</f>
        <v/>
      </c>
      <c r="D1143" s="188" t="str">
        <f>IF('Formulario PPGR3'!$G1143="","",'Formulario PPGR1'!#REF!)</f>
        <v/>
      </c>
      <c r="E1143" s="188" t="str">
        <f>IF('Formulario PPGR3'!$G1143="","",'Formulario PPGR1'!#REF!)</f>
        <v/>
      </c>
      <c r="F1143" s="188" t="str">
        <f>IF('Formulario PPGR3'!$G1143="","",'Formulario PPGR1'!#REF!)</f>
        <v/>
      </c>
      <c r="G1143" s="234"/>
      <c r="H1143" s="519" t="str" cm="1">
        <f t="array" ref="H1143">IF(Tabla1[[#This Row],[Código_Actividad]]="","",_xlfn.XLOOKUP(Tabla1[[#This Row],[Código_Actividad]],CodigoActividad,Tabla2[Actividades Programables Presupuestables],"",0))</f>
        <v/>
      </c>
      <c r="I1143" s="520" t="str">
        <f>IFERROR(VLOOKUP('Formulario PPGR3'!$G1143,'Formulario PPGR2'!$C$9:$Q$270,15,FALSE),"")</f>
        <v/>
      </c>
      <c r="J1143" s="525"/>
      <c r="K1143" s="524"/>
      <c r="L1143" s="521" t="str">
        <f>IF(Tabla1[[#This Row],[Descripción]]="","",_xlfn.XLOOKUP(Tabla1[[#This Row],[Descripción]],Tabla10[Descripción],Tabla10[Unidad de Medida],"",0))</f>
        <v/>
      </c>
      <c r="M1143" s="312"/>
      <c r="N1143" s="537" t="str">
        <f>IF(Tabla1[[#This Row],[Descripción]]="","",_xlfn.XLOOKUP(Tabla1[[#This Row],[Descripción]],Tabla10[Descripción],Tabla10[Precio Unitario],0))</f>
        <v/>
      </c>
      <c r="O1143" s="537" t="str">
        <f>IF(Tabla1[[#This Row],[Cantidad de Insumos]]="","",Tabla1[[#This Row],[Precio Unitario]]*Tabla1[[#This Row],[Cantidad de Insumos]])</f>
        <v/>
      </c>
      <c r="P1143" s="522" t="str">
        <f>IF(Tabla1[[#This Row],[Descripción]]="","",_xlfn.XLOOKUP(Tabla1[[#This Row],[Descripción]],Tabla10[Descripción],Tabla10[CODIGO PRESUPUESTARIO],0))</f>
        <v/>
      </c>
      <c r="Q1143" s="523"/>
      <c r="R1143" s="523" t="str">
        <f>IF(Tabla1[[#This Row],[Insumos]]="","",_xlfn.XLOOKUP(Tabla1[[#This Row],[Insumos]],Tabla10[Insumo],Tabla10[InsumoAbrev],"",0))</f>
        <v/>
      </c>
    </row>
    <row r="1144" spans="2:18">
      <c r="B1144" s="188" t="str">
        <f>IF('Formulario PPGR3'!$G1144="","",CONCATENATE('Formulario PPGR3'!$C1144,".",'Formulario PPGR3'!$D1144,".",'Formulario PPGR3'!$E1144,".",'Formulario PPGR3'!$F1144))</f>
        <v/>
      </c>
      <c r="C1144" s="188" t="str">
        <f>IF('Formulario PPGR3'!$G1144="","",'Formulario PPGR1'!#REF!)</f>
        <v/>
      </c>
      <c r="D1144" s="188" t="str">
        <f>IF('Formulario PPGR3'!$G1144="","",'Formulario PPGR1'!#REF!)</f>
        <v/>
      </c>
      <c r="E1144" s="188" t="str">
        <f>IF('Formulario PPGR3'!$G1144="","",'Formulario PPGR1'!#REF!)</f>
        <v/>
      </c>
      <c r="F1144" s="188" t="str">
        <f>IF('Formulario PPGR3'!$G1144="","",'Formulario PPGR1'!#REF!)</f>
        <v/>
      </c>
      <c r="G1144" s="234"/>
      <c r="H1144" s="519" t="str" cm="1">
        <f t="array" ref="H1144">IF(Tabla1[[#This Row],[Código_Actividad]]="","",_xlfn.XLOOKUP(Tabla1[[#This Row],[Código_Actividad]],CodigoActividad,Tabla2[Actividades Programables Presupuestables],"",0))</f>
        <v/>
      </c>
      <c r="I1144" s="520" t="str">
        <f>IFERROR(VLOOKUP('Formulario PPGR3'!$G1144,'Formulario PPGR2'!$C$9:$Q$270,15,FALSE),"")</f>
        <v/>
      </c>
      <c r="J1144" s="525"/>
      <c r="K1144" s="524"/>
      <c r="L1144" s="521" t="str">
        <f>IF(Tabla1[[#This Row],[Descripción]]="","",_xlfn.XLOOKUP(Tabla1[[#This Row],[Descripción]],Tabla10[Descripción],Tabla10[Unidad de Medida],"",0))</f>
        <v/>
      </c>
      <c r="M1144" s="312"/>
      <c r="N1144" s="537" t="str">
        <f>IF(Tabla1[[#This Row],[Descripción]]="","",_xlfn.XLOOKUP(Tabla1[[#This Row],[Descripción]],Tabla10[Descripción],Tabla10[Precio Unitario],0))</f>
        <v/>
      </c>
      <c r="O1144" s="537" t="str">
        <f>IF(Tabla1[[#This Row],[Cantidad de Insumos]]="","",Tabla1[[#This Row],[Precio Unitario]]*Tabla1[[#This Row],[Cantidad de Insumos]])</f>
        <v/>
      </c>
      <c r="P1144" s="522" t="str">
        <f>IF(Tabla1[[#This Row],[Descripción]]="","",_xlfn.XLOOKUP(Tabla1[[#This Row],[Descripción]],Tabla10[Descripción],Tabla10[CODIGO PRESUPUESTARIO],0))</f>
        <v/>
      </c>
      <c r="Q1144" s="523"/>
      <c r="R1144" s="523" t="str">
        <f>IF(Tabla1[[#This Row],[Insumos]]="","",_xlfn.XLOOKUP(Tabla1[[#This Row],[Insumos]],Tabla10[Insumo],Tabla10[InsumoAbrev],"",0))</f>
        <v/>
      </c>
    </row>
    <row r="1145" spans="2:18">
      <c r="B1145" s="188" t="str">
        <f>IF('Formulario PPGR3'!$G1145="","",CONCATENATE('Formulario PPGR3'!$C1145,".",'Formulario PPGR3'!$D1145,".",'Formulario PPGR3'!$E1145,".",'Formulario PPGR3'!$F1145))</f>
        <v/>
      </c>
      <c r="C1145" s="188" t="str">
        <f>IF('Formulario PPGR3'!$G1145="","",'Formulario PPGR1'!#REF!)</f>
        <v/>
      </c>
      <c r="D1145" s="188" t="str">
        <f>IF('Formulario PPGR3'!$G1145="","",'Formulario PPGR1'!#REF!)</f>
        <v/>
      </c>
      <c r="E1145" s="188" t="str">
        <f>IF('Formulario PPGR3'!$G1145="","",'Formulario PPGR1'!#REF!)</f>
        <v/>
      </c>
      <c r="F1145" s="188" t="str">
        <f>IF('Formulario PPGR3'!$G1145="","",'Formulario PPGR1'!#REF!)</f>
        <v/>
      </c>
      <c r="G1145" s="234"/>
      <c r="H1145" s="519" t="str" cm="1">
        <f t="array" ref="H1145">IF(Tabla1[[#This Row],[Código_Actividad]]="","",_xlfn.XLOOKUP(Tabla1[[#This Row],[Código_Actividad]],CodigoActividad,Tabla2[Actividades Programables Presupuestables],"",0))</f>
        <v/>
      </c>
      <c r="I1145" s="520" t="str">
        <f>IFERROR(VLOOKUP('Formulario PPGR3'!$G1145,'Formulario PPGR2'!$C$9:$Q$270,15,FALSE),"")</f>
        <v/>
      </c>
      <c r="J1145" s="525"/>
      <c r="K1145" s="524"/>
      <c r="L1145" s="521" t="str">
        <f>IF(Tabla1[[#This Row],[Descripción]]="","",_xlfn.XLOOKUP(Tabla1[[#This Row],[Descripción]],Tabla10[Descripción],Tabla10[Unidad de Medida],"",0))</f>
        <v/>
      </c>
      <c r="M1145" s="312"/>
      <c r="N1145" s="537" t="str">
        <f>IF(Tabla1[[#This Row],[Descripción]]="","",_xlfn.XLOOKUP(Tabla1[[#This Row],[Descripción]],Tabla10[Descripción],Tabla10[Precio Unitario],0))</f>
        <v/>
      </c>
      <c r="O1145" s="537" t="str">
        <f>IF(Tabla1[[#This Row],[Cantidad de Insumos]]="","",Tabla1[[#This Row],[Precio Unitario]]*Tabla1[[#This Row],[Cantidad de Insumos]])</f>
        <v/>
      </c>
      <c r="P1145" s="522" t="str">
        <f>IF(Tabla1[[#This Row],[Descripción]]="","",_xlfn.XLOOKUP(Tabla1[[#This Row],[Descripción]],Tabla10[Descripción],Tabla10[CODIGO PRESUPUESTARIO],0))</f>
        <v/>
      </c>
      <c r="Q1145" s="523"/>
      <c r="R1145" s="523" t="str">
        <f>IF(Tabla1[[#This Row],[Insumos]]="","",_xlfn.XLOOKUP(Tabla1[[#This Row],[Insumos]],Tabla10[Insumo],Tabla10[InsumoAbrev],"",0))</f>
        <v/>
      </c>
    </row>
    <row r="1146" spans="2:18">
      <c r="B1146" s="188" t="str">
        <f>IF('Formulario PPGR3'!$G1146="","",CONCATENATE('Formulario PPGR3'!$C1146,".",'Formulario PPGR3'!$D1146,".",'Formulario PPGR3'!$E1146,".",'Formulario PPGR3'!$F1146))</f>
        <v/>
      </c>
      <c r="C1146" s="188" t="str">
        <f>IF('Formulario PPGR3'!$G1146="","",'Formulario PPGR1'!#REF!)</f>
        <v/>
      </c>
      <c r="D1146" s="188" t="str">
        <f>IF('Formulario PPGR3'!$G1146="","",'Formulario PPGR1'!#REF!)</f>
        <v/>
      </c>
      <c r="E1146" s="188" t="str">
        <f>IF('Formulario PPGR3'!$G1146="","",'Formulario PPGR1'!#REF!)</f>
        <v/>
      </c>
      <c r="F1146" s="188" t="str">
        <f>IF('Formulario PPGR3'!$G1146="","",'Formulario PPGR1'!#REF!)</f>
        <v/>
      </c>
      <c r="G1146" s="234"/>
      <c r="H1146" s="519" t="str" cm="1">
        <f t="array" ref="H1146">IF(Tabla1[[#This Row],[Código_Actividad]]="","",_xlfn.XLOOKUP(Tabla1[[#This Row],[Código_Actividad]],CodigoActividad,Tabla2[Actividades Programables Presupuestables],"",0))</f>
        <v/>
      </c>
      <c r="I1146" s="520" t="str">
        <f>IFERROR(VLOOKUP('Formulario PPGR3'!$G1146,'Formulario PPGR2'!$C$9:$Q$270,15,FALSE),"")</f>
        <v/>
      </c>
      <c r="J1146" s="525"/>
      <c r="K1146" s="524"/>
      <c r="L1146" s="521" t="str">
        <f>IF(Tabla1[[#This Row],[Descripción]]="","",_xlfn.XLOOKUP(Tabla1[[#This Row],[Descripción]],Tabla10[Descripción],Tabla10[Unidad de Medida],"",0))</f>
        <v/>
      </c>
      <c r="M1146" s="312"/>
      <c r="N1146" s="537" t="str">
        <f>IF(Tabla1[[#This Row],[Descripción]]="","",_xlfn.XLOOKUP(Tabla1[[#This Row],[Descripción]],Tabla10[Descripción],Tabla10[Precio Unitario],0))</f>
        <v/>
      </c>
      <c r="O1146" s="537" t="str">
        <f>IF(Tabla1[[#This Row],[Cantidad de Insumos]]="","",Tabla1[[#This Row],[Precio Unitario]]*Tabla1[[#This Row],[Cantidad de Insumos]])</f>
        <v/>
      </c>
      <c r="P1146" s="522" t="str">
        <f>IF(Tabla1[[#This Row],[Descripción]]="","",_xlfn.XLOOKUP(Tabla1[[#This Row],[Descripción]],Tabla10[Descripción],Tabla10[CODIGO PRESUPUESTARIO],0))</f>
        <v/>
      </c>
      <c r="Q1146" s="523"/>
      <c r="R1146" s="523" t="str">
        <f>IF(Tabla1[[#This Row],[Insumos]]="","",_xlfn.XLOOKUP(Tabla1[[#This Row],[Insumos]],Tabla10[Insumo],Tabla10[InsumoAbrev],"",0))</f>
        <v/>
      </c>
    </row>
    <row r="1147" spans="2:18">
      <c r="B1147" s="188" t="str">
        <f>IF('Formulario PPGR3'!$G1147="","",CONCATENATE('Formulario PPGR3'!$C1147,".",'Formulario PPGR3'!$D1147,".",'Formulario PPGR3'!$E1147,".",'Formulario PPGR3'!$F1147))</f>
        <v/>
      </c>
      <c r="C1147" s="188" t="str">
        <f>IF('Formulario PPGR3'!$G1147="","",'Formulario PPGR1'!#REF!)</f>
        <v/>
      </c>
      <c r="D1147" s="188" t="str">
        <f>IF('Formulario PPGR3'!$G1147="","",'Formulario PPGR1'!#REF!)</f>
        <v/>
      </c>
      <c r="E1147" s="188" t="str">
        <f>IF('Formulario PPGR3'!$G1147="","",'Formulario PPGR1'!#REF!)</f>
        <v/>
      </c>
      <c r="F1147" s="188" t="str">
        <f>IF('Formulario PPGR3'!$G1147="","",'Formulario PPGR1'!#REF!)</f>
        <v/>
      </c>
      <c r="G1147" s="234"/>
      <c r="H1147" s="519" t="str" cm="1">
        <f t="array" ref="H1147">IF(Tabla1[[#This Row],[Código_Actividad]]="","",_xlfn.XLOOKUP(Tabla1[[#This Row],[Código_Actividad]],CodigoActividad,Tabla2[Actividades Programables Presupuestables],"",0))</f>
        <v/>
      </c>
      <c r="I1147" s="520" t="str">
        <f>IFERROR(VLOOKUP('Formulario PPGR3'!$G1147,'Formulario PPGR2'!$C$9:$Q$270,15,FALSE),"")</f>
        <v/>
      </c>
      <c r="J1147" s="525"/>
      <c r="K1147" s="524"/>
      <c r="L1147" s="521" t="str">
        <f>IF(Tabla1[[#This Row],[Descripción]]="","",_xlfn.XLOOKUP(Tabla1[[#This Row],[Descripción]],Tabla10[Descripción],Tabla10[Unidad de Medida],"",0))</f>
        <v/>
      </c>
      <c r="M1147" s="312"/>
      <c r="N1147" s="537" t="str">
        <f>IF(Tabla1[[#This Row],[Descripción]]="","",_xlfn.XLOOKUP(Tabla1[[#This Row],[Descripción]],Tabla10[Descripción],Tabla10[Precio Unitario],0))</f>
        <v/>
      </c>
      <c r="O1147" s="537" t="str">
        <f>IF(Tabla1[[#This Row],[Cantidad de Insumos]]="","",Tabla1[[#This Row],[Precio Unitario]]*Tabla1[[#This Row],[Cantidad de Insumos]])</f>
        <v/>
      </c>
      <c r="P1147" s="522" t="str">
        <f>IF(Tabla1[[#This Row],[Descripción]]="","",_xlfn.XLOOKUP(Tabla1[[#This Row],[Descripción]],Tabla10[Descripción],Tabla10[CODIGO PRESUPUESTARIO],0))</f>
        <v/>
      </c>
      <c r="Q1147" s="523"/>
      <c r="R1147" s="523" t="str">
        <f>IF(Tabla1[[#This Row],[Insumos]]="","",_xlfn.XLOOKUP(Tabla1[[#This Row],[Insumos]],Tabla10[Insumo],Tabla10[InsumoAbrev],"",0))</f>
        <v/>
      </c>
    </row>
    <row r="1148" spans="2:18">
      <c r="B1148" s="188" t="str">
        <f>IF('Formulario PPGR3'!$G1148="","",CONCATENATE('Formulario PPGR3'!$C1148,".",'Formulario PPGR3'!$D1148,".",'Formulario PPGR3'!$E1148,".",'Formulario PPGR3'!$F1148))</f>
        <v/>
      </c>
      <c r="C1148" s="188" t="str">
        <f>IF('Formulario PPGR3'!$G1148="","",'Formulario PPGR1'!#REF!)</f>
        <v/>
      </c>
      <c r="D1148" s="188" t="str">
        <f>IF('Formulario PPGR3'!$G1148="","",'Formulario PPGR1'!#REF!)</f>
        <v/>
      </c>
      <c r="E1148" s="188" t="str">
        <f>IF('Formulario PPGR3'!$G1148="","",'Formulario PPGR1'!#REF!)</f>
        <v/>
      </c>
      <c r="F1148" s="188" t="str">
        <f>IF('Formulario PPGR3'!$G1148="","",'Formulario PPGR1'!#REF!)</f>
        <v/>
      </c>
      <c r="G1148" s="234"/>
      <c r="H1148" s="519" t="str" cm="1">
        <f t="array" ref="H1148">IF(Tabla1[[#This Row],[Código_Actividad]]="","",_xlfn.XLOOKUP(Tabla1[[#This Row],[Código_Actividad]],CodigoActividad,Tabla2[Actividades Programables Presupuestables],"",0))</f>
        <v/>
      </c>
      <c r="I1148" s="520" t="str">
        <f>IFERROR(VLOOKUP('Formulario PPGR3'!$G1148,'Formulario PPGR2'!$C$9:$Q$270,15,FALSE),"")</f>
        <v/>
      </c>
      <c r="J1148" s="525"/>
      <c r="K1148" s="524"/>
      <c r="L1148" s="521" t="str">
        <f>IF(Tabla1[[#This Row],[Descripción]]="","",_xlfn.XLOOKUP(Tabla1[[#This Row],[Descripción]],Tabla10[Descripción],Tabla10[Unidad de Medida],"",0))</f>
        <v/>
      </c>
      <c r="M1148" s="312"/>
      <c r="N1148" s="537" t="str">
        <f>IF(Tabla1[[#This Row],[Descripción]]="","",_xlfn.XLOOKUP(Tabla1[[#This Row],[Descripción]],Tabla10[Descripción],Tabla10[Precio Unitario],0))</f>
        <v/>
      </c>
      <c r="O1148" s="537" t="str">
        <f>IF(Tabla1[[#This Row],[Cantidad de Insumos]]="","",Tabla1[[#This Row],[Precio Unitario]]*Tabla1[[#This Row],[Cantidad de Insumos]])</f>
        <v/>
      </c>
      <c r="P1148" s="522" t="str">
        <f>IF(Tabla1[[#This Row],[Descripción]]="","",_xlfn.XLOOKUP(Tabla1[[#This Row],[Descripción]],Tabla10[Descripción],Tabla10[CODIGO PRESUPUESTARIO],0))</f>
        <v/>
      </c>
      <c r="Q1148" s="523"/>
      <c r="R1148" s="523" t="str">
        <f>IF(Tabla1[[#This Row],[Insumos]]="","",_xlfn.XLOOKUP(Tabla1[[#This Row],[Insumos]],Tabla10[Insumo],Tabla10[InsumoAbrev],"",0))</f>
        <v/>
      </c>
    </row>
    <row r="1149" spans="2:18">
      <c r="B1149" s="188" t="str">
        <f>IF('Formulario PPGR3'!$G1149="","",CONCATENATE('Formulario PPGR3'!$C1149,".",'Formulario PPGR3'!$D1149,".",'Formulario PPGR3'!$E1149,".",'Formulario PPGR3'!$F1149))</f>
        <v/>
      </c>
      <c r="C1149" s="188" t="str">
        <f>IF('Formulario PPGR3'!$G1149="","",'Formulario PPGR1'!#REF!)</f>
        <v/>
      </c>
      <c r="D1149" s="188" t="str">
        <f>IF('Formulario PPGR3'!$G1149="","",'Formulario PPGR1'!#REF!)</f>
        <v/>
      </c>
      <c r="E1149" s="188" t="str">
        <f>IF('Formulario PPGR3'!$G1149="","",'Formulario PPGR1'!#REF!)</f>
        <v/>
      </c>
      <c r="F1149" s="188" t="str">
        <f>IF('Formulario PPGR3'!$G1149="","",'Formulario PPGR1'!#REF!)</f>
        <v/>
      </c>
      <c r="G1149" s="234"/>
      <c r="H1149" s="519" t="str" cm="1">
        <f t="array" ref="H1149">IF(Tabla1[[#This Row],[Código_Actividad]]="","",_xlfn.XLOOKUP(Tabla1[[#This Row],[Código_Actividad]],CodigoActividad,Tabla2[Actividades Programables Presupuestables],"",0))</f>
        <v/>
      </c>
      <c r="I1149" s="520" t="str">
        <f>IFERROR(VLOOKUP('Formulario PPGR3'!$G1149,'Formulario PPGR2'!$C$9:$Q$270,15,FALSE),"")</f>
        <v/>
      </c>
      <c r="J1149" s="525"/>
      <c r="K1149" s="524"/>
      <c r="L1149" s="521" t="str">
        <f>IF(Tabla1[[#This Row],[Descripción]]="","",_xlfn.XLOOKUP(Tabla1[[#This Row],[Descripción]],Tabla10[Descripción],Tabla10[Unidad de Medida],"",0))</f>
        <v/>
      </c>
      <c r="M1149" s="312"/>
      <c r="N1149" s="537" t="str">
        <f>IF(Tabla1[[#This Row],[Descripción]]="","",_xlfn.XLOOKUP(Tabla1[[#This Row],[Descripción]],Tabla10[Descripción],Tabla10[Precio Unitario],0))</f>
        <v/>
      </c>
      <c r="O1149" s="537" t="str">
        <f>IF(Tabla1[[#This Row],[Cantidad de Insumos]]="","",Tabla1[[#This Row],[Precio Unitario]]*Tabla1[[#This Row],[Cantidad de Insumos]])</f>
        <v/>
      </c>
      <c r="P1149" s="522" t="str">
        <f>IF(Tabla1[[#This Row],[Descripción]]="","",_xlfn.XLOOKUP(Tabla1[[#This Row],[Descripción]],Tabla10[Descripción],Tabla10[CODIGO PRESUPUESTARIO],0))</f>
        <v/>
      </c>
      <c r="Q1149" s="523"/>
      <c r="R1149" s="523" t="str">
        <f>IF(Tabla1[[#This Row],[Insumos]]="","",_xlfn.XLOOKUP(Tabla1[[#This Row],[Insumos]],Tabla10[Insumo],Tabla10[InsumoAbrev],"",0))</f>
        <v/>
      </c>
    </row>
    <row r="1150" spans="2:18">
      <c r="B1150" s="188" t="str">
        <f>IF('Formulario PPGR3'!$G1150="","",CONCATENATE('Formulario PPGR3'!$C1150,".",'Formulario PPGR3'!$D1150,".",'Formulario PPGR3'!$E1150,".",'Formulario PPGR3'!$F1150))</f>
        <v/>
      </c>
      <c r="C1150" s="188" t="str">
        <f>IF('Formulario PPGR3'!$G1150="","",'Formulario PPGR1'!#REF!)</f>
        <v/>
      </c>
      <c r="D1150" s="188" t="str">
        <f>IF('Formulario PPGR3'!$G1150="","",'Formulario PPGR1'!#REF!)</f>
        <v/>
      </c>
      <c r="E1150" s="188" t="str">
        <f>IF('Formulario PPGR3'!$G1150="","",'Formulario PPGR1'!#REF!)</f>
        <v/>
      </c>
      <c r="F1150" s="188" t="str">
        <f>IF('Formulario PPGR3'!$G1150="","",'Formulario PPGR1'!#REF!)</f>
        <v/>
      </c>
      <c r="G1150" s="234"/>
      <c r="H1150" s="519" t="str" cm="1">
        <f t="array" ref="H1150">IF(Tabla1[[#This Row],[Código_Actividad]]="","",_xlfn.XLOOKUP(Tabla1[[#This Row],[Código_Actividad]],CodigoActividad,Tabla2[Actividades Programables Presupuestables],"",0))</f>
        <v/>
      </c>
      <c r="I1150" s="520" t="str">
        <f>IFERROR(VLOOKUP('Formulario PPGR3'!$G1150,'Formulario PPGR2'!$C$9:$Q$270,15,FALSE),"")</f>
        <v/>
      </c>
      <c r="J1150" s="525"/>
      <c r="K1150" s="524"/>
      <c r="L1150" s="521" t="str">
        <f>IF(Tabla1[[#This Row],[Descripción]]="","",_xlfn.XLOOKUP(Tabla1[[#This Row],[Descripción]],Tabla10[Descripción],Tabla10[Unidad de Medida],"",0))</f>
        <v/>
      </c>
      <c r="M1150" s="312"/>
      <c r="N1150" s="537" t="str">
        <f>IF(Tabla1[[#This Row],[Descripción]]="","",_xlfn.XLOOKUP(Tabla1[[#This Row],[Descripción]],Tabla10[Descripción],Tabla10[Precio Unitario],0))</f>
        <v/>
      </c>
      <c r="O1150" s="537" t="str">
        <f>IF(Tabla1[[#This Row],[Cantidad de Insumos]]="","",Tabla1[[#This Row],[Precio Unitario]]*Tabla1[[#This Row],[Cantidad de Insumos]])</f>
        <v/>
      </c>
      <c r="P1150" s="522" t="str">
        <f>IF(Tabla1[[#This Row],[Descripción]]="","",_xlfn.XLOOKUP(Tabla1[[#This Row],[Descripción]],Tabla10[Descripción],Tabla10[CODIGO PRESUPUESTARIO],0))</f>
        <v/>
      </c>
      <c r="Q1150" s="523"/>
      <c r="R1150" s="523" t="str">
        <f>IF(Tabla1[[#This Row],[Insumos]]="","",_xlfn.XLOOKUP(Tabla1[[#This Row],[Insumos]],Tabla10[Insumo],Tabla10[InsumoAbrev],"",0))</f>
        <v/>
      </c>
    </row>
    <row r="1151" spans="2:18">
      <c r="B1151" s="188" t="str">
        <f>IF('Formulario PPGR3'!$G1151="","",CONCATENATE('Formulario PPGR3'!$C1151,".",'Formulario PPGR3'!$D1151,".",'Formulario PPGR3'!$E1151,".",'Formulario PPGR3'!$F1151))</f>
        <v/>
      </c>
      <c r="C1151" s="188" t="str">
        <f>IF('Formulario PPGR3'!$G1151="","",'Formulario PPGR1'!#REF!)</f>
        <v/>
      </c>
      <c r="D1151" s="188" t="str">
        <f>IF('Formulario PPGR3'!$G1151="","",'Formulario PPGR1'!#REF!)</f>
        <v/>
      </c>
      <c r="E1151" s="188" t="str">
        <f>IF('Formulario PPGR3'!$G1151="","",'Formulario PPGR1'!#REF!)</f>
        <v/>
      </c>
      <c r="F1151" s="188" t="str">
        <f>IF('Formulario PPGR3'!$G1151="","",'Formulario PPGR1'!#REF!)</f>
        <v/>
      </c>
      <c r="G1151" s="234"/>
      <c r="H1151" s="519" t="str" cm="1">
        <f t="array" ref="H1151">IF(Tabla1[[#This Row],[Código_Actividad]]="","",_xlfn.XLOOKUP(Tabla1[[#This Row],[Código_Actividad]],CodigoActividad,Tabla2[Actividades Programables Presupuestables],"",0))</f>
        <v/>
      </c>
      <c r="I1151" s="520" t="str">
        <f>IFERROR(VLOOKUP('Formulario PPGR3'!$G1151,'Formulario PPGR2'!$C$9:$Q$270,15,FALSE),"")</f>
        <v/>
      </c>
      <c r="J1151" s="525"/>
      <c r="K1151" s="524"/>
      <c r="L1151" s="521" t="str">
        <f>IF(Tabla1[[#This Row],[Descripción]]="","",_xlfn.XLOOKUP(Tabla1[[#This Row],[Descripción]],Tabla10[Descripción],Tabla10[Unidad de Medida],"",0))</f>
        <v/>
      </c>
      <c r="M1151" s="312"/>
      <c r="N1151" s="537" t="str">
        <f>IF(Tabla1[[#This Row],[Descripción]]="","",_xlfn.XLOOKUP(Tabla1[[#This Row],[Descripción]],Tabla10[Descripción],Tabla10[Precio Unitario],0))</f>
        <v/>
      </c>
      <c r="O1151" s="537" t="str">
        <f>IF(Tabla1[[#This Row],[Cantidad de Insumos]]="","",Tabla1[[#This Row],[Precio Unitario]]*Tabla1[[#This Row],[Cantidad de Insumos]])</f>
        <v/>
      </c>
      <c r="P1151" s="522" t="str">
        <f>IF(Tabla1[[#This Row],[Descripción]]="","",_xlfn.XLOOKUP(Tabla1[[#This Row],[Descripción]],Tabla10[Descripción],Tabla10[CODIGO PRESUPUESTARIO],0))</f>
        <v/>
      </c>
      <c r="Q1151" s="523"/>
      <c r="R1151" s="523" t="str">
        <f>IF(Tabla1[[#This Row],[Insumos]]="","",_xlfn.XLOOKUP(Tabla1[[#This Row],[Insumos]],Tabla10[Insumo],Tabla10[InsumoAbrev],"",0))</f>
        <v/>
      </c>
    </row>
    <row r="1152" spans="2:18">
      <c r="B1152" s="188" t="str">
        <f>IF('Formulario PPGR3'!$G1152="","",CONCATENATE('Formulario PPGR3'!$C1152,".",'Formulario PPGR3'!$D1152,".",'Formulario PPGR3'!$E1152,".",'Formulario PPGR3'!$F1152))</f>
        <v/>
      </c>
      <c r="C1152" s="188" t="str">
        <f>IF('Formulario PPGR3'!$G1152="","",'Formulario PPGR1'!#REF!)</f>
        <v/>
      </c>
      <c r="D1152" s="188" t="str">
        <f>IF('Formulario PPGR3'!$G1152="","",'Formulario PPGR1'!#REF!)</f>
        <v/>
      </c>
      <c r="E1152" s="188" t="str">
        <f>IF('Formulario PPGR3'!$G1152="","",'Formulario PPGR1'!#REF!)</f>
        <v/>
      </c>
      <c r="F1152" s="188" t="str">
        <f>IF('Formulario PPGR3'!$G1152="","",'Formulario PPGR1'!#REF!)</f>
        <v/>
      </c>
      <c r="G1152" s="234"/>
      <c r="H1152" s="519" t="str" cm="1">
        <f t="array" ref="H1152">IF(Tabla1[[#This Row],[Código_Actividad]]="","",_xlfn.XLOOKUP(Tabla1[[#This Row],[Código_Actividad]],CodigoActividad,Tabla2[Actividades Programables Presupuestables],"",0))</f>
        <v/>
      </c>
      <c r="I1152" s="520" t="str">
        <f>IFERROR(VLOOKUP('Formulario PPGR3'!$G1152,'Formulario PPGR2'!$C$9:$Q$270,15,FALSE),"")</f>
        <v/>
      </c>
      <c r="J1152" s="525"/>
      <c r="K1152" s="524"/>
      <c r="L1152" s="521" t="str">
        <f>IF(Tabla1[[#This Row],[Descripción]]="","",_xlfn.XLOOKUP(Tabla1[[#This Row],[Descripción]],Tabla10[Descripción],Tabla10[Unidad de Medida],"",0))</f>
        <v/>
      </c>
      <c r="M1152" s="312"/>
      <c r="N1152" s="537" t="str">
        <f>IF(Tabla1[[#This Row],[Descripción]]="","",_xlfn.XLOOKUP(Tabla1[[#This Row],[Descripción]],Tabla10[Descripción],Tabla10[Precio Unitario],0))</f>
        <v/>
      </c>
      <c r="O1152" s="537" t="str">
        <f>IF(Tabla1[[#This Row],[Cantidad de Insumos]]="","",Tabla1[[#This Row],[Precio Unitario]]*Tabla1[[#This Row],[Cantidad de Insumos]])</f>
        <v/>
      </c>
      <c r="P1152" s="522" t="str">
        <f>IF(Tabla1[[#This Row],[Descripción]]="","",_xlfn.XLOOKUP(Tabla1[[#This Row],[Descripción]],Tabla10[Descripción],Tabla10[CODIGO PRESUPUESTARIO],0))</f>
        <v/>
      </c>
      <c r="Q1152" s="523"/>
      <c r="R1152" s="523" t="str">
        <f>IF(Tabla1[[#This Row],[Insumos]]="","",_xlfn.XLOOKUP(Tabla1[[#This Row],[Insumos]],Tabla10[Insumo],Tabla10[InsumoAbrev],"",0))</f>
        <v/>
      </c>
    </row>
    <row r="1153" spans="2:18">
      <c r="B1153" s="188" t="str">
        <f>IF('Formulario PPGR3'!$G1153="","",CONCATENATE('Formulario PPGR3'!$C1153,".",'Formulario PPGR3'!$D1153,".",'Formulario PPGR3'!$E1153,".",'Formulario PPGR3'!$F1153))</f>
        <v/>
      </c>
      <c r="C1153" s="188" t="str">
        <f>IF('Formulario PPGR3'!$G1153="","",'Formulario PPGR1'!#REF!)</f>
        <v/>
      </c>
      <c r="D1153" s="188" t="str">
        <f>IF('Formulario PPGR3'!$G1153="","",'Formulario PPGR1'!#REF!)</f>
        <v/>
      </c>
      <c r="E1153" s="188" t="str">
        <f>IF('Formulario PPGR3'!$G1153="","",'Formulario PPGR1'!#REF!)</f>
        <v/>
      </c>
      <c r="F1153" s="188" t="str">
        <f>IF('Formulario PPGR3'!$G1153="","",'Formulario PPGR1'!#REF!)</f>
        <v/>
      </c>
      <c r="G1153" s="234"/>
      <c r="H1153" s="519" t="str" cm="1">
        <f t="array" ref="H1153">IF(Tabla1[[#This Row],[Código_Actividad]]="","",_xlfn.XLOOKUP(Tabla1[[#This Row],[Código_Actividad]],CodigoActividad,Tabla2[Actividades Programables Presupuestables],"",0))</f>
        <v/>
      </c>
      <c r="I1153" s="520" t="str">
        <f>IFERROR(VLOOKUP('Formulario PPGR3'!$G1153,'Formulario PPGR2'!$C$9:$Q$270,15,FALSE),"")</f>
        <v/>
      </c>
      <c r="J1153" s="525"/>
      <c r="K1153" s="524"/>
      <c r="L1153" s="521" t="str">
        <f>IF(Tabla1[[#This Row],[Descripción]]="","",_xlfn.XLOOKUP(Tabla1[[#This Row],[Descripción]],Tabla10[Descripción],Tabla10[Unidad de Medida],"",0))</f>
        <v/>
      </c>
      <c r="M1153" s="312"/>
      <c r="N1153" s="537" t="str">
        <f>IF(Tabla1[[#This Row],[Descripción]]="","",_xlfn.XLOOKUP(Tabla1[[#This Row],[Descripción]],Tabla10[Descripción],Tabla10[Precio Unitario],0))</f>
        <v/>
      </c>
      <c r="O1153" s="537" t="str">
        <f>IF(Tabla1[[#This Row],[Cantidad de Insumos]]="","",Tabla1[[#This Row],[Precio Unitario]]*Tabla1[[#This Row],[Cantidad de Insumos]])</f>
        <v/>
      </c>
      <c r="P1153" s="522" t="str">
        <f>IF(Tabla1[[#This Row],[Descripción]]="","",_xlfn.XLOOKUP(Tabla1[[#This Row],[Descripción]],Tabla10[Descripción],Tabla10[CODIGO PRESUPUESTARIO],0))</f>
        <v/>
      </c>
      <c r="Q1153" s="523"/>
      <c r="R1153" s="523" t="str">
        <f>IF(Tabla1[[#This Row],[Insumos]]="","",_xlfn.XLOOKUP(Tabla1[[#This Row],[Insumos]],Tabla10[Insumo],Tabla10[InsumoAbrev],"",0))</f>
        <v/>
      </c>
    </row>
    <row r="1154" spans="2:18">
      <c r="B1154" s="188" t="str">
        <f>IF('Formulario PPGR3'!$G1154="","",CONCATENATE('Formulario PPGR3'!$C1154,".",'Formulario PPGR3'!$D1154,".",'Formulario PPGR3'!$E1154,".",'Formulario PPGR3'!$F1154))</f>
        <v/>
      </c>
      <c r="C1154" s="188" t="str">
        <f>IF('Formulario PPGR3'!$G1154="","",'Formulario PPGR1'!#REF!)</f>
        <v/>
      </c>
      <c r="D1154" s="188" t="str">
        <f>IF('Formulario PPGR3'!$G1154="","",'Formulario PPGR1'!#REF!)</f>
        <v/>
      </c>
      <c r="E1154" s="188" t="str">
        <f>IF('Formulario PPGR3'!$G1154="","",'Formulario PPGR1'!#REF!)</f>
        <v/>
      </c>
      <c r="F1154" s="188" t="str">
        <f>IF('Formulario PPGR3'!$G1154="","",'Formulario PPGR1'!#REF!)</f>
        <v/>
      </c>
      <c r="G1154" s="234"/>
      <c r="H1154" s="519" t="str" cm="1">
        <f t="array" ref="H1154">IF(Tabla1[[#This Row],[Código_Actividad]]="","",_xlfn.XLOOKUP(Tabla1[[#This Row],[Código_Actividad]],CodigoActividad,Tabla2[Actividades Programables Presupuestables],"",0))</f>
        <v/>
      </c>
      <c r="I1154" s="520" t="str">
        <f>IFERROR(VLOOKUP('Formulario PPGR3'!$G1154,'Formulario PPGR2'!$C$9:$Q$270,15,FALSE),"")</f>
        <v/>
      </c>
      <c r="J1154" s="525"/>
      <c r="K1154" s="524"/>
      <c r="L1154" s="521" t="str">
        <f>IF(Tabla1[[#This Row],[Descripción]]="","",_xlfn.XLOOKUP(Tabla1[[#This Row],[Descripción]],Tabla10[Descripción],Tabla10[Unidad de Medida],"",0))</f>
        <v/>
      </c>
      <c r="M1154" s="312"/>
      <c r="N1154" s="537" t="str">
        <f>IF(Tabla1[[#This Row],[Descripción]]="","",_xlfn.XLOOKUP(Tabla1[[#This Row],[Descripción]],Tabla10[Descripción],Tabla10[Precio Unitario],0))</f>
        <v/>
      </c>
      <c r="O1154" s="537" t="str">
        <f>IF(Tabla1[[#This Row],[Cantidad de Insumos]]="","",Tabla1[[#This Row],[Precio Unitario]]*Tabla1[[#This Row],[Cantidad de Insumos]])</f>
        <v/>
      </c>
      <c r="P1154" s="522" t="str">
        <f>IF(Tabla1[[#This Row],[Descripción]]="","",_xlfn.XLOOKUP(Tabla1[[#This Row],[Descripción]],Tabla10[Descripción],Tabla10[CODIGO PRESUPUESTARIO],0))</f>
        <v/>
      </c>
      <c r="Q1154" s="523"/>
      <c r="R1154" s="523" t="str">
        <f>IF(Tabla1[[#This Row],[Insumos]]="","",_xlfn.XLOOKUP(Tabla1[[#This Row],[Insumos]],Tabla10[Insumo],Tabla10[InsumoAbrev],"",0))</f>
        <v/>
      </c>
    </row>
    <row r="1155" spans="2:18">
      <c r="B1155" s="188" t="str">
        <f>IF('Formulario PPGR3'!$G1155="","",CONCATENATE('Formulario PPGR3'!$C1155,".",'Formulario PPGR3'!$D1155,".",'Formulario PPGR3'!$E1155,".",'Formulario PPGR3'!$F1155))</f>
        <v/>
      </c>
      <c r="C1155" s="188" t="str">
        <f>IF('Formulario PPGR3'!$G1155="","",'Formulario PPGR1'!#REF!)</f>
        <v/>
      </c>
      <c r="D1155" s="188" t="str">
        <f>IF('Formulario PPGR3'!$G1155="","",'Formulario PPGR1'!#REF!)</f>
        <v/>
      </c>
      <c r="E1155" s="188" t="str">
        <f>IF('Formulario PPGR3'!$G1155="","",'Formulario PPGR1'!#REF!)</f>
        <v/>
      </c>
      <c r="F1155" s="188" t="str">
        <f>IF('Formulario PPGR3'!$G1155="","",'Formulario PPGR1'!#REF!)</f>
        <v/>
      </c>
      <c r="G1155" s="234"/>
      <c r="H1155" s="519" t="str" cm="1">
        <f t="array" ref="H1155">IF(Tabla1[[#This Row],[Código_Actividad]]="","",_xlfn.XLOOKUP(Tabla1[[#This Row],[Código_Actividad]],CodigoActividad,Tabla2[Actividades Programables Presupuestables],"",0))</f>
        <v/>
      </c>
      <c r="I1155" s="520" t="str">
        <f>IFERROR(VLOOKUP('Formulario PPGR3'!$G1155,'Formulario PPGR2'!$C$9:$Q$270,15,FALSE),"")</f>
        <v/>
      </c>
      <c r="J1155" s="525"/>
      <c r="K1155" s="524"/>
      <c r="L1155" s="521" t="str">
        <f>IF(Tabla1[[#This Row],[Descripción]]="","",_xlfn.XLOOKUP(Tabla1[[#This Row],[Descripción]],Tabla10[Descripción],Tabla10[Unidad de Medida],"",0))</f>
        <v/>
      </c>
      <c r="M1155" s="312"/>
      <c r="N1155" s="537" t="str">
        <f>IF(Tabla1[[#This Row],[Descripción]]="","",_xlfn.XLOOKUP(Tabla1[[#This Row],[Descripción]],Tabla10[Descripción],Tabla10[Precio Unitario],0))</f>
        <v/>
      </c>
      <c r="O1155" s="537" t="str">
        <f>IF(Tabla1[[#This Row],[Cantidad de Insumos]]="","",Tabla1[[#This Row],[Precio Unitario]]*Tabla1[[#This Row],[Cantidad de Insumos]])</f>
        <v/>
      </c>
      <c r="P1155" s="522" t="str">
        <f>IF(Tabla1[[#This Row],[Descripción]]="","",_xlfn.XLOOKUP(Tabla1[[#This Row],[Descripción]],Tabla10[Descripción],Tabla10[CODIGO PRESUPUESTARIO],0))</f>
        <v/>
      </c>
      <c r="Q1155" s="523"/>
      <c r="R1155" s="523" t="str">
        <f>IF(Tabla1[[#This Row],[Insumos]]="","",_xlfn.XLOOKUP(Tabla1[[#This Row],[Insumos]],Tabla10[Insumo],Tabla10[InsumoAbrev],"",0))</f>
        <v/>
      </c>
    </row>
    <row r="1156" spans="2:18">
      <c r="B1156" s="188" t="str">
        <f>IF('Formulario PPGR3'!$G1156="","",CONCATENATE('Formulario PPGR3'!$C1156,".",'Formulario PPGR3'!$D1156,".",'Formulario PPGR3'!$E1156,".",'Formulario PPGR3'!$F1156))</f>
        <v/>
      </c>
      <c r="C1156" s="188" t="str">
        <f>IF('Formulario PPGR3'!$G1156="","",'Formulario PPGR1'!#REF!)</f>
        <v/>
      </c>
      <c r="D1156" s="188" t="str">
        <f>IF('Formulario PPGR3'!$G1156="","",'Formulario PPGR1'!#REF!)</f>
        <v/>
      </c>
      <c r="E1156" s="188" t="str">
        <f>IF('Formulario PPGR3'!$G1156="","",'Formulario PPGR1'!#REF!)</f>
        <v/>
      </c>
      <c r="F1156" s="188" t="str">
        <f>IF('Formulario PPGR3'!$G1156="","",'Formulario PPGR1'!#REF!)</f>
        <v/>
      </c>
      <c r="G1156" s="234"/>
      <c r="H1156" s="519" t="str" cm="1">
        <f t="array" ref="H1156">IF(Tabla1[[#This Row],[Código_Actividad]]="","",_xlfn.XLOOKUP(Tabla1[[#This Row],[Código_Actividad]],CodigoActividad,Tabla2[Actividades Programables Presupuestables],"",0))</f>
        <v/>
      </c>
      <c r="I1156" s="520" t="str">
        <f>IFERROR(VLOOKUP('Formulario PPGR3'!$G1156,'Formulario PPGR2'!$C$9:$Q$270,15,FALSE),"")</f>
        <v/>
      </c>
      <c r="J1156" s="525"/>
      <c r="K1156" s="524"/>
      <c r="L1156" s="521" t="str">
        <f>IF(Tabla1[[#This Row],[Descripción]]="","",_xlfn.XLOOKUP(Tabla1[[#This Row],[Descripción]],Tabla10[Descripción],Tabla10[Unidad de Medida],"",0))</f>
        <v/>
      </c>
      <c r="M1156" s="312"/>
      <c r="N1156" s="537" t="str">
        <f>IF(Tabla1[[#This Row],[Descripción]]="","",_xlfn.XLOOKUP(Tabla1[[#This Row],[Descripción]],Tabla10[Descripción],Tabla10[Precio Unitario],0))</f>
        <v/>
      </c>
      <c r="O1156" s="537" t="str">
        <f>IF(Tabla1[[#This Row],[Cantidad de Insumos]]="","",Tabla1[[#This Row],[Precio Unitario]]*Tabla1[[#This Row],[Cantidad de Insumos]])</f>
        <v/>
      </c>
      <c r="P1156" s="522" t="str">
        <f>IF(Tabla1[[#This Row],[Descripción]]="","",_xlfn.XLOOKUP(Tabla1[[#This Row],[Descripción]],Tabla10[Descripción],Tabla10[CODIGO PRESUPUESTARIO],0))</f>
        <v/>
      </c>
      <c r="Q1156" s="523"/>
      <c r="R1156" s="523" t="str">
        <f>IF(Tabla1[[#This Row],[Insumos]]="","",_xlfn.XLOOKUP(Tabla1[[#This Row],[Insumos]],Tabla10[Insumo],Tabla10[InsumoAbrev],"",0))</f>
        <v/>
      </c>
    </row>
    <row r="1157" spans="2:18">
      <c r="B1157" s="188" t="str">
        <f>IF('Formulario PPGR3'!$G1157="","",CONCATENATE('Formulario PPGR3'!$C1157,".",'Formulario PPGR3'!$D1157,".",'Formulario PPGR3'!$E1157,".",'Formulario PPGR3'!$F1157))</f>
        <v/>
      </c>
      <c r="C1157" s="188" t="str">
        <f>IF('Formulario PPGR3'!$G1157="","",'Formulario PPGR1'!#REF!)</f>
        <v/>
      </c>
      <c r="D1157" s="188" t="str">
        <f>IF('Formulario PPGR3'!$G1157="","",'Formulario PPGR1'!#REF!)</f>
        <v/>
      </c>
      <c r="E1157" s="188" t="str">
        <f>IF('Formulario PPGR3'!$G1157="","",'Formulario PPGR1'!#REF!)</f>
        <v/>
      </c>
      <c r="F1157" s="188" t="str">
        <f>IF('Formulario PPGR3'!$G1157="","",'Formulario PPGR1'!#REF!)</f>
        <v/>
      </c>
      <c r="G1157" s="234"/>
      <c r="H1157" s="519" t="str" cm="1">
        <f t="array" ref="H1157">IF(Tabla1[[#This Row],[Código_Actividad]]="","",_xlfn.XLOOKUP(Tabla1[[#This Row],[Código_Actividad]],CodigoActividad,Tabla2[Actividades Programables Presupuestables],"",0))</f>
        <v/>
      </c>
      <c r="I1157" s="520" t="str">
        <f>IFERROR(VLOOKUP('Formulario PPGR3'!$G1157,'Formulario PPGR2'!$C$9:$Q$270,15,FALSE),"")</f>
        <v/>
      </c>
      <c r="J1157" s="525"/>
      <c r="K1157" s="524"/>
      <c r="L1157" s="521" t="str">
        <f>IF(Tabla1[[#This Row],[Descripción]]="","",_xlfn.XLOOKUP(Tabla1[[#This Row],[Descripción]],Tabla10[Descripción],Tabla10[Unidad de Medida],"",0))</f>
        <v/>
      </c>
      <c r="M1157" s="312"/>
      <c r="N1157" s="537" t="str">
        <f>IF(Tabla1[[#This Row],[Descripción]]="","",_xlfn.XLOOKUP(Tabla1[[#This Row],[Descripción]],Tabla10[Descripción],Tabla10[Precio Unitario],0))</f>
        <v/>
      </c>
      <c r="O1157" s="537" t="str">
        <f>IF(Tabla1[[#This Row],[Cantidad de Insumos]]="","",Tabla1[[#This Row],[Precio Unitario]]*Tabla1[[#This Row],[Cantidad de Insumos]])</f>
        <v/>
      </c>
      <c r="P1157" s="522" t="str">
        <f>IF(Tabla1[[#This Row],[Descripción]]="","",_xlfn.XLOOKUP(Tabla1[[#This Row],[Descripción]],Tabla10[Descripción],Tabla10[CODIGO PRESUPUESTARIO],0))</f>
        <v/>
      </c>
      <c r="Q1157" s="523"/>
      <c r="R1157" s="523" t="str">
        <f>IF(Tabla1[[#This Row],[Insumos]]="","",_xlfn.XLOOKUP(Tabla1[[#This Row],[Insumos]],Tabla10[Insumo],Tabla10[InsumoAbrev],"",0))</f>
        <v/>
      </c>
    </row>
    <row r="1158" spans="2:18">
      <c r="B1158" s="188" t="str">
        <f>IF('Formulario PPGR3'!$G1158="","",CONCATENATE('Formulario PPGR3'!$C1158,".",'Formulario PPGR3'!$D1158,".",'Formulario PPGR3'!$E1158,".",'Formulario PPGR3'!$F1158))</f>
        <v/>
      </c>
      <c r="C1158" s="188" t="str">
        <f>IF('Formulario PPGR3'!$G1158="","",'Formulario PPGR1'!#REF!)</f>
        <v/>
      </c>
      <c r="D1158" s="188" t="str">
        <f>IF('Formulario PPGR3'!$G1158="","",'Formulario PPGR1'!#REF!)</f>
        <v/>
      </c>
      <c r="E1158" s="188" t="str">
        <f>IF('Formulario PPGR3'!$G1158="","",'Formulario PPGR1'!#REF!)</f>
        <v/>
      </c>
      <c r="F1158" s="188" t="str">
        <f>IF('Formulario PPGR3'!$G1158="","",'Formulario PPGR1'!#REF!)</f>
        <v/>
      </c>
      <c r="G1158" s="234"/>
      <c r="H1158" s="519" t="str" cm="1">
        <f t="array" ref="H1158">IF(Tabla1[[#This Row],[Código_Actividad]]="","",_xlfn.XLOOKUP(Tabla1[[#This Row],[Código_Actividad]],CodigoActividad,Tabla2[Actividades Programables Presupuestables],"",0))</f>
        <v/>
      </c>
      <c r="I1158" s="520" t="str">
        <f>IFERROR(VLOOKUP('Formulario PPGR3'!$G1158,'Formulario PPGR2'!$C$9:$Q$270,15,FALSE),"")</f>
        <v/>
      </c>
      <c r="J1158" s="525"/>
      <c r="K1158" s="524"/>
      <c r="L1158" s="521" t="str">
        <f>IF(Tabla1[[#This Row],[Descripción]]="","",_xlfn.XLOOKUP(Tabla1[[#This Row],[Descripción]],Tabla10[Descripción],Tabla10[Unidad de Medida],"",0))</f>
        <v/>
      </c>
      <c r="M1158" s="312"/>
      <c r="N1158" s="537" t="str">
        <f>IF(Tabla1[[#This Row],[Descripción]]="","",_xlfn.XLOOKUP(Tabla1[[#This Row],[Descripción]],Tabla10[Descripción],Tabla10[Precio Unitario],0))</f>
        <v/>
      </c>
      <c r="O1158" s="537" t="str">
        <f>IF(Tabla1[[#This Row],[Cantidad de Insumos]]="","",Tabla1[[#This Row],[Precio Unitario]]*Tabla1[[#This Row],[Cantidad de Insumos]])</f>
        <v/>
      </c>
      <c r="P1158" s="522" t="str">
        <f>IF(Tabla1[[#This Row],[Descripción]]="","",_xlfn.XLOOKUP(Tabla1[[#This Row],[Descripción]],Tabla10[Descripción],Tabla10[CODIGO PRESUPUESTARIO],0))</f>
        <v/>
      </c>
      <c r="Q1158" s="523"/>
      <c r="R1158" s="523" t="str">
        <f>IF(Tabla1[[#This Row],[Insumos]]="","",_xlfn.XLOOKUP(Tabla1[[#This Row],[Insumos]],Tabla10[Insumo],Tabla10[InsumoAbrev],"",0))</f>
        <v/>
      </c>
    </row>
    <row r="1159" spans="2:18">
      <c r="B1159" s="188" t="str">
        <f>IF('Formulario PPGR3'!$G1159="","",CONCATENATE('Formulario PPGR3'!$C1159,".",'Formulario PPGR3'!$D1159,".",'Formulario PPGR3'!$E1159,".",'Formulario PPGR3'!$F1159))</f>
        <v/>
      </c>
      <c r="C1159" s="188" t="str">
        <f>IF('Formulario PPGR3'!$G1159="","",'Formulario PPGR1'!#REF!)</f>
        <v/>
      </c>
      <c r="D1159" s="188" t="str">
        <f>IF('Formulario PPGR3'!$G1159="","",'Formulario PPGR1'!#REF!)</f>
        <v/>
      </c>
      <c r="E1159" s="188" t="str">
        <f>IF('Formulario PPGR3'!$G1159="","",'Formulario PPGR1'!#REF!)</f>
        <v/>
      </c>
      <c r="F1159" s="188" t="str">
        <f>IF('Formulario PPGR3'!$G1159="","",'Formulario PPGR1'!#REF!)</f>
        <v/>
      </c>
      <c r="G1159" s="234"/>
      <c r="H1159" s="519" t="str" cm="1">
        <f t="array" ref="H1159">IF(Tabla1[[#This Row],[Código_Actividad]]="","",_xlfn.XLOOKUP(Tabla1[[#This Row],[Código_Actividad]],CodigoActividad,Tabla2[Actividades Programables Presupuestables],"",0))</f>
        <v/>
      </c>
      <c r="I1159" s="520" t="str">
        <f>IFERROR(VLOOKUP('Formulario PPGR3'!$G1159,'Formulario PPGR2'!$C$9:$Q$270,15,FALSE),"")</f>
        <v/>
      </c>
      <c r="J1159" s="525"/>
      <c r="K1159" s="524"/>
      <c r="L1159" s="521" t="str">
        <f>IF(Tabla1[[#This Row],[Descripción]]="","",_xlfn.XLOOKUP(Tabla1[[#This Row],[Descripción]],Tabla10[Descripción],Tabla10[Unidad de Medida],"",0))</f>
        <v/>
      </c>
      <c r="M1159" s="312"/>
      <c r="N1159" s="537" t="str">
        <f>IF(Tabla1[[#This Row],[Descripción]]="","",_xlfn.XLOOKUP(Tabla1[[#This Row],[Descripción]],Tabla10[Descripción],Tabla10[Precio Unitario],0))</f>
        <v/>
      </c>
      <c r="O1159" s="537" t="str">
        <f>IF(Tabla1[[#This Row],[Cantidad de Insumos]]="","",Tabla1[[#This Row],[Precio Unitario]]*Tabla1[[#This Row],[Cantidad de Insumos]])</f>
        <v/>
      </c>
      <c r="P1159" s="522" t="str">
        <f>IF(Tabla1[[#This Row],[Descripción]]="","",_xlfn.XLOOKUP(Tabla1[[#This Row],[Descripción]],Tabla10[Descripción],Tabla10[CODIGO PRESUPUESTARIO],0))</f>
        <v/>
      </c>
      <c r="Q1159" s="523"/>
      <c r="R1159" s="523" t="str">
        <f>IF(Tabla1[[#This Row],[Insumos]]="","",_xlfn.XLOOKUP(Tabla1[[#This Row],[Insumos]],Tabla10[Insumo],Tabla10[InsumoAbrev],"",0))</f>
        <v/>
      </c>
    </row>
    <row r="1160" spans="2:18">
      <c r="B1160" s="188" t="str">
        <f>IF('Formulario PPGR3'!$G1160="","",CONCATENATE('Formulario PPGR3'!$C1160,".",'Formulario PPGR3'!$D1160,".",'Formulario PPGR3'!$E1160,".",'Formulario PPGR3'!$F1160))</f>
        <v/>
      </c>
      <c r="C1160" s="188" t="str">
        <f>IF('Formulario PPGR3'!$G1160="","",'Formulario PPGR1'!#REF!)</f>
        <v/>
      </c>
      <c r="D1160" s="188" t="str">
        <f>IF('Formulario PPGR3'!$G1160="","",'Formulario PPGR1'!#REF!)</f>
        <v/>
      </c>
      <c r="E1160" s="188" t="str">
        <f>IF('Formulario PPGR3'!$G1160="","",'Formulario PPGR1'!#REF!)</f>
        <v/>
      </c>
      <c r="F1160" s="188" t="str">
        <f>IF('Formulario PPGR3'!$G1160="","",'Formulario PPGR1'!#REF!)</f>
        <v/>
      </c>
      <c r="G1160" s="234"/>
      <c r="H1160" s="519" t="str" cm="1">
        <f t="array" ref="H1160">IF(Tabla1[[#This Row],[Código_Actividad]]="","",_xlfn.XLOOKUP(Tabla1[[#This Row],[Código_Actividad]],CodigoActividad,Tabla2[Actividades Programables Presupuestables],"",0))</f>
        <v/>
      </c>
      <c r="I1160" s="520" t="str">
        <f>IFERROR(VLOOKUP('Formulario PPGR3'!$G1160,'Formulario PPGR2'!$C$9:$Q$270,15,FALSE),"")</f>
        <v/>
      </c>
      <c r="J1160" s="525"/>
      <c r="K1160" s="524"/>
      <c r="L1160" s="521" t="str">
        <f>IF(Tabla1[[#This Row],[Descripción]]="","",_xlfn.XLOOKUP(Tabla1[[#This Row],[Descripción]],Tabla10[Descripción],Tabla10[Unidad de Medida],"",0))</f>
        <v/>
      </c>
      <c r="M1160" s="312"/>
      <c r="N1160" s="537" t="str">
        <f>IF(Tabla1[[#This Row],[Descripción]]="","",_xlfn.XLOOKUP(Tabla1[[#This Row],[Descripción]],Tabla10[Descripción],Tabla10[Precio Unitario],0))</f>
        <v/>
      </c>
      <c r="O1160" s="537" t="str">
        <f>IF(Tabla1[[#This Row],[Cantidad de Insumos]]="","",Tabla1[[#This Row],[Precio Unitario]]*Tabla1[[#This Row],[Cantidad de Insumos]])</f>
        <v/>
      </c>
      <c r="P1160" s="522" t="str">
        <f>IF(Tabla1[[#This Row],[Descripción]]="","",_xlfn.XLOOKUP(Tabla1[[#This Row],[Descripción]],Tabla10[Descripción],Tabla10[CODIGO PRESUPUESTARIO],0))</f>
        <v/>
      </c>
      <c r="Q1160" s="523"/>
      <c r="R1160" s="523" t="str">
        <f>IF(Tabla1[[#This Row],[Insumos]]="","",_xlfn.XLOOKUP(Tabla1[[#This Row],[Insumos]],Tabla10[Insumo],Tabla10[InsumoAbrev],"",0))</f>
        <v/>
      </c>
    </row>
    <row r="1161" spans="2:18">
      <c r="B1161" s="188" t="str">
        <f>IF('Formulario PPGR3'!$G1161="","",CONCATENATE('Formulario PPGR3'!$C1161,".",'Formulario PPGR3'!$D1161,".",'Formulario PPGR3'!$E1161,".",'Formulario PPGR3'!$F1161))</f>
        <v/>
      </c>
      <c r="C1161" s="188" t="str">
        <f>IF('Formulario PPGR3'!$G1161="","",'Formulario PPGR1'!#REF!)</f>
        <v/>
      </c>
      <c r="D1161" s="188" t="str">
        <f>IF('Formulario PPGR3'!$G1161="","",'Formulario PPGR1'!#REF!)</f>
        <v/>
      </c>
      <c r="E1161" s="188" t="str">
        <f>IF('Formulario PPGR3'!$G1161="","",'Formulario PPGR1'!#REF!)</f>
        <v/>
      </c>
      <c r="F1161" s="188" t="str">
        <f>IF('Formulario PPGR3'!$G1161="","",'Formulario PPGR1'!#REF!)</f>
        <v/>
      </c>
      <c r="G1161" s="234"/>
      <c r="H1161" s="519" t="str" cm="1">
        <f t="array" ref="H1161">IF(Tabla1[[#This Row],[Código_Actividad]]="","",_xlfn.XLOOKUP(Tabla1[[#This Row],[Código_Actividad]],CodigoActividad,Tabla2[Actividades Programables Presupuestables],"",0))</f>
        <v/>
      </c>
      <c r="I1161" s="520" t="str">
        <f>IFERROR(VLOOKUP('Formulario PPGR3'!$G1161,'Formulario PPGR2'!$C$9:$Q$270,15,FALSE),"")</f>
        <v/>
      </c>
      <c r="J1161" s="525"/>
      <c r="K1161" s="524"/>
      <c r="L1161" s="521" t="str">
        <f>IF(Tabla1[[#This Row],[Descripción]]="","",_xlfn.XLOOKUP(Tabla1[[#This Row],[Descripción]],Tabla10[Descripción],Tabla10[Unidad de Medida],"",0))</f>
        <v/>
      </c>
      <c r="M1161" s="312"/>
      <c r="N1161" s="537" t="str">
        <f>IF(Tabla1[[#This Row],[Descripción]]="","",_xlfn.XLOOKUP(Tabla1[[#This Row],[Descripción]],Tabla10[Descripción],Tabla10[Precio Unitario],0))</f>
        <v/>
      </c>
      <c r="O1161" s="537" t="str">
        <f>IF(Tabla1[[#This Row],[Cantidad de Insumos]]="","",Tabla1[[#This Row],[Precio Unitario]]*Tabla1[[#This Row],[Cantidad de Insumos]])</f>
        <v/>
      </c>
      <c r="P1161" s="522" t="str">
        <f>IF(Tabla1[[#This Row],[Descripción]]="","",_xlfn.XLOOKUP(Tabla1[[#This Row],[Descripción]],Tabla10[Descripción],Tabla10[CODIGO PRESUPUESTARIO],0))</f>
        <v/>
      </c>
      <c r="Q1161" s="523"/>
      <c r="R1161" s="523" t="str">
        <f>IF(Tabla1[[#This Row],[Insumos]]="","",_xlfn.XLOOKUP(Tabla1[[#This Row],[Insumos]],Tabla10[Insumo],Tabla10[InsumoAbrev],"",0))</f>
        <v/>
      </c>
    </row>
    <row r="1162" spans="2:18">
      <c r="B1162" s="188" t="str">
        <f>IF('Formulario PPGR3'!$G1162="","",CONCATENATE('Formulario PPGR3'!$C1162,".",'Formulario PPGR3'!$D1162,".",'Formulario PPGR3'!$E1162,".",'Formulario PPGR3'!$F1162))</f>
        <v/>
      </c>
      <c r="C1162" s="188" t="str">
        <f>IF('Formulario PPGR3'!$G1162="","",'Formulario PPGR1'!#REF!)</f>
        <v/>
      </c>
      <c r="D1162" s="188" t="str">
        <f>IF('Formulario PPGR3'!$G1162="","",'Formulario PPGR1'!#REF!)</f>
        <v/>
      </c>
      <c r="E1162" s="188" t="str">
        <f>IF('Formulario PPGR3'!$G1162="","",'Formulario PPGR1'!#REF!)</f>
        <v/>
      </c>
      <c r="F1162" s="188" t="str">
        <f>IF('Formulario PPGR3'!$G1162="","",'Formulario PPGR1'!#REF!)</f>
        <v/>
      </c>
      <c r="G1162" s="234"/>
      <c r="H1162" s="519" t="str" cm="1">
        <f t="array" ref="H1162">IF(Tabla1[[#This Row],[Código_Actividad]]="","",_xlfn.XLOOKUP(Tabla1[[#This Row],[Código_Actividad]],CodigoActividad,Tabla2[Actividades Programables Presupuestables],"",0))</f>
        <v/>
      </c>
      <c r="I1162" s="520" t="str">
        <f>IFERROR(VLOOKUP('Formulario PPGR3'!$G1162,'Formulario PPGR2'!$C$9:$Q$270,15,FALSE),"")</f>
        <v/>
      </c>
      <c r="J1162" s="525"/>
      <c r="K1162" s="524"/>
      <c r="L1162" s="521" t="str">
        <f>IF(Tabla1[[#This Row],[Descripción]]="","",_xlfn.XLOOKUP(Tabla1[[#This Row],[Descripción]],Tabla10[Descripción],Tabla10[Unidad de Medida],"",0))</f>
        <v/>
      </c>
      <c r="M1162" s="312"/>
      <c r="N1162" s="537" t="str">
        <f>IF(Tabla1[[#This Row],[Descripción]]="","",_xlfn.XLOOKUP(Tabla1[[#This Row],[Descripción]],Tabla10[Descripción],Tabla10[Precio Unitario],0))</f>
        <v/>
      </c>
      <c r="O1162" s="537" t="str">
        <f>IF(Tabla1[[#This Row],[Cantidad de Insumos]]="","",Tabla1[[#This Row],[Precio Unitario]]*Tabla1[[#This Row],[Cantidad de Insumos]])</f>
        <v/>
      </c>
      <c r="P1162" s="522" t="str">
        <f>IF(Tabla1[[#This Row],[Descripción]]="","",_xlfn.XLOOKUP(Tabla1[[#This Row],[Descripción]],Tabla10[Descripción],Tabla10[CODIGO PRESUPUESTARIO],0))</f>
        <v/>
      </c>
      <c r="Q1162" s="523"/>
      <c r="R1162" s="523" t="str">
        <f>IF(Tabla1[[#This Row],[Insumos]]="","",_xlfn.XLOOKUP(Tabla1[[#This Row],[Insumos]],Tabla10[Insumo],Tabla10[InsumoAbrev],"",0))</f>
        <v/>
      </c>
    </row>
    <row r="1163" spans="2:18">
      <c r="B1163" s="188" t="str">
        <f>IF('Formulario PPGR3'!$G1163="","",CONCATENATE('Formulario PPGR3'!$C1163,".",'Formulario PPGR3'!$D1163,".",'Formulario PPGR3'!$E1163,".",'Formulario PPGR3'!$F1163))</f>
        <v/>
      </c>
      <c r="C1163" s="188" t="str">
        <f>IF('Formulario PPGR3'!$G1163="","",'Formulario PPGR1'!#REF!)</f>
        <v/>
      </c>
      <c r="D1163" s="188" t="str">
        <f>IF('Formulario PPGR3'!$G1163="","",'Formulario PPGR1'!#REF!)</f>
        <v/>
      </c>
      <c r="E1163" s="188" t="str">
        <f>IF('Formulario PPGR3'!$G1163="","",'Formulario PPGR1'!#REF!)</f>
        <v/>
      </c>
      <c r="F1163" s="188" t="str">
        <f>IF('Formulario PPGR3'!$G1163="","",'Formulario PPGR1'!#REF!)</f>
        <v/>
      </c>
      <c r="G1163" s="234"/>
      <c r="H1163" s="519" t="str" cm="1">
        <f t="array" ref="H1163">IF(Tabla1[[#This Row],[Código_Actividad]]="","",_xlfn.XLOOKUP(Tabla1[[#This Row],[Código_Actividad]],CodigoActividad,Tabla2[Actividades Programables Presupuestables],"",0))</f>
        <v/>
      </c>
      <c r="I1163" s="520" t="str">
        <f>IFERROR(VLOOKUP('Formulario PPGR3'!$G1163,'Formulario PPGR2'!$C$9:$Q$270,15,FALSE),"")</f>
        <v/>
      </c>
      <c r="J1163" s="525"/>
      <c r="K1163" s="524"/>
      <c r="L1163" s="521" t="str">
        <f>IF(Tabla1[[#This Row],[Descripción]]="","",_xlfn.XLOOKUP(Tabla1[[#This Row],[Descripción]],Tabla10[Descripción],Tabla10[Unidad de Medida],"",0))</f>
        <v/>
      </c>
      <c r="M1163" s="312"/>
      <c r="N1163" s="537" t="str">
        <f>IF(Tabla1[[#This Row],[Descripción]]="","",_xlfn.XLOOKUP(Tabla1[[#This Row],[Descripción]],Tabla10[Descripción],Tabla10[Precio Unitario],0))</f>
        <v/>
      </c>
      <c r="O1163" s="537" t="str">
        <f>IF(Tabla1[[#This Row],[Cantidad de Insumos]]="","",Tabla1[[#This Row],[Precio Unitario]]*Tabla1[[#This Row],[Cantidad de Insumos]])</f>
        <v/>
      </c>
      <c r="P1163" s="522" t="str">
        <f>IF(Tabla1[[#This Row],[Descripción]]="","",_xlfn.XLOOKUP(Tabla1[[#This Row],[Descripción]],Tabla10[Descripción],Tabla10[CODIGO PRESUPUESTARIO],0))</f>
        <v/>
      </c>
      <c r="Q1163" s="523"/>
      <c r="R1163" s="523" t="str">
        <f>IF(Tabla1[[#This Row],[Insumos]]="","",_xlfn.XLOOKUP(Tabla1[[#This Row],[Insumos]],Tabla10[Insumo],Tabla10[InsumoAbrev],"",0))</f>
        <v/>
      </c>
    </row>
    <row r="1164" spans="2:18">
      <c r="B1164" s="188" t="str">
        <f>IF('Formulario PPGR3'!$G1164="","",CONCATENATE('Formulario PPGR3'!$C1164,".",'Formulario PPGR3'!$D1164,".",'Formulario PPGR3'!$E1164,".",'Formulario PPGR3'!$F1164))</f>
        <v/>
      </c>
      <c r="C1164" s="188" t="str">
        <f>IF('Formulario PPGR3'!$G1164="","",'Formulario PPGR1'!#REF!)</f>
        <v/>
      </c>
      <c r="D1164" s="188" t="str">
        <f>IF('Formulario PPGR3'!$G1164="","",'Formulario PPGR1'!#REF!)</f>
        <v/>
      </c>
      <c r="E1164" s="188" t="str">
        <f>IF('Formulario PPGR3'!$G1164="","",'Formulario PPGR1'!#REF!)</f>
        <v/>
      </c>
      <c r="F1164" s="188" t="str">
        <f>IF('Formulario PPGR3'!$G1164="","",'Formulario PPGR1'!#REF!)</f>
        <v/>
      </c>
      <c r="G1164" s="234"/>
      <c r="H1164" s="519" t="str" cm="1">
        <f t="array" ref="H1164">IF(Tabla1[[#This Row],[Código_Actividad]]="","",_xlfn.XLOOKUP(Tabla1[[#This Row],[Código_Actividad]],CodigoActividad,Tabla2[Actividades Programables Presupuestables],"",0))</f>
        <v/>
      </c>
      <c r="I1164" s="520" t="str">
        <f>IFERROR(VLOOKUP('Formulario PPGR3'!$G1164,'Formulario PPGR2'!$C$9:$Q$270,15,FALSE),"")</f>
        <v/>
      </c>
      <c r="J1164" s="525"/>
      <c r="K1164" s="524"/>
      <c r="L1164" s="521" t="str">
        <f>IF(Tabla1[[#This Row],[Descripción]]="","",_xlfn.XLOOKUP(Tabla1[[#This Row],[Descripción]],Tabla10[Descripción],Tabla10[Unidad de Medida],"",0))</f>
        <v/>
      </c>
      <c r="M1164" s="312"/>
      <c r="N1164" s="537" t="str">
        <f>IF(Tabla1[[#This Row],[Descripción]]="","",_xlfn.XLOOKUP(Tabla1[[#This Row],[Descripción]],Tabla10[Descripción],Tabla10[Precio Unitario],0))</f>
        <v/>
      </c>
      <c r="O1164" s="537" t="str">
        <f>IF(Tabla1[[#This Row],[Cantidad de Insumos]]="","",Tabla1[[#This Row],[Precio Unitario]]*Tabla1[[#This Row],[Cantidad de Insumos]])</f>
        <v/>
      </c>
      <c r="P1164" s="522" t="str">
        <f>IF(Tabla1[[#This Row],[Descripción]]="","",_xlfn.XLOOKUP(Tabla1[[#This Row],[Descripción]],Tabla10[Descripción],Tabla10[CODIGO PRESUPUESTARIO],0))</f>
        <v/>
      </c>
      <c r="Q1164" s="523"/>
      <c r="R1164" s="523" t="str">
        <f>IF(Tabla1[[#This Row],[Insumos]]="","",_xlfn.XLOOKUP(Tabla1[[#This Row],[Insumos]],Tabla10[Insumo],Tabla10[InsumoAbrev],"",0))</f>
        <v/>
      </c>
    </row>
    <row r="1165" spans="2:18">
      <c r="B1165" s="188" t="str">
        <f>IF('Formulario PPGR3'!$G1165="","",CONCATENATE('Formulario PPGR3'!$C1165,".",'Formulario PPGR3'!$D1165,".",'Formulario PPGR3'!$E1165,".",'Formulario PPGR3'!$F1165))</f>
        <v/>
      </c>
      <c r="C1165" s="188" t="str">
        <f>IF('Formulario PPGR3'!$G1165="","",'Formulario PPGR1'!#REF!)</f>
        <v/>
      </c>
      <c r="D1165" s="188" t="str">
        <f>IF('Formulario PPGR3'!$G1165="","",'Formulario PPGR1'!#REF!)</f>
        <v/>
      </c>
      <c r="E1165" s="188" t="str">
        <f>IF('Formulario PPGR3'!$G1165="","",'Formulario PPGR1'!#REF!)</f>
        <v/>
      </c>
      <c r="F1165" s="188" t="str">
        <f>IF('Formulario PPGR3'!$G1165="","",'Formulario PPGR1'!#REF!)</f>
        <v/>
      </c>
      <c r="G1165" s="234"/>
      <c r="H1165" s="519" t="str" cm="1">
        <f t="array" ref="H1165">IF(Tabla1[[#This Row],[Código_Actividad]]="","",_xlfn.XLOOKUP(Tabla1[[#This Row],[Código_Actividad]],CodigoActividad,Tabla2[Actividades Programables Presupuestables],"",0))</f>
        <v/>
      </c>
      <c r="I1165" s="520" t="str">
        <f>IFERROR(VLOOKUP('Formulario PPGR3'!$G1165,'Formulario PPGR2'!$C$9:$Q$270,15,FALSE),"")</f>
        <v/>
      </c>
      <c r="J1165" s="525"/>
      <c r="K1165" s="524"/>
      <c r="L1165" s="521" t="str">
        <f>IF(Tabla1[[#This Row],[Descripción]]="","",_xlfn.XLOOKUP(Tabla1[[#This Row],[Descripción]],Tabla10[Descripción],Tabla10[Unidad de Medida],"",0))</f>
        <v/>
      </c>
      <c r="M1165" s="312"/>
      <c r="N1165" s="537" t="str">
        <f>IF(Tabla1[[#This Row],[Descripción]]="","",_xlfn.XLOOKUP(Tabla1[[#This Row],[Descripción]],Tabla10[Descripción],Tabla10[Precio Unitario],0))</f>
        <v/>
      </c>
      <c r="O1165" s="537" t="str">
        <f>IF(Tabla1[[#This Row],[Cantidad de Insumos]]="","",Tabla1[[#This Row],[Precio Unitario]]*Tabla1[[#This Row],[Cantidad de Insumos]])</f>
        <v/>
      </c>
      <c r="P1165" s="522" t="str">
        <f>IF(Tabla1[[#This Row],[Descripción]]="","",_xlfn.XLOOKUP(Tabla1[[#This Row],[Descripción]],Tabla10[Descripción],Tabla10[CODIGO PRESUPUESTARIO],0))</f>
        <v/>
      </c>
      <c r="Q1165" s="523"/>
      <c r="R1165" s="523" t="str">
        <f>IF(Tabla1[[#This Row],[Insumos]]="","",_xlfn.XLOOKUP(Tabla1[[#This Row],[Insumos]],Tabla10[Insumo],Tabla10[InsumoAbrev],"",0))</f>
        <v/>
      </c>
    </row>
    <row r="1166" spans="2:18">
      <c r="B1166" s="188" t="str">
        <f>IF('Formulario PPGR3'!$G1166="","",CONCATENATE('Formulario PPGR3'!$C1166,".",'Formulario PPGR3'!$D1166,".",'Formulario PPGR3'!$E1166,".",'Formulario PPGR3'!$F1166))</f>
        <v/>
      </c>
      <c r="C1166" s="188" t="str">
        <f>IF('Formulario PPGR3'!$G1166="","",'Formulario PPGR1'!#REF!)</f>
        <v/>
      </c>
      <c r="D1166" s="188" t="str">
        <f>IF('Formulario PPGR3'!$G1166="","",'Formulario PPGR1'!#REF!)</f>
        <v/>
      </c>
      <c r="E1166" s="188" t="str">
        <f>IF('Formulario PPGR3'!$G1166="","",'Formulario PPGR1'!#REF!)</f>
        <v/>
      </c>
      <c r="F1166" s="188" t="str">
        <f>IF('Formulario PPGR3'!$G1166="","",'Formulario PPGR1'!#REF!)</f>
        <v/>
      </c>
      <c r="G1166" s="234"/>
      <c r="H1166" s="519" t="str" cm="1">
        <f t="array" ref="H1166">IF(Tabla1[[#This Row],[Código_Actividad]]="","",_xlfn.XLOOKUP(Tabla1[[#This Row],[Código_Actividad]],CodigoActividad,Tabla2[Actividades Programables Presupuestables],"",0))</f>
        <v/>
      </c>
      <c r="I1166" s="520" t="str">
        <f>IFERROR(VLOOKUP('Formulario PPGR3'!$G1166,'Formulario PPGR2'!$C$9:$Q$270,15,FALSE),"")</f>
        <v/>
      </c>
      <c r="J1166" s="525"/>
      <c r="K1166" s="524"/>
      <c r="L1166" s="521" t="str">
        <f>IF(Tabla1[[#This Row],[Descripción]]="","",_xlfn.XLOOKUP(Tabla1[[#This Row],[Descripción]],Tabla10[Descripción],Tabla10[Unidad de Medida],"",0))</f>
        <v/>
      </c>
      <c r="M1166" s="312"/>
      <c r="N1166" s="537" t="str">
        <f>IF(Tabla1[[#This Row],[Descripción]]="","",_xlfn.XLOOKUP(Tabla1[[#This Row],[Descripción]],Tabla10[Descripción],Tabla10[Precio Unitario],0))</f>
        <v/>
      </c>
      <c r="O1166" s="537" t="str">
        <f>IF(Tabla1[[#This Row],[Cantidad de Insumos]]="","",Tabla1[[#This Row],[Precio Unitario]]*Tabla1[[#This Row],[Cantidad de Insumos]])</f>
        <v/>
      </c>
      <c r="P1166" s="522" t="str">
        <f>IF(Tabla1[[#This Row],[Descripción]]="","",_xlfn.XLOOKUP(Tabla1[[#This Row],[Descripción]],Tabla10[Descripción],Tabla10[CODIGO PRESUPUESTARIO],0))</f>
        <v/>
      </c>
      <c r="Q1166" s="523"/>
      <c r="R1166" s="523" t="str">
        <f>IF(Tabla1[[#This Row],[Insumos]]="","",_xlfn.XLOOKUP(Tabla1[[#This Row],[Insumos]],Tabla10[Insumo],Tabla10[InsumoAbrev],"",0))</f>
        <v/>
      </c>
    </row>
    <row r="1167" spans="2:18">
      <c r="B1167" s="188" t="str">
        <f>IF('Formulario PPGR3'!$G1167="","",CONCATENATE('Formulario PPGR3'!$C1167,".",'Formulario PPGR3'!$D1167,".",'Formulario PPGR3'!$E1167,".",'Formulario PPGR3'!$F1167))</f>
        <v/>
      </c>
      <c r="C1167" s="188" t="str">
        <f>IF('Formulario PPGR3'!$G1167="","",'Formulario PPGR1'!#REF!)</f>
        <v/>
      </c>
      <c r="D1167" s="188" t="str">
        <f>IF('Formulario PPGR3'!$G1167="","",'Formulario PPGR1'!#REF!)</f>
        <v/>
      </c>
      <c r="E1167" s="188" t="str">
        <f>IF('Formulario PPGR3'!$G1167="","",'Formulario PPGR1'!#REF!)</f>
        <v/>
      </c>
      <c r="F1167" s="188" t="str">
        <f>IF('Formulario PPGR3'!$G1167="","",'Formulario PPGR1'!#REF!)</f>
        <v/>
      </c>
      <c r="G1167" s="234"/>
      <c r="H1167" s="519" t="str" cm="1">
        <f t="array" ref="H1167">IF(Tabla1[[#This Row],[Código_Actividad]]="","",_xlfn.XLOOKUP(Tabla1[[#This Row],[Código_Actividad]],CodigoActividad,Tabla2[Actividades Programables Presupuestables],"",0))</f>
        <v/>
      </c>
      <c r="I1167" s="520" t="str">
        <f>IFERROR(VLOOKUP('Formulario PPGR3'!$G1167,'Formulario PPGR2'!$C$9:$Q$270,15,FALSE),"")</f>
        <v/>
      </c>
      <c r="J1167" s="525"/>
      <c r="K1167" s="524"/>
      <c r="L1167" s="521" t="str">
        <f>IF(Tabla1[[#This Row],[Descripción]]="","",_xlfn.XLOOKUP(Tabla1[[#This Row],[Descripción]],Tabla10[Descripción],Tabla10[Unidad de Medida],"",0))</f>
        <v/>
      </c>
      <c r="M1167" s="312"/>
      <c r="N1167" s="537" t="str">
        <f>IF(Tabla1[[#This Row],[Descripción]]="","",_xlfn.XLOOKUP(Tabla1[[#This Row],[Descripción]],Tabla10[Descripción],Tabla10[Precio Unitario],0))</f>
        <v/>
      </c>
      <c r="O1167" s="537" t="str">
        <f>IF(Tabla1[[#This Row],[Cantidad de Insumos]]="","",Tabla1[[#This Row],[Precio Unitario]]*Tabla1[[#This Row],[Cantidad de Insumos]])</f>
        <v/>
      </c>
      <c r="P1167" s="522" t="str">
        <f>IF(Tabla1[[#This Row],[Descripción]]="","",_xlfn.XLOOKUP(Tabla1[[#This Row],[Descripción]],Tabla10[Descripción],Tabla10[CODIGO PRESUPUESTARIO],0))</f>
        <v/>
      </c>
      <c r="Q1167" s="523"/>
      <c r="R1167" s="523" t="str">
        <f>IF(Tabla1[[#This Row],[Insumos]]="","",_xlfn.XLOOKUP(Tabla1[[#This Row],[Insumos]],Tabla10[Insumo],Tabla10[InsumoAbrev],"",0))</f>
        <v/>
      </c>
    </row>
    <row r="1168" spans="2:18">
      <c r="B1168" s="188" t="str">
        <f>IF('Formulario PPGR3'!$G1168="","",CONCATENATE('Formulario PPGR3'!$C1168,".",'Formulario PPGR3'!$D1168,".",'Formulario PPGR3'!$E1168,".",'Formulario PPGR3'!$F1168))</f>
        <v/>
      </c>
      <c r="C1168" s="188" t="str">
        <f>IF('Formulario PPGR3'!$G1168="","",'Formulario PPGR1'!#REF!)</f>
        <v/>
      </c>
      <c r="D1168" s="188" t="str">
        <f>IF('Formulario PPGR3'!$G1168="","",'Formulario PPGR1'!#REF!)</f>
        <v/>
      </c>
      <c r="E1168" s="188" t="str">
        <f>IF('Formulario PPGR3'!$G1168="","",'Formulario PPGR1'!#REF!)</f>
        <v/>
      </c>
      <c r="F1168" s="188" t="str">
        <f>IF('Formulario PPGR3'!$G1168="","",'Formulario PPGR1'!#REF!)</f>
        <v/>
      </c>
      <c r="G1168" s="234"/>
      <c r="H1168" s="519" t="str" cm="1">
        <f t="array" ref="H1168">IF(Tabla1[[#This Row],[Código_Actividad]]="","",_xlfn.XLOOKUP(Tabla1[[#This Row],[Código_Actividad]],CodigoActividad,Tabla2[Actividades Programables Presupuestables],"",0))</f>
        <v/>
      </c>
      <c r="I1168" s="520" t="str">
        <f>IFERROR(VLOOKUP('Formulario PPGR3'!$G1168,'Formulario PPGR2'!$C$9:$Q$270,15,FALSE),"")</f>
        <v/>
      </c>
      <c r="J1168" s="525"/>
      <c r="K1168" s="524"/>
      <c r="L1168" s="521" t="str">
        <f>IF(Tabla1[[#This Row],[Descripción]]="","",_xlfn.XLOOKUP(Tabla1[[#This Row],[Descripción]],Tabla10[Descripción],Tabla10[Unidad de Medida],"",0))</f>
        <v/>
      </c>
      <c r="M1168" s="312"/>
      <c r="N1168" s="537" t="str">
        <f>IF(Tabla1[[#This Row],[Descripción]]="","",_xlfn.XLOOKUP(Tabla1[[#This Row],[Descripción]],Tabla10[Descripción],Tabla10[Precio Unitario],0))</f>
        <v/>
      </c>
      <c r="O1168" s="537" t="str">
        <f>IF(Tabla1[[#This Row],[Cantidad de Insumos]]="","",Tabla1[[#This Row],[Precio Unitario]]*Tabla1[[#This Row],[Cantidad de Insumos]])</f>
        <v/>
      </c>
      <c r="P1168" s="522" t="str">
        <f>IF(Tabla1[[#This Row],[Descripción]]="","",_xlfn.XLOOKUP(Tabla1[[#This Row],[Descripción]],Tabla10[Descripción],Tabla10[CODIGO PRESUPUESTARIO],0))</f>
        <v/>
      </c>
      <c r="Q1168" s="523"/>
      <c r="R1168" s="523" t="str">
        <f>IF(Tabla1[[#This Row],[Insumos]]="","",_xlfn.XLOOKUP(Tabla1[[#This Row],[Insumos]],Tabla10[Insumo],Tabla10[InsumoAbrev],"",0))</f>
        <v/>
      </c>
    </row>
    <row r="1169" spans="2:18">
      <c r="B1169" s="188" t="str">
        <f>IF('Formulario PPGR3'!$G1169="","",CONCATENATE('Formulario PPGR3'!$C1169,".",'Formulario PPGR3'!$D1169,".",'Formulario PPGR3'!$E1169,".",'Formulario PPGR3'!$F1169))</f>
        <v/>
      </c>
      <c r="C1169" s="188" t="str">
        <f>IF('Formulario PPGR3'!$G1169="","",'Formulario PPGR1'!#REF!)</f>
        <v/>
      </c>
      <c r="D1169" s="188" t="str">
        <f>IF('Formulario PPGR3'!$G1169="","",'Formulario PPGR1'!#REF!)</f>
        <v/>
      </c>
      <c r="E1169" s="188" t="str">
        <f>IF('Formulario PPGR3'!$G1169="","",'Formulario PPGR1'!#REF!)</f>
        <v/>
      </c>
      <c r="F1169" s="188" t="str">
        <f>IF('Formulario PPGR3'!$G1169="","",'Formulario PPGR1'!#REF!)</f>
        <v/>
      </c>
      <c r="G1169" s="234"/>
      <c r="H1169" s="519" t="str" cm="1">
        <f t="array" ref="H1169">IF(Tabla1[[#This Row],[Código_Actividad]]="","",_xlfn.XLOOKUP(Tabla1[[#This Row],[Código_Actividad]],CodigoActividad,Tabla2[Actividades Programables Presupuestables],"",0))</f>
        <v/>
      </c>
      <c r="I1169" s="520" t="str">
        <f>IFERROR(VLOOKUP('Formulario PPGR3'!$G1169,'Formulario PPGR2'!$C$9:$Q$270,15,FALSE),"")</f>
        <v/>
      </c>
      <c r="J1169" s="525"/>
      <c r="K1169" s="524"/>
      <c r="L1169" s="521" t="str">
        <f>IF(Tabla1[[#This Row],[Descripción]]="","",_xlfn.XLOOKUP(Tabla1[[#This Row],[Descripción]],Tabla10[Descripción],Tabla10[Unidad de Medida],"",0))</f>
        <v/>
      </c>
      <c r="M1169" s="312"/>
      <c r="N1169" s="537" t="str">
        <f>IF(Tabla1[[#This Row],[Descripción]]="","",_xlfn.XLOOKUP(Tabla1[[#This Row],[Descripción]],Tabla10[Descripción],Tabla10[Precio Unitario],0))</f>
        <v/>
      </c>
      <c r="O1169" s="537" t="str">
        <f>IF(Tabla1[[#This Row],[Cantidad de Insumos]]="","",Tabla1[[#This Row],[Precio Unitario]]*Tabla1[[#This Row],[Cantidad de Insumos]])</f>
        <v/>
      </c>
      <c r="P1169" s="522" t="str">
        <f>IF(Tabla1[[#This Row],[Descripción]]="","",_xlfn.XLOOKUP(Tabla1[[#This Row],[Descripción]],Tabla10[Descripción],Tabla10[CODIGO PRESUPUESTARIO],0))</f>
        <v/>
      </c>
      <c r="Q1169" s="523"/>
      <c r="R1169" s="523" t="str">
        <f>IF(Tabla1[[#This Row],[Insumos]]="","",_xlfn.XLOOKUP(Tabla1[[#This Row],[Insumos]],Tabla10[Insumo],Tabla10[InsumoAbrev],"",0))</f>
        <v/>
      </c>
    </row>
    <row r="1170" spans="2:18">
      <c r="B1170" s="188" t="str">
        <f>IF('Formulario PPGR3'!$G1170="","",CONCATENATE('Formulario PPGR3'!$C1170,".",'Formulario PPGR3'!$D1170,".",'Formulario PPGR3'!$E1170,".",'Formulario PPGR3'!$F1170))</f>
        <v/>
      </c>
      <c r="C1170" s="188" t="str">
        <f>IF('Formulario PPGR3'!$G1170="","",'Formulario PPGR1'!#REF!)</f>
        <v/>
      </c>
      <c r="D1170" s="188" t="str">
        <f>IF('Formulario PPGR3'!$G1170="","",'Formulario PPGR1'!#REF!)</f>
        <v/>
      </c>
      <c r="E1170" s="188" t="str">
        <f>IF('Formulario PPGR3'!$G1170="","",'Formulario PPGR1'!#REF!)</f>
        <v/>
      </c>
      <c r="F1170" s="188" t="str">
        <f>IF('Formulario PPGR3'!$G1170="","",'Formulario PPGR1'!#REF!)</f>
        <v/>
      </c>
      <c r="G1170" s="234"/>
      <c r="H1170" s="519" t="str" cm="1">
        <f t="array" ref="H1170">IF(Tabla1[[#This Row],[Código_Actividad]]="","",_xlfn.XLOOKUP(Tabla1[[#This Row],[Código_Actividad]],CodigoActividad,Tabla2[Actividades Programables Presupuestables],"",0))</f>
        <v/>
      </c>
      <c r="I1170" s="520" t="str">
        <f>IFERROR(VLOOKUP('Formulario PPGR3'!$G1170,'Formulario PPGR2'!$C$9:$Q$270,15,FALSE),"")</f>
        <v/>
      </c>
      <c r="J1170" s="525"/>
      <c r="K1170" s="524"/>
      <c r="L1170" s="521" t="str">
        <f>IF(Tabla1[[#This Row],[Descripción]]="","",_xlfn.XLOOKUP(Tabla1[[#This Row],[Descripción]],Tabla10[Descripción],Tabla10[Unidad de Medida],"",0))</f>
        <v/>
      </c>
      <c r="M1170" s="312"/>
      <c r="N1170" s="537" t="str">
        <f>IF(Tabla1[[#This Row],[Descripción]]="","",_xlfn.XLOOKUP(Tabla1[[#This Row],[Descripción]],Tabla10[Descripción],Tabla10[Precio Unitario],0))</f>
        <v/>
      </c>
      <c r="O1170" s="537" t="str">
        <f>IF(Tabla1[[#This Row],[Cantidad de Insumos]]="","",Tabla1[[#This Row],[Precio Unitario]]*Tabla1[[#This Row],[Cantidad de Insumos]])</f>
        <v/>
      </c>
      <c r="P1170" s="522" t="str">
        <f>IF(Tabla1[[#This Row],[Descripción]]="","",_xlfn.XLOOKUP(Tabla1[[#This Row],[Descripción]],Tabla10[Descripción],Tabla10[CODIGO PRESUPUESTARIO],0))</f>
        <v/>
      </c>
      <c r="Q1170" s="523"/>
      <c r="R1170" s="523" t="str">
        <f>IF(Tabla1[[#This Row],[Insumos]]="","",_xlfn.XLOOKUP(Tabla1[[#This Row],[Insumos]],Tabla10[Insumo],Tabla10[InsumoAbrev],"",0))</f>
        <v/>
      </c>
    </row>
    <row r="1171" spans="2:18">
      <c r="B1171" s="188" t="str">
        <f>IF('Formulario PPGR3'!$G1171="","",CONCATENATE('Formulario PPGR3'!$C1171,".",'Formulario PPGR3'!$D1171,".",'Formulario PPGR3'!$E1171,".",'Formulario PPGR3'!$F1171))</f>
        <v/>
      </c>
      <c r="C1171" s="188" t="str">
        <f>IF('Formulario PPGR3'!$G1171="","",'Formulario PPGR1'!#REF!)</f>
        <v/>
      </c>
      <c r="D1171" s="188" t="str">
        <f>IF('Formulario PPGR3'!$G1171="","",'Formulario PPGR1'!#REF!)</f>
        <v/>
      </c>
      <c r="E1171" s="188" t="str">
        <f>IF('Formulario PPGR3'!$G1171="","",'Formulario PPGR1'!#REF!)</f>
        <v/>
      </c>
      <c r="F1171" s="188" t="str">
        <f>IF('Formulario PPGR3'!$G1171="","",'Formulario PPGR1'!#REF!)</f>
        <v/>
      </c>
      <c r="G1171" s="234"/>
      <c r="H1171" s="519" t="str" cm="1">
        <f t="array" ref="H1171">IF(Tabla1[[#This Row],[Código_Actividad]]="","",_xlfn.XLOOKUP(Tabla1[[#This Row],[Código_Actividad]],CodigoActividad,Tabla2[Actividades Programables Presupuestables],"",0))</f>
        <v/>
      </c>
      <c r="I1171" s="520" t="str">
        <f>IFERROR(VLOOKUP('Formulario PPGR3'!$G1171,'Formulario PPGR2'!$C$9:$Q$270,15,FALSE),"")</f>
        <v/>
      </c>
      <c r="J1171" s="525"/>
      <c r="K1171" s="524"/>
      <c r="L1171" s="521" t="str">
        <f>IF(Tabla1[[#This Row],[Descripción]]="","",_xlfn.XLOOKUP(Tabla1[[#This Row],[Descripción]],Tabla10[Descripción],Tabla10[Unidad de Medida],"",0))</f>
        <v/>
      </c>
      <c r="M1171" s="312"/>
      <c r="N1171" s="537" t="str">
        <f>IF(Tabla1[[#This Row],[Descripción]]="","",_xlfn.XLOOKUP(Tabla1[[#This Row],[Descripción]],Tabla10[Descripción],Tabla10[Precio Unitario],0))</f>
        <v/>
      </c>
      <c r="O1171" s="537" t="str">
        <f>IF(Tabla1[[#This Row],[Cantidad de Insumos]]="","",Tabla1[[#This Row],[Precio Unitario]]*Tabla1[[#This Row],[Cantidad de Insumos]])</f>
        <v/>
      </c>
      <c r="P1171" s="522" t="str">
        <f>IF(Tabla1[[#This Row],[Descripción]]="","",_xlfn.XLOOKUP(Tabla1[[#This Row],[Descripción]],Tabla10[Descripción],Tabla10[CODIGO PRESUPUESTARIO],0))</f>
        <v/>
      </c>
      <c r="Q1171" s="523"/>
      <c r="R1171" s="523" t="str">
        <f>IF(Tabla1[[#This Row],[Insumos]]="","",_xlfn.XLOOKUP(Tabla1[[#This Row],[Insumos]],Tabla10[Insumo],Tabla10[InsumoAbrev],"",0))</f>
        <v/>
      </c>
    </row>
    <row r="1172" spans="2:18">
      <c r="B1172" s="188" t="str">
        <f>IF('Formulario PPGR3'!$G1172="","",CONCATENATE('Formulario PPGR3'!$C1172,".",'Formulario PPGR3'!$D1172,".",'Formulario PPGR3'!$E1172,".",'Formulario PPGR3'!$F1172))</f>
        <v/>
      </c>
      <c r="C1172" s="188" t="str">
        <f>IF('Formulario PPGR3'!$G1172="","",'Formulario PPGR1'!#REF!)</f>
        <v/>
      </c>
      <c r="D1172" s="188" t="str">
        <f>IF('Formulario PPGR3'!$G1172="","",'Formulario PPGR1'!#REF!)</f>
        <v/>
      </c>
      <c r="E1172" s="188" t="str">
        <f>IF('Formulario PPGR3'!$G1172="","",'Formulario PPGR1'!#REF!)</f>
        <v/>
      </c>
      <c r="F1172" s="188" t="str">
        <f>IF('Formulario PPGR3'!$G1172="","",'Formulario PPGR1'!#REF!)</f>
        <v/>
      </c>
      <c r="G1172" s="234"/>
      <c r="H1172" s="519" t="str" cm="1">
        <f t="array" ref="H1172">IF(Tabla1[[#This Row],[Código_Actividad]]="","",_xlfn.XLOOKUP(Tabla1[[#This Row],[Código_Actividad]],CodigoActividad,Tabla2[Actividades Programables Presupuestables],"",0))</f>
        <v/>
      </c>
      <c r="I1172" s="520" t="str">
        <f>IFERROR(VLOOKUP('Formulario PPGR3'!$G1172,'Formulario PPGR2'!$C$9:$Q$270,15,FALSE),"")</f>
        <v/>
      </c>
      <c r="J1172" s="525"/>
      <c r="K1172" s="524"/>
      <c r="L1172" s="521" t="str">
        <f>IF(Tabla1[[#This Row],[Descripción]]="","",_xlfn.XLOOKUP(Tabla1[[#This Row],[Descripción]],Tabla10[Descripción],Tabla10[Unidad de Medida],"",0))</f>
        <v/>
      </c>
      <c r="M1172" s="312"/>
      <c r="N1172" s="537" t="str">
        <f>IF(Tabla1[[#This Row],[Descripción]]="","",_xlfn.XLOOKUP(Tabla1[[#This Row],[Descripción]],Tabla10[Descripción],Tabla10[Precio Unitario],0))</f>
        <v/>
      </c>
      <c r="O1172" s="537" t="str">
        <f>IF(Tabla1[[#This Row],[Cantidad de Insumos]]="","",Tabla1[[#This Row],[Precio Unitario]]*Tabla1[[#This Row],[Cantidad de Insumos]])</f>
        <v/>
      </c>
      <c r="P1172" s="522" t="str">
        <f>IF(Tabla1[[#This Row],[Descripción]]="","",_xlfn.XLOOKUP(Tabla1[[#This Row],[Descripción]],Tabla10[Descripción],Tabla10[CODIGO PRESUPUESTARIO],0))</f>
        <v/>
      </c>
      <c r="Q1172" s="523"/>
      <c r="R1172" s="523" t="str">
        <f>IF(Tabla1[[#This Row],[Insumos]]="","",_xlfn.XLOOKUP(Tabla1[[#This Row],[Insumos]],Tabla10[Insumo],Tabla10[InsumoAbrev],"",0))</f>
        <v/>
      </c>
    </row>
    <row r="1173" spans="2:18">
      <c r="B1173" s="188" t="str">
        <f>IF('Formulario PPGR3'!$G1173="","",CONCATENATE('Formulario PPGR3'!$C1173,".",'Formulario PPGR3'!$D1173,".",'Formulario PPGR3'!$E1173,".",'Formulario PPGR3'!$F1173))</f>
        <v/>
      </c>
      <c r="C1173" s="188" t="str">
        <f>IF('Formulario PPGR3'!$G1173="","",'Formulario PPGR1'!#REF!)</f>
        <v/>
      </c>
      <c r="D1173" s="188" t="str">
        <f>IF('Formulario PPGR3'!$G1173="","",'Formulario PPGR1'!#REF!)</f>
        <v/>
      </c>
      <c r="E1173" s="188" t="str">
        <f>IF('Formulario PPGR3'!$G1173="","",'Formulario PPGR1'!#REF!)</f>
        <v/>
      </c>
      <c r="F1173" s="188" t="str">
        <f>IF('Formulario PPGR3'!$G1173="","",'Formulario PPGR1'!#REF!)</f>
        <v/>
      </c>
      <c r="G1173" s="234"/>
      <c r="H1173" s="519" t="str" cm="1">
        <f t="array" ref="H1173">IF(Tabla1[[#This Row],[Código_Actividad]]="","",_xlfn.XLOOKUP(Tabla1[[#This Row],[Código_Actividad]],CodigoActividad,Tabla2[Actividades Programables Presupuestables],"",0))</f>
        <v/>
      </c>
      <c r="I1173" s="520" t="str">
        <f>IFERROR(VLOOKUP('Formulario PPGR3'!$G1173,'Formulario PPGR2'!$C$9:$Q$270,15,FALSE),"")</f>
        <v/>
      </c>
      <c r="J1173" s="525"/>
      <c r="K1173" s="524"/>
      <c r="L1173" s="521" t="str">
        <f>IF(Tabla1[[#This Row],[Descripción]]="","",_xlfn.XLOOKUP(Tabla1[[#This Row],[Descripción]],Tabla10[Descripción],Tabla10[Unidad de Medida],"",0))</f>
        <v/>
      </c>
      <c r="M1173" s="312"/>
      <c r="N1173" s="537" t="str">
        <f>IF(Tabla1[[#This Row],[Descripción]]="","",_xlfn.XLOOKUP(Tabla1[[#This Row],[Descripción]],Tabla10[Descripción],Tabla10[Precio Unitario],0))</f>
        <v/>
      </c>
      <c r="O1173" s="537" t="str">
        <f>IF(Tabla1[[#This Row],[Cantidad de Insumos]]="","",Tabla1[[#This Row],[Precio Unitario]]*Tabla1[[#This Row],[Cantidad de Insumos]])</f>
        <v/>
      </c>
      <c r="P1173" s="522" t="str">
        <f>IF(Tabla1[[#This Row],[Descripción]]="","",_xlfn.XLOOKUP(Tabla1[[#This Row],[Descripción]],Tabla10[Descripción],Tabla10[CODIGO PRESUPUESTARIO],0))</f>
        <v/>
      </c>
      <c r="Q1173" s="523"/>
      <c r="R1173" s="523" t="str">
        <f>IF(Tabla1[[#This Row],[Insumos]]="","",_xlfn.XLOOKUP(Tabla1[[#This Row],[Insumos]],Tabla10[Insumo],Tabla10[InsumoAbrev],"",0))</f>
        <v/>
      </c>
    </row>
    <row r="1174" spans="2:18">
      <c r="B1174" s="188" t="str">
        <f>IF('Formulario PPGR3'!$G1174="","",CONCATENATE('Formulario PPGR3'!$C1174,".",'Formulario PPGR3'!$D1174,".",'Formulario PPGR3'!$E1174,".",'Formulario PPGR3'!$F1174))</f>
        <v/>
      </c>
      <c r="C1174" s="188" t="str">
        <f>IF('Formulario PPGR3'!$G1174="","",'Formulario PPGR1'!#REF!)</f>
        <v/>
      </c>
      <c r="D1174" s="188" t="str">
        <f>IF('Formulario PPGR3'!$G1174="","",'Formulario PPGR1'!#REF!)</f>
        <v/>
      </c>
      <c r="E1174" s="188" t="str">
        <f>IF('Formulario PPGR3'!$G1174="","",'Formulario PPGR1'!#REF!)</f>
        <v/>
      </c>
      <c r="F1174" s="188" t="str">
        <f>IF('Formulario PPGR3'!$G1174="","",'Formulario PPGR1'!#REF!)</f>
        <v/>
      </c>
      <c r="G1174" s="234"/>
      <c r="H1174" s="519" t="str" cm="1">
        <f t="array" ref="H1174">IF(Tabla1[[#This Row],[Código_Actividad]]="","",_xlfn.XLOOKUP(Tabla1[[#This Row],[Código_Actividad]],CodigoActividad,Tabla2[Actividades Programables Presupuestables],"",0))</f>
        <v/>
      </c>
      <c r="I1174" s="520" t="str">
        <f>IFERROR(VLOOKUP('Formulario PPGR3'!$G1174,'Formulario PPGR2'!$C$9:$Q$270,15,FALSE),"")</f>
        <v/>
      </c>
      <c r="J1174" s="525"/>
      <c r="K1174" s="524"/>
      <c r="L1174" s="521" t="str">
        <f>IF(Tabla1[[#This Row],[Descripción]]="","",_xlfn.XLOOKUP(Tabla1[[#This Row],[Descripción]],Tabla10[Descripción],Tabla10[Unidad de Medida],"",0))</f>
        <v/>
      </c>
      <c r="M1174" s="312"/>
      <c r="N1174" s="537" t="str">
        <f>IF(Tabla1[[#This Row],[Descripción]]="","",_xlfn.XLOOKUP(Tabla1[[#This Row],[Descripción]],Tabla10[Descripción],Tabla10[Precio Unitario],0))</f>
        <v/>
      </c>
      <c r="O1174" s="537" t="str">
        <f>IF(Tabla1[[#This Row],[Cantidad de Insumos]]="","",Tabla1[[#This Row],[Precio Unitario]]*Tabla1[[#This Row],[Cantidad de Insumos]])</f>
        <v/>
      </c>
      <c r="P1174" s="522" t="str">
        <f>IF(Tabla1[[#This Row],[Descripción]]="","",_xlfn.XLOOKUP(Tabla1[[#This Row],[Descripción]],Tabla10[Descripción],Tabla10[CODIGO PRESUPUESTARIO],0))</f>
        <v/>
      </c>
      <c r="Q1174" s="523"/>
      <c r="R1174" s="523" t="str">
        <f>IF(Tabla1[[#This Row],[Insumos]]="","",_xlfn.XLOOKUP(Tabla1[[#This Row],[Insumos]],Tabla10[Insumo],Tabla10[InsumoAbrev],"",0))</f>
        <v/>
      </c>
    </row>
    <row r="1175" spans="2:18">
      <c r="B1175" s="188" t="str">
        <f>IF('Formulario PPGR3'!$G1175="","",CONCATENATE('Formulario PPGR3'!$C1175,".",'Formulario PPGR3'!$D1175,".",'Formulario PPGR3'!$E1175,".",'Formulario PPGR3'!$F1175))</f>
        <v/>
      </c>
      <c r="C1175" s="188" t="str">
        <f>IF('Formulario PPGR3'!$G1175="","",'Formulario PPGR1'!#REF!)</f>
        <v/>
      </c>
      <c r="D1175" s="188" t="str">
        <f>IF('Formulario PPGR3'!$G1175="","",'Formulario PPGR1'!#REF!)</f>
        <v/>
      </c>
      <c r="E1175" s="188" t="str">
        <f>IF('Formulario PPGR3'!$G1175="","",'Formulario PPGR1'!#REF!)</f>
        <v/>
      </c>
      <c r="F1175" s="188" t="str">
        <f>IF('Formulario PPGR3'!$G1175="","",'Formulario PPGR1'!#REF!)</f>
        <v/>
      </c>
      <c r="G1175" s="234"/>
      <c r="H1175" s="519" t="str" cm="1">
        <f t="array" ref="H1175">IF(Tabla1[[#This Row],[Código_Actividad]]="","",_xlfn.XLOOKUP(Tabla1[[#This Row],[Código_Actividad]],CodigoActividad,Tabla2[Actividades Programables Presupuestables],"",0))</f>
        <v/>
      </c>
      <c r="I1175" s="520" t="str">
        <f>IFERROR(VLOOKUP('Formulario PPGR3'!$G1175,'Formulario PPGR2'!$C$9:$Q$270,15,FALSE),"")</f>
        <v/>
      </c>
      <c r="J1175" s="525"/>
      <c r="K1175" s="524"/>
      <c r="L1175" s="521" t="str">
        <f>IF(Tabla1[[#This Row],[Descripción]]="","",_xlfn.XLOOKUP(Tabla1[[#This Row],[Descripción]],Tabla10[Descripción],Tabla10[Unidad de Medida],"",0))</f>
        <v/>
      </c>
      <c r="M1175" s="312"/>
      <c r="N1175" s="537" t="str">
        <f>IF(Tabla1[[#This Row],[Descripción]]="","",_xlfn.XLOOKUP(Tabla1[[#This Row],[Descripción]],Tabla10[Descripción],Tabla10[Precio Unitario],0))</f>
        <v/>
      </c>
      <c r="O1175" s="537" t="str">
        <f>IF(Tabla1[[#This Row],[Cantidad de Insumos]]="","",Tabla1[[#This Row],[Precio Unitario]]*Tabla1[[#This Row],[Cantidad de Insumos]])</f>
        <v/>
      </c>
      <c r="P1175" s="522" t="str">
        <f>IF(Tabla1[[#This Row],[Descripción]]="","",_xlfn.XLOOKUP(Tabla1[[#This Row],[Descripción]],Tabla10[Descripción],Tabla10[CODIGO PRESUPUESTARIO],0))</f>
        <v/>
      </c>
      <c r="Q1175" s="523"/>
      <c r="R1175" s="523" t="str">
        <f>IF(Tabla1[[#This Row],[Insumos]]="","",_xlfn.XLOOKUP(Tabla1[[#This Row],[Insumos]],Tabla10[Insumo],Tabla10[InsumoAbrev],"",0))</f>
        <v/>
      </c>
    </row>
    <row r="1176" spans="2:18">
      <c r="B1176" s="188" t="str">
        <f>IF('Formulario PPGR3'!$G1176="","",CONCATENATE('Formulario PPGR3'!$C1176,".",'Formulario PPGR3'!$D1176,".",'Formulario PPGR3'!$E1176,".",'Formulario PPGR3'!$F1176))</f>
        <v/>
      </c>
      <c r="C1176" s="188" t="str">
        <f>IF('Formulario PPGR3'!$G1176="","",'Formulario PPGR1'!#REF!)</f>
        <v/>
      </c>
      <c r="D1176" s="188" t="str">
        <f>IF('Formulario PPGR3'!$G1176="","",'Formulario PPGR1'!#REF!)</f>
        <v/>
      </c>
      <c r="E1176" s="188" t="str">
        <f>IF('Formulario PPGR3'!$G1176="","",'Formulario PPGR1'!#REF!)</f>
        <v/>
      </c>
      <c r="F1176" s="188" t="str">
        <f>IF('Formulario PPGR3'!$G1176="","",'Formulario PPGR1'!#REF!)</f>
        <v/>
      </c>
      <c r="G1176" s="234"/>
      <c r="H1176" s="519" t="str" cm="1">
        <f t="array" ref="H1176">IF(Tabla1[[#This Row],[Código_Actividad]]="","",_xlfn.XLOOKUP(Tabla1[[#This Row],[Código_Actividad]],CodigoActividad,Tabla2[Actividades Programables Presupuestables],"",0))</f>
        <v/>
      </c>
      <c r="I1176" s="520" t="str">
        <f>IFERROR(VLOOKUP('Formulario PPGR3'!$G1176,'Formulario PPGR2'!$C$9:$Q$270,15,FALSE),"")</f>
        <v/>
      </c>
      <c r="J1176" s="525"/>
      <c r="K1176" s="524"/>
      <c r="L1176" s="521" t="str">
        <f>IF(Tabla1[[#This Row],[Descripción]]="","",_xlfn.XLOOKUP(Tabla1[[#This Row],[Descripción]],Tabla10[Descripción],Tabla10[Unidad de Medida],"",0))</f>
        <v/>
      </c>
      <c r="M1176" s="312"/>
      <c r="N1176" s="537" t="str">
        <f>IF(Tabla1[[#This Row],[Descripción]]="","",_xlfn.XLOOKUP(Tabla1[[#This Row],[Descripción]],Tabla10[Descripción],Tabla10[Precio Unitario],0))</f>
        <v/>
      </c>
      <c r="O1176" s="537" t="str">
        <f>IF(Tabla1[[#This Row],[Cantidad de Insumos]]="","",Tabla1[[#This Row],[Precio Unitario]]*Tabla1[[#This Row],[Cantidad de Insumos]])</f>
        <v/>
      </c>
      <c r="P1176" s="522" t="str">
        <f>IF(Tabla1[[#This Row],[Descripción]]="","",_xlfn.XLOOKUP(Tabla1[[#This Row],[Descripción]],Tabla10[Descripción],Tabla10[CODIGO PRESUPUESTARIO],0))</f>
        <v/>
      </c>
      <c r="Q1176" s="523"/>
      <c r="R1176" s="523" t="str">
        <f>IF(Tabla1[[#This Row],[Insumos]]="","",_xlfn.XLOOKUP(Tabla1[[#This Row],[Insumos]],Tabla10[Insumo],Tabla10[InsumoAbrev],"",0))</f>
        <v/>
      </c>
    </row>
    <row r="1177" spans="2:18">
      <c r="B1177" s="188" t="str">
        <f>IF('Formulario PPGR3'!$G1177="","",CONCATENATE('Formulario PPGR3'!$C1177,".",'Formulario PPGR3'!$D1177,".",'Formulario PPGR3'!$E1177,".",'Formulario PPGR3'!$F1177))</f>
        <v/>
      </c>
      <c r="C1177" s="188" t="str">
        <f>IF('Formulario PPGR3'!$G1177="","",'Formulario PPGR1'!#REF!)</f>
        <v/>
      </c>
      <c r="D1177" s="188" t="str">
        <f>IF('Formulario PPGR3'!$G1177="","",'Formulario PPGR1'!#REF!)</f>
        <v/>
      </c>
      <c r="E1177" s="188" t="str">
        <f>IF('Formulario PPGR3'!$G1177="","",'Formulario PPGR1'!#REF!)</f>
        <v/>
      </c>
      <c r="F1177" s="188" t="str">
        <f>IF('Formulario PPGR3'!$G1177="","",'Formulario PPGR1'!#REF!)</f>
        <v/>
      </c>
      <c r="G1177" s="234"/>
      <c r="H1177" s="519" t="str" cm="1">
        <f t="array" ref="H1177">IF(Tabla1[[#This Row],[Código_Actividad]]="","",_xlfn.XLOOKUP(Tabla1[[#This Row],[Código_Actividad]],CodigoActividad,Tabla2[Actividades Programables Presupuestables],"",0))</f>
        <v/>
      </c>
      <c r="I1177" s="520" t="str">
        <f>IFERROR(VLOOKUP('Formulario PPGR3'!$G1177,'Formulario PPGR2'!$C$9:$Q$270,15,FALSE),"")</f>
        <v/>
      </c>
      <c r="J1177" s="525"/>
      <c r="K1177" s="524"/>
      <c r="L1177" s="521" t="str">
        <f>IF(Tabla1[[#This Row],[Descripción]]="","",_xlfn.XLOOKUP(Tabla1[[#This Row],[Descripción]],Tabla10[Descripción],Tabla10[Unidad de Medida],"",0))</f>
        <v/>
      </c>
      <c r="M1177" s="312"/>
      <c r="N1177" s="537" t="str">
        <f>IF(Tabla1[[#This Row],[Descripción]]="","",_xlfn.XLOOKUP(Tabla1[[#This Row],[Descripción]],Tabla10[Descripción],Tabla10[Precio Unitario],0))</f>
        <v/>
      </c>
      <c r="O1177" s="537" t="str">
        <f>IF(Tabla1[[#This Row],[Cantidad de Insumos]]="","",Tabla1[[#This Row],[Precio Unitario]]*Tabla1[[#This Row],[Cantidad de Insumos]])</f>
        <v/>
      </c>
      <c r="P1177" s="522" t="str">
        <f>IF(Tabla1[[#This Row],[Descripción]]="","",_xlfn.XLOOKUP(Tabla1[[#This Row],[Descripción]],Tabla10[Descripción],Tabla10[CODIGO PRESUPUESTARIO],0))</f>
        <v/>
      </c>
      <c r="Q1177" s="523"/>
      <c r="R1177" s="523" t="str">
        <f>IF(Tabla1[[#This Row],[Insumos]]="","",_xlfn.XLOOKUP(Tabla1[[#This Row],[Insumos]],Tabla10[Insumo],Tabla10[InsumoAbrev],"",0))</f>
        <v/>
      </c>
    </row>
    <row r="1178" spans="2:18">
      <c r="B1178" s="188" t="str">
        <f>IF('Formulario PPGR3'!$G1178="","",CONCATENATE('Formulario PPGR3'!$C1178,".",'Formulario PPGR3'!$D1178,".",'Formulario PPGR3'!$E1178,".",'Formulario PPGR3'!$F1178))</f>
        <v/>
      </c>
      <c r="C1178" s="188" t="str">
        <f>IF('Formulario PPGR3'!$G1178="","",'Formulario PPGR1'!#REF!)</f>
        <v/>
      </c>
      <c r="D1178" s="188" t="str">
        <f>IF('Formulario PPGR3'!$G1178="","",'Formulario PPGR1'!#REF!)</f>
        <v/>
      </c>
      <c r="E1178" s="188" t="str">
        <f>IF('Formulario PPGR3'!$G1178="","",'Formulario PPGR1'!#REF!)</f>
        <v/>
      </c>
      <c r="F1178" s="188" t="str">
        <f>IF('Formulario PPGR3'!$G1178="","",'Formulario PPGR1'!#REF!)</f>
        <v/>
      </c>
      <c r="G1178" s="234"/>
      <c r="H1178" s="519" t="str" cm="1">
        <f t="array" ref="H1178">IF(Tabla1[[#This Row],[Código_Actividad]]="","",_xlfn.XLOOKUP(Tabla1[[#This Row],[Código_Actividad]],CodigoActividad,Tabla2[Actividades Programables Presupuestables],"",0))</f>
        <v/>
      </c>
      <c r="I1178" s="520" t="str">
        <f>IFERROR(VLOOKUP('Formulario PPGR3'!$G1178,'Formulario PPGR2'!$C$9:$Q$270,15,FALSE),"")</f>
        <v/>
      </c>
      <c r="J1178" s="525"/>
      <c r="K1178" s="524"/>
      <c r="L1178" s="521" t="str">
        <f>IF(Tabla1[[#This Row],[Descripción]]="","",_xlfn.XLOOKUP(Tabla1[[#This Row],[Descripción]],Tabla10[Descripción],Tabla10[Unidad de Medida],"",0))</f>
        <v/>
      </c>
      <c r="M1178" s="312"/>
      <c r="N1178" s="537" t="str">
        <f>IF(Tabla1[[#This Row],[Descripción]]="","",_xlfn.XLOOKUP(Tabla1[[#This Row],[Descripción]],Tabla10[Descripción],Tabla10[Precio Unitario],0))</f>
        <v/>
      </c>
      <c r="O1178" s="537" t="str">
        <f>IF(Tabla1[[#This Row],[Cantidad de Insumos]]="","",Tabla1[[#This Row],[Precio Unitario]]*Tabla1[[#This Row],[Cantidad de Insumos]])</f>
        <v/>
      </c>
      <c r="P1178" s="522" t="str">
        <f>IF(Tabla1[[#This Row],[Descripción]]="","",_xlfn.XLOOKUP(Tabla1[[#This Row],[Descripción]],Tabla10[Descripción],Tabla10[CODIGO PRESUPUESTARIO],0))</f>
        <v/>
      </c>
      <c r="Q1178" s="523"/>
      <c r="R1178" s="523" t="str">
        <f>IF(Tabla1[[#This Row],[Insumos]]="","",_xlfn.XLOOKUP(Tabla1[[#This Row],[Insumos]],Tabla10[Insumo],Tabla10[InsumoAbrev],"",0))</f>
        <v/>
      </c>
    </row>
    <row r="1179" spans="2:18">
      <c r="B1179" s="188" t="str">
        <f>IF('Formulario PPGR3'!$G1179="","",CONCATENATE('Formulario PPGR3'!$C1179,".",'Formulario PPGR3'!$D1179,".",'Formulario PPGR3'!$E1179,".",'Formulario PPGR3'!$F1179))</f>
        <v/>
      </c>
      <c r="C1179" s="188" t="str">
        <f>IF('Formulario PPGR3'!$G1179="","",'Formulario PPGR1'!#REF!)</f>
        <v/>
      </c>
      <c r="D1179" s="188" t="str">
        <f>IF('Formulario PPGR3'!$G1179="","",'Formulario PPGR1'!#REF!)</f>
        <v/>
      </c>
      <c r="E1179" s="188" t="str">
        <f>IF('Formulario PPGR3'!$G1179="","",'Formulario PPGR1'!#REF!)</f>
        <v/>
      </c>
      <c r="F1179" s="188" t="str">
        <f>IF('Formulario PPGR3'!$G1179="","",'Formulario PPGR1'!#REF!)</f>
        <v/>
      </c>
      <c r="G1179" s="234"/>
      <c r="H1179" s="519" t="str" cm="1">
        <f t="array" ref="H1179">IF(Tabla1[[#This Row],[Código_Actividad]]="","",_xlfn.XLOOKUP(Tabla1[[#This Row],[Código_Actividad]],CodigoActividad,Tabla2[Actividades Programables Presupuestables],"",0))</f>
        <v/>
      </c>
      <c r="I1179" s="520" t="str">
        <f>IFERROR(VLOOKUP('Formulario PPGR3'!$G1179,'Formulario PPGR2'!$C$9:$Q$270,15,FALSE),"")</f>
        <v/>
      </c>
      <c r="J1179" s="525"/>
      <c r="K1179" s="524"/>
      <c r="L1179" s="521" t="str">
        <f>IF(Tabla1[[#This Row],[Descripción]]="","",_xlfn.XLOOKUP(Tabla1[[#This Row],[Descripción]],Tabla10[Descripción],Tabla10[Unidad de Medida],"",0))</f>
        <v/>
      </c>
      <c r="M1179" s="312"/>
      <c r="N1179" s="537" t="str">
        <f>IF(Tabla1[[#This Row],[Descripción]]="","",_xlfn.XLOOKUP(Tabla1[[#This Row],[Descripción]],Tabla10[Descripción],Tabla10[Precio Unitario],0))</f>
        <v/>
      </c>
      <c r="O1179" s="537" t="str">
        <f>IF(Tabla1[[#This Row],[Cantidad de Insumos]]="","",Tabla1[[#This Row],[Precio Unitario]]*Tabla1[[#This Row],[Cantidad de Insumos]])</f>
        <v/>
      </c>
      <c r="P1179" s="522" t="str">
        <f>IF(Tabla1[[#This Row],[Descripción]]="","",_xlfn.XLOOKUP(Tabla1[[#This Row],[Descripción]],Tabla10[Descripción],Tabla10[CODIGO PRESUPUESTARIO],0))</f>
        <v/>
      </c>
      <c r="Q1179" s="523"/>
      <c r="R1179" s="523" t="str">
        <f>IF(Tabla1[[#This Row],[Insumos]]="","",_xlfn.XLOOKUP(Tabla1[[#This Row],[Insumos]],Tabla10[Insumo],Tabla10[InsumoAbrev],"",0))</f>
        <v/>
      </c>
    </row>
    <row r="1180" spans="2:18">
      <c r="B1180" s="188" t="str">
        <f>IF('Formulario PPGR3'!$G1180="","",CONCATENATE('Formulario PPGR3'!$C1180,".",'Formulario PPGR3'!$D1180,".",'Formulario PPGR3'!$E1180,".",'Formulario PPGR3'!$F1180))</f>
        <v/>
      </c>
      <c r="C1180" s="188" t="str">
        <f>IF('Formulario PPGR3'!$G1180="","",'Formulario PPGR1'!#REF!)</f>
        <v/>
      </c>
      <c r="D1180" s="188" t="str">
        <f>IF('Formulario PPGR3'!$G1180="","",'Formulario PPGR1'!#REF!)</f>
        <v/>
      </c>
      <c r="E1180" s="188" t="str">
        <f>IF('Formulario PPGR3'!$G1180="","",'Formulario PPGR1'!#REF!)</f>
        <v/>
      </c>
      <c r="F1180" s="188" t="str">
        <f>IF('Formulario PPGR3'!$G1180="","",'Formulario PPGR1'!#REF!)</f>
        <v/>
      </c>
      <c r="G1180" s="234"/>
      <c r="H1180" s="519" t="str" cm="1">
        <f t="array" ref="H1180">IF(Tabla1[[#This Row],[Código_Actividad]]="","",_xlfn.XLOOKUP(Tabla1[[#This Row],[Código_Actividad]],CodigoActividad,Tabla2[Actividades Programables Presupuestables],"",0))</f>
        <v/>
      </c>
      <c r="I1180" s="520" t="str">
        <f>IFERROR(VLOOKUP('Formulario PPGR3'!$G1180,'Formulario PPGR2'!$C$9:$Q$270,15,FALSE),"")</f>
        <v/>
      </c>
      <c r="J1180" s="525"/>
      <c r="K1180" s="524"/>
      <c r="L1180" s="521" t="str">
        <f>IF(Tabla1[[#This Row],[Descripción]]="","",_xlfn.XLOOKUP(Tabla1[[#This Row],[Descripción]],Tabla10[Descripción],Tabla10[Unidad de Medida],"",0))</f>
        <v/>
      </c>
      <c r="M1180" s="312"/>
      <c r="N1180" s="537" t="str">
        <f>IF(Tabla1[[#This Row],[Descripción]]="","",_xlfn.XLOOKUP(Tabla1[[#This Row],[Descripción]],Tabla10[Descripción],Tabla10[Precio Unitario],0))</f>
        <v/>
      </c>
      <c r="O1180" s="537" t="str">
        <f>IF(Tabla1[[#This Row],[Cantidad de Insumos]]="","",Tabla1[[#This Row],[Precio Unitario]]*Tabla1[[#This Row],[Cantidad de Insumos]])</f>
        <v/>
      </c>
      <c r="P1180" s="522" t="str">
        <f>IF(Tabla1[[#This Row],[Descripción]]="","",_xlfn.XLOOKUP(Tabla1[[#This Row],[Descripción]],Tabla10[Descripción],Tabla10[CODIGO PRESUPUESTARIO],0))</f>
        <v/>
      </c>
      <c r="Q1180" s="523"/>
      <c r="R1180" s="523" t="str">
        <f>IF(Tabla1[[#This Row],[Insumos]]="","",_xlfn.XLOOKUP(Tabla1[[#This Row],[Insumos]],Tabla10[Insumo],Tabla10[InsumoAbrev],"",0))</f>
        <v/>
      </c>
    </row>
    <row r="1181" spans="2:18">
      <c r="B1181" s="188" t="str">
        <f>IF('Formulario PPGR3'!$G1181="","",CONCATENATE('Formulario PPGR3'!$C1181,".",'Formulario PPGR3'!$D1181,".",'Formulario PPGR3'!$E1181,".",'Formulario PPGR3'!$F1181))</f>
        <v/>
      </c>
      <c r="C1181" s="188" t="str">
        <f>IF('Formulario PPGR3'!$G1181="","",'Formulario PPGR1'!#REF!)</f>
        <v/>
      </c>
      <c r="D1181" s="188" t="str">
        <f>IF('Formulario PPGR3'!$G1181="","",'Formulario PPGR1'!#REF!)</f>
        <v/>
      </c>
      <c r="E1181" s="188" t="str">
        <f>IF('Formulario PPGR3'!$G1181="","",'Formulario PPGR1'!#REF!)</f>
        <v/>
      </c>
      <c r="F1181" s="188" t="str">
        <f>IF('Formulario PPGR3'!$G1181="","",'Formulario PPGR1'!#REF!)</f>
        <v/>
      </c>
      <c r="G1181" s="234"/>
      <c r="H1181" s="519" t="str" cm="1">
        <f t="array" ref="H1181">IF(Tabla1[[#This Row],[Código_Actividad]]="","",_xlfn.XLOOKUP(Tabla1[[#This Row],[Código_Actividad]],CodigoActividad,Tabla2[Actividades Programables Presupuestables],"",0))</f>
        <v/>
      </c>
      <c r="I1181" s="520" t="str">
        <f>IFERROR(VLOOKUP('Formulario PPGR3'!$G1181,'Formulario PPGR2'!$C$9:$Q$270,15,FALSE),"")</f>
        <v/>
      </c>
      <c r="J1181" s="525"/>
      <c r="K1181" s="524"/>
      <c r="L1181" s="521" t="str">
        <f>IF(Tabla1[[#This Row],[Descripción]]="","",_xlfn.XLOOKUP(Tabla1[[#This Row],[Descripción]],Tabla10[Descripción],Tabla10[Unidad de Medida],"",0))</f>
        <v/>
      </c>
      <c r="M1181" s="312"/>
      <c r="N1181" s="537" t="str">
        <f>IF(Tabla1[[#This Row],[Descripción]]="","",_xlfn.XLOOKUP(Tabla1[[#This Row],[Descripción]],Tabla10[Descripción],Tabla10[Precio Unitario],0))</f>
        <v/>
      </c>
      <c r="O1181" s="537" t="str">
        <f>IF(Tabla1[[#This Row],[Cantidad de Insumos]]="","",Tabla1[[#This Row],[Precio Unitario]]*Tabla1[[#This Row],[Cantidad de Insumos]])</f>
        <v/>
      </c>
      <c r="P1181" s="522" t="str">
        <f>IF(Tabla1[[#This Row],[Descripción]]="","",_xlfn.XLOOKUP(Tabla1[[#This Row],[Descripción]],Tabla10[Descripción],Tabla10[CODIGO PRESUPUESTARIO],0))</f>
        <v/>
      </c>
      <c r="Q1181" s="523"/>
      <c r="R1181" s="523" t="str">
        <f>IF(Tabla1[[#This Row],[Insumos]]="","",_xlfn.XLOOKUP(Tabla1[[#This Row],[Insumos]],Tabla10[Insumo],Tabla10[InsumoAbrev],"",0))</f>
        <v/>
      </c>
    </row>
    <row r="1182" spans="2:18">
      <c r="B1182" s="188" t="str">
        <f>IF('Formulario PPGR3'!$G1182="","",CONCATENATE('Formulario PPGR3'!$C1182,".",'Formulario PPGR3'!$D1182,".",'Formulario PPGR3'!$E1182,".",'Formulario PPGR3'!$F1182))</f>
        <v/>
      </c>
      <c r="C1182" s="188" t="str">
        <f>IF('Formulario PPGR3'!$G1182="","",'Formulario PPGR1'!#REF!)</f>
        <v/>
      </c>
      <c r="D1182" s="188" t="str">
        <f>IF('Formulario PPGR3'!$G1182="","",'Formulario PPGR1'!#REF!)</f>
        <v/>
      </c>
      <c r="E1182" s="188" t="str">
        <f>IF('Formulario PPGR3'!$G1182="","",'Formulario PPGR1'!#REF!)</f>
        <v/>
      </c>
      <c r="F1182" s="188" t="str">
        <f>IF('Formulario PPGR3'!$G1182="","",'Formulario PPGR1'!#REF!)</f>
        <v/>
      </c>
      <c r="G1182" s="234"/>
      <c r="H1182" s="519" t="str" cm="1">
        <f t="array" ref="H1182">IF(Tabla1[[#This Row],[Código_Actividad]]="","",_xlfn.XLOOKUP(Tabla1[[#This Row],[Código_Actividad]],CodigoActividad,Tabla2[Actividades Programables Presupuestables],"",0))</f>
        <v/>
      </c>
      <c r="I1182" s="520" t="str">
        <f>IFERROR(VLOOKUP('Formulario PPGR3'!$G1182,'Formulario PPGR2'!$C$9:$Q$270,15,FALSE),"")</f>
        <v/>
      </c>
      <c r="J1182" s="525"/>
      <c r="K1182" s="524"/>
      <c r="L1182" s="521" t="str">
        <f>IF(Tabla1[[#This Row],[Descripción]]="","",_xlfn.XLOOKUP(Tabla1[[#This Row],[Descripción]],Tabla10[Descripción],Tabla10[Unidad de Medida],"",0))</f>
        <v/>
      </c>
      <c r="M1182" s="312"/>
      <c r="N1182" s="537" t="str">
        <f>IF(Tabla1[[#This Row],[Descripción]]="","",_xlfn.XLOOKUP(Tabla1[[#This Row],[Descripción]],Tabla10[Descripción],Tabla10[Precio Unitario],0))</f>
        <v/>
      </c>
      <c r="O1182" s="537" t="str">
        <f>IF(Tabla1[[#This Row],[Cantidad de Insumos]]="","",Tabla1[[#This Row],[Precio Unitario]]*Tabla1[[#This Row],[Cantidad de Insumos]])</f>
        <v/>
      </c>
      <c r="P1182" s="522" t="str">
        <f>IF(Tabla1[[#This Row],[Descripción]]="","",_xlfn.XLOOKUP(Tabla1[[#This Row],[Descripción]],Tabla10[Descripción],Tabla10[CODIGO PRESUPUESTARIO],0))</f>
        <v/>
      </c>
      <c r="Q1182" s="523"/>
      <c r="R1182" s="523" t="str">
        <f>IF(Tabla1[[#This Row],[Insumos]]="","",_xlfn.XLOOKUP(Tabla1[[#This Row],[Insumos]],Tabla10[Insumo],Tabla10[InsumoAbrev],"",0))</f>
        <v/>
      </c>
    </row>
    <row r="1183" spans="2:18">
      <c r="B1183" s="188" t="str">
        <f>IF('Formulario PPGR3'!$G1183="","",CONCATENATE('Formulario PPGR3'!$C1183,".",'Formulario PPGR3'!$D1183,".",'Formulario PPGR3'!$E1183,".",'Formulario PPGR3'!$F1183))</f>
        <v/>
      </c>
      <c r="C1183" s="188" t="str">
        <f>IF('Formulario PPGR3'!$G1183="","",'Formulario PPGR1'!#REF!)</f>
        <v/>
      </c>
      <c r="D1183" s="188" t="str">
        <f>IF('Formulario PPGR3'!$G1183="","",'Formulario PPGR1'!#REF!)</f>
        <v/>
      </c>
      <c r="E1183" s="188" t="str">
        <f>IF('Formulario PPGR3'!$G1183="","",'Formulario PPGR1'!#REF!)</f>
        <v/>
      </c>
      <c r="F1183" s="188" t="str">
        <f>IF('Formulario PPGR3'!$G1183="","",'Formulario PPGR1'!#REF!)</f>
        <v/>
      </c>
      <c r="G1183" s="234"/>
      <c r="H1183" s="519" t="str" cm="1">
        <f t="array" ref="H1183">IF(Tabla1[[#This Row],[Código_Actividad]]="","",_xlfn.XLOOKUP(Tabla1[[#This Row],[Código_Actividad]],CodigoActividad,Tabla2[Actividades Programables Presupuestables],"",0))</f>
        <v/>
      </c>
      <c r="I1183" s="520" t="str">
        <f>IFERROR(VLOOKUP('Formulario PPGR3'!$G1183,'Formulario PPGR2'!$C$9:$Q$270,15,FALSE),"")</f>
        <v/>
      </c>
      <c r="J1183" s="525"/>
      <c r="K1183" s="524"/>
      <c r="L1183" s="521" t="str">
        <f>IF(Tabla1[[#This Row],[Descripción]]="","",_xlfn.XLOOKUP(Tabla1[[#This Row],[Descripción]],Tabla10[Descripción],Tabla10[Unidad de Medida],"",0))</f>
        <v/>
      </c>
      <c r="M1183" s="312"/>
      <c r="N1183" s="537" t="str">
        <f>IF(Tabla1[[#This Row],[Descripción]]="","",_xlfn.XLOOKUP(Tabla1[[#This Row],[Descripción]],Tabla10[Descripción],Tabla10[Precio Unitario],0))</f>
        <v/>
      </c>
      <c r="O1183" s="537" t="str">
        <f>IF(Tabla1[[#This Row],[Cantidad de Insumos]]="","",Tabla1[[#This Row],[Precio Unitario]]*Tabla1[[#This Row],[Cantidad de Insumos]])</f>
        <v/>
      </c>
      <c r="P1183" s="522" t="str">
        <f>IF(Tabla1[[#This Row],[Descripción]]="","",_xlfn.XLOOKUP(Tabla1[[#This Row],[Descripción]],Tabla10[Descripción],Tabla10[CODIGO PRESUPUESTARIO],0))</f>
        <v/>
      </c>
      <c r="Q1183" s="523"/>
      <c r="R1183" s="523" t="str">
        <f>IF(Tabla1[[#This Row],[Insumos]]="","",_xlfn.XLOOKUP(Tabla1[[#This Row],[Insumos]],Tabla10[Insumo],Tabla10[InsumoAbrev],"",0))</f>
        <v/>
      </c>
    </row>
    <row r="1184" spans="2:18">
      <c r="B1184" s="188" t="str">
        <f>IF('Formulario PPGR3'!$G1184="","",CONCATENATE('Formulario PPGR3'!$C1184,".",'Formulario PPGR3'!$D1184,".",'Formulario PPGR3'!$E1184,".",'Formulario PPGR3'!$F1184))</f>
        <v/>
      </c>
      <c r="C1184" s="188" t="str">
        <f>IF('Formulario PPGR3'!$G1184="","",'Formulario PPGR1'!#REF!)</f>
        <v/>
      </c>
      <c r="D1184" s="188" t="str">
        <f>IF('Formulario PPGR3'!$G1184="","",'Formulario PPGR1'!#REF!)</f>
        <v/>
      </c>
      <c r="E1184" s="188" t="str">
        <f>IF('Formulario PPGR3'!$G1184="","",'Formulario PPGR1'!#REF!)</f>
        <v/>
      </c>
      <c r="F1184" s="188" t="str">
        <f>IF('Formulario PPGR3'!$G1184="","",'Formulario PPGR1'!#REF!)</f>
        <v/>
      </c>
      <c r="G1184" s="234"/>
      <c r="H1184" s="519" t="str" cm="1">
        <f t="array" ref="H1184">IF(Tabla1[[#This Row],[Código_Actividad]]="","",_xlfn.XLOOKUP(Tabla1[[#This Row],[Código_Actividad]],CodigoActividad,Tabla2[Actividades Programables Presupuestables],"",0))</f>
        <v/>
      </c>
      <c r="I1184" s="520" t="str">
        <f>IFERROR(VLOOKUP('Formulario PPGR3'!$G1184,'Formulario PPGR2'!$C$9:$Q$270,15,FALSE),"")</f>
        <v/>
      </c>
      <c r="J1184" s="525"/>
      <c r="K1184" s="524"/>
      <c r="L1184" s="521" t="str">
        <f>IF(Tabla1[[#This Row],[Descripción]]="","",_xlfn.XLOOKUP(Tabla1[[#This Row],[Descripción]],Tabla10[Descripción],Tabla10[Unidad de Medida],"",0))</f>
        <v/>
      </c>
      <c r="M1184" s="312"/>
      <c r="N1184" s="537" t="str">
        <f>IF(Tabla1[[#This Row],[Descripción]]="","",_xlfn.XLOOKUP(Tabla1[[#This Row],[Descripción]],Tabla10[Descripción],Tabla10[Precio Unitario],0))</f>
        <v/>
      </c>
      <c r="O1184" s="537" t="str">
        <f>IF(Tabla1[[#This Row],[Cantidad de Insumos]]="","",Tabla1[[#This Row],[Precio Unitario]]*Tabla1[[#This Row],[Cantidad de Insumos]])</f>
        <v/>
      </c>
      <c r="P1184" s="522" t="str">
        <f>IF(Tabla1[[#This Row],[Descripción]]="","",_xlfn.XLOOKUP(Tabla1[[#This Row],[Descripción]],Tabla10[Descripción],Tabla10[CODIGO PRESUPUESTARIO],0))</f>
        <v/>
      </c>
      <c r="Q1184" s="523"/>
      <c r="R1184" s="523" t="str">
        <f>IF(Tabla1[[#This Row],[Insumos]]="","",_xlfn.XLOOKUP(Tabla1[[#This Row],[Insumos]],Tabla10[Insumo],Tabla10[InsumoAbrev],"",0))</f>
        <v/>
      </c>
    </row>
    <row r="1185" spans="2:18">
      <c r="B1185" s="188" t="str">
        <f>IF('Formulario PPGR3'!$G1185="","",CONCATENATE('Formulario PPGR3'!$C1185,".",'Formulario PPGR3'!$D1185,".",'Formulario PPGR3'!$E1185,".",'Formulario PPGR3'!$F1185))</f>
        <v/>
      </c>
      <c r="C1185" s="188" t="str">
        <f>IF('Formulario PPGR3'!$G1185="","",'Formulario PPGR1'!#REF!)</f>
        <v/>
      </c>
      <c r="D1185" s="188" t="str">
        <f>IF('Formulario PPGR3'!$G1185="","",'Formulario PPGR1'!#REF!)</f>
        <v/>
      </c>
      <c r="E1185" s="188" t="str">
        <f>IF('Formulario PPGR3'!$G1185="","",'Formulario PPGR1'!#REF!)</f>
        <v/>
      </c>
      <c r="F1185" s="188" t="str">
        <f>IF('Formulario PPGR3'!$G1185="","",'Formulario PPGR1'!#REF!)</f>
        <v/>
      </c>
      <c r="G1185" s="234"/>
      <c r="H1185" s="519" t="str" cm="1">
        <f t="array" ref="H1185">IF(Tabla1[[#This Row],[Código_Actividad]]="","",_xlfn.XLOOKUP(Tabla1[[#This Row],[Código_Actividad]],CodigoActividad,Tabla2[Actividades Programables Presupuestables],"",0))</f>
        <v/>
      </c>
      <c r="I1185" s="520" t="str">
        <f>IFERROR(VLOOKUP('Formulario PPGR3'!$G1185,'Formulario PPGR2'!$C$9:$Q$270,15,FALSE),"")</f>
        <v/>
      </c>
      <c r="J1185" s="525"/>
      <c r="K1185" s="524"/>
      <c r="L1185" s="521" t="str">
        <f>IF(Tabla1[[#This Row],[Descripción]]="","",_xlfn.XLOOKUP(Tabla1[[#This Row],[Descripción]],Tabla10[Descripción],Tabla10[Unidad de Medida],"",0))</f>
        <v/>
      </c>
      <c r="M1185" s="312"/>
      <c r="N1185" s="537" t="str">
        <f>IF(Tabla1[[#This Row],[Descripción]]="","",_xlfn.XLOOKUP(Tabla1[[#This Row],[Descripción]],Tabla10[Descripción],Tabla10[Precio Unitario],0))</f>
        <v/>
      </c>
      <c r="O1185" s="537" t="str">
        <f>IF(Tabla1[[#This Row],[Cantidad de Insumos]]="","",Tabla1[[#This Row],[Precio Unitario]]*Tabla1[[#This Row],[Cantidad de Insumos]])</f>
        <v/>
      </c>
      <c r="P1185" s="522" t="str">
        <f>IF(Tabla1[[#This Row],[Descripción]]="","",_xlfn.XLOOKUP(Tabla1[[#This Row],[Descripción]],Tabla10[Descripción],Tabla10[CODIGO PRESUPUESTARIO],0))</f>
        <v/>
      </c>
      <c r="Q1185" s="523"/>
      <c r="R1185" s="523" t="str">
        <f>IF(Tabla1[[#This Row],[Insumos]]="","",_xlfn.XLOOKUP(Tabla1[[#This Row],[Insumos]],Tabla10[Insumo],Tabla10[InsumoAbrev],"",0))</f>
        <v/>
      </c>
    </row>
    <row r="1186" spans="2:18">
      <c r="B1186" s="188" t="str">
        <f>IF('Formulario PPGR3'!$G1186="","",CONCATENATE('Formulario PPGR3'!$C1186,".",'Formulario PPGR3'!$D1186,".",'Formulario PPGR3'!$E1186,".",'Formulario PPGR3'!$F1186))</f>
        <v/>
      </c>
      <c r="C1186" s="188" t="str">
        <f>IF('Formulario PPGR3'!$G1186="","",'Formulario PPGR1'!#REF!)</f>
        <v/>
      </c>
      <c r="D1186" s="188" t="str">
        <f>IF('Formulario PPGR3'!$G1186="","",'Formulario PPGR1'!#REF!)</f>
        <v/>
      </c>
      <c r="E1186" s="188" t="str">
        <f>IF('Formulario PPGR3'!$G1186="","",'Formulario PPGR1'!#REF!)</f>
        <v/>
      </c>
      <c r="F1186" s="188" t="str">
        <f>IF('Formulario PPGR3'!$G1186="","",'Formulario PPGR1'!#REF!)</f>
        <v/>
      </c>
      <c r="G1186" s="234"/>
      <c r="H1186" s="519" t="str" cm="1">
        <f t="array" ref="H1186">IF(Tabla1[[#This Row],[Código_Actividad]]="","",_xlfn.XLOOKUP(Tabla1[[#This Row],[Código_Actividad]],CodigoActividad,Tabla2[Actividades Programables Presupuestables],"",0))</f>
        <v/>
      </c>
      <c r="I1186" s="520" t="str">
        <f>IFERROR(VLOOKUP('Formulario PPGR3'!$G1186,'Formulario PPGR2'!$C$9:$Q$270,15,FALSE),"")</f>
        <v/>
      </c>
      <c r="J1186" s="525"/>
      <c r="K1186" s="524"/>
      <c r="L1186" s="521" t="str">
        <f>IF(Tabla1[[#This Row],[Descripción]]="","",_xlfn.XLOOKUP(Tabla1[[#This Row],[Descripción]],Tabla10[Descripción],Tabla10[Unidad de Medida],"",0))</f>
        <v/>
      </c>
      <c r="M1186" s="312"/>
      <c r="N1186" s="537" t="str">
        <f>IF(Tabla1[[#This Row],[Descripción]]="","",_xlfn.XLOOKUP(Tabla1[[#This Row],[Descripción]],Tabla10[Descripción],Tabla10[Precio Unitario],0))</f>
        <v/>
      </c>
      <c r="O1186" s="537" t="str">
        <f>IF(Tabla1[[#This Row],[Cantidad de Insumos]]="","",Tabla1[[#This Row],[Precio Unitario]]*Tabla1[[#This Row],[Cantidad de Insumos]])</f>
        <v/>
      </c>
      <c r="P1186" s="522" t="str">
        <f>IF(Tabla1[[#This Row],[Descripción]]="","",_xlfn.XLOOKUP(Tabla1[[#This Row],[Descripción]],Tabla10[Descripción],Tabla10[CODIGO PRESUPUESTARIO],0))</f>
        <v/>
      </c>
      <c r="Q1186" s="523"/>
      <c r="R1186" s="523" t="str">
        <f>IF(Tabla1[[#This Row],[Insumos]]="","",_xlfn.XLOOKUP(Tabla1[[#This Row],[Insumos]],Tabla10[Insumo],Tabla10[InsumoAbrev],"",0))</f>
        <v/>
      </c>
    </row>
    <row r="1187" spans="2:18">
      <c r="B1187" s="188" t="str">
        <f>IF('Formulario PPGR3'!$G1187="","",CONCATENATE('Formulario PPGR3'!$C1187,".",'Formulario PPGR3'!$D1187,".",'Formulario PPGR3'!$E1187,".",'Formulario PPGR3'!$F1187))</f>
        <v/>
      </c>
      <c r="C1187" s="188" t="str">
        <f>IF('Formulario PPGR3'!$G1187="","",'Formulario PPGR1'!#REF!)</f>
        <v/>
      </c>
      <c r="D1187" s="188" t="str">
        <f>IF('Formulario PPGR3'!$G1187="","",'Formulario PPGR1'!#REF!)</f>
        <v/>
      </c>
      <c r="E1187" s="188" t="str">
        <f>IF('Formulario PPGR3'!$G1187="","",'Formulario PPGR1'!#REF!)</f>
        <v/>
      </c>
      <c r="F1187" s="188" t="str">
        <f>IF('Formulario PPGR3'!$G1187="","",'Formulario PPGR1'!#REF!)</f>
        <v/>
      </c>
      <c r="G1187" s="234"/>
      <c r="H1187" s="519" t="str" cm="1">
        <f t="array" ref="H1187">IF(Tabla1[[#This Row],[Código_Actividad]]="","",_xlfn.XLOOKUP(Tabla1[[#This Row],[Código_Actividad]],CodigoActividad,Tabla2[Actividades Programables Presupuestables],"",0))</f>
        <v/>
      </c>
      <c r="I1187" s="520" t="str">
        <f>IFERROR(VLOOKUP('Formulario PPGR3'!$G1187,'Formulario PPGR2'!$C$9:$Q$270,15,FALSE),"")</f>
        <v/>
      </c>
      <c r="J1187" s="525"/>
      <c r="K1187" s="524"/>
      <c r="L1187" s="521" t="str">
        <f>IF(Tabla1[[#This Row],[Descripción]]="","",_xlfn.XLOOKUP(Tabla1[[#This Row],[Descripción]],Tabla10[Descripción],Tabla10[Unidad de Medida],"",0))</f>
        <v/>
      </c>
      <c r="M1187" s="312"/>
      <c r="N1187" s="537" t="str">
        <f>IF(Tabla1[[#This Row],[Descripción]]="","",_xlfn.XLOOKUP(Tabla1[[#This Row],[Descripción]],Tabla10[Descripción],Tabla10[Precio Unitario],0))</f>
        <v/>
      </c>
      <c r="O1187" s="537" t="str">
        <f>IF(Tabla1[[#This Row],[Cantidad de Insumos]]="","",Tabla1[[#This Row],[Precio Unitario]]*Tabla1[[#This Row],[Cantidad de Insumos]])</f>
        <v/>
      </c>
      <c r="P1187" s="522" t="str">
        <f>IF(Tabla1[[#This Row],[Descripción]]="","",_xlfn.XLOOKUP(Tabla1[[#This Row],[Descripción]],Tabla10[Descripción],Tabla10[CODIGO PRESUPUESTARIO],0))</f>
        <v/>
      </c>
      <c r="Q1187" s="523"/>
      <c r="R1187" s="523" t="str">
        <f>IF(Tabla1[[#This Row],[Insumos]]="","",_xlfn.XLOOKUP(Tabla1[[#This Row],[Insumos]],Tabla10[Insumo],Tabla10[InsumoAbrev],"",0))</f>
        <v/>
      </c>
    </row>
    <row r="1188" spans="2:18">
      <c r="B1188" s="188" t="str">
        <f>IF('Formulario PPGR3'!$G1188="","",CONCATENATE('Formulario PPGR3'!$C1188,".",'Formulario PPGR3'!$D1188,".",'Formulario PPGR3'!$E1188,".",'Formulario PPGR3'!$F1188))</f>
        <v/>
      </c>
      <c r="C1188" s="188" t="str">
        <f>IF('Formulario PPGR3'!$G1188="","",'Formulario PPGR1'!#REF!)</f>
        <v/>
      </c>
      <c r="D1188" s="188" t="str">
        <f>IF('Formulario PPGR3'!$G1188="","",'Formulario PPGR1'!#REF!)</f>
        <v/>
      </c>
      <c r="E1188" s="188" t="str">
        <f>IF('Formulario PPGR3'!$G1188="","",'Formulario PPGR1'!#REF!)</f>
        <v/>
      </c>
      <c r="F1188" s="188" t="str">
        <f>IF('Formulario PPGR3'!$G1188="","",'Formulario PPGR1'!#REF!)</f>
        <v/>
      </c>
      <c r="G1188" s="234"/>
      <c r="H1188" s="519" t="str" cm="1">
        <f t="array" ref="H1188">IF(Tabla1[[#This Row],[Código_Actividad]]="","",_xlfn.XLOOKUP(Tabla1[[#This Row],[Código_Actividad]],CodigoActividad,Tabla2[Actividades Programables Presupuestables],"",0))</f>
        <v/>
      </c>
      <c r="I1188" s="520" t="str">
        <f>IFERROR(VLOOKUP('Formulario PPGR3'!$G1188,'Formulario PPGR2'!$C$9:$Q$270,15,FALSE),"")</f>
        <v/>
      </c>
      <c r="J1188" s="525"/>
      <c r="K1188" s="524"/>
      <c r="L1188" s="521" t="str">
        <f>IF(Tabla1[[#This Row],[Descripción]]="","",_xlfn.XLOOKUP(Tabla1[[#This Row],[Descripción]],Tabla10[Descripción],Tabla10[Unidad de Medida],"",0))</f>
        <v/>
      </c>
      <c r="M1188" s="312"/>
      <c r="N1188" s="537" t="str">
        <f>IF(Tabla1[[#This Row],[Descripción]]="","",_xlfn.XLOOKUP(Tabla1[[#This Row],[Descripción]],Tabla10[Descripción],Tabla10[Precio Unitario],0))</f>
        <v/>
      </c>
      <c r="O1188" s="537" t="str">
        <f>IF(Tabla1[[#This Row],[Cantidad de Insumos]]="","",Tabla1[[#This Row],[Precio Unitario]]*Tabla1[[#This Row],[Cantidad de Insumos]])</f>
        <v/>
      </c>
      <c r="P1188" s="522" t="str">
        <f>IF(Tabla1[[#This Row],[Descripción]]="","",_xlfn.XLOOKUP(Tabla1[[#This Row],[Descripción]],Tabla10[Descripción],Tabla10[CODIGO PRESUPUESTARIO],0))</f>
        <v/>
      </c>
      <c r="Q1188" s="523"/>
      <c r="R1188" s="523" t="str">
        <f>IF(Tabla1[[#This Row],[Insumos]]="","",_xlfn.XLOOKUP(Tabla1[[#This Row],[Insumos]],Tabla10[Insumo],Tabla10[InsumoAbrev],"",0))</f>
        <v/>
      </c>
    </row>
    <row r="1189" spans="2:18">
      <c r="B1189" s="188" t="str">
        <f>IF('Formulario PPGR3'!$G1189="","",CONCATENATE('Formulario PPGR3'!$C1189,".",'Formulario PPGR3'!$D1189,".",'Formulario PPGR3'!$E1189,".",'Formulario PPGR3'!$F1189))</f>
        <v/>
      </c>
      <c r="C1189" s="188" t="str">
        <f>IF('Formulario PPGR3'!$G1189="","",'Formulario PPGR1'!#REF!)</f>
        <v/>
      </c>
      <c r="D1189" s="188" t="str">
        <f>IF('Formulario PPGR3'!$G1189="","",'Formulario PPGR1'!#REF!)</f>
        <v/>
      </c>
      <c r="E1189" s="188" t="str">
        <f>IF('Formulario PPGR3'!$G1189="","",'Formulario PPGR1'!#REF!)</f>
        <v/>
      </c>
      <c r="F1189" s="188" t="str">
        <f>IF('Formulario PPGR3'!$G1189="","",'Formulario PPGR1'!#REF!)</f>
        <v/>
      </c>
      <c r="G1189" s="234"/>
      <c r="H1189" s="519" t="str" cm="1">
        <f t="array" ref="H1189">IF(Tabla1[[#This Row],[Código_Actividad]]="","",_xlfn.XLOOKUP(Tabla1[[#This Row],[Código_Actividad]],CodigoActividad,Tabla2[Actividades Programables Presupuestables],"",0))</f>
        <v/>
      </c>
      <c r="I1189" s="520" t="str">
        <f>IFERROR(VLOOKUP('Formulario PPGR3'!$G1189,'Formulario PPGR2'!$C$9:$Q$270,15,FALSE),"")</f>
        <v/>
      </c>
      <c r="J1189" s="525"/>
      <c r="K1189" s="524"/>
      <c r="L1189" s="521" t="str">
        <f>IF(Tabla1[[#This Row],[Descripción]]="","",_xlfn.XLOOKUP(Tabla1[[#This Row],[Descripción]],Tabla10[Descripción],Tabla10[Unidad de Medida],"",0))</f>
        <v/>
      </c>
      <c r="M1189" s="312"/>
      <c r="N1189" s="537" t="str">
        <f>IF(Tabla1[[#This Row],[Descripción]]="","",_xlfn.XLOOKUP(Tabla1[[#This Row],[Descripción]],Tabla10[Descripción],Tabla10[Precio Unitario],0))</f>
        <v/>
      </c>
      <c r="O1189" s="537" t="str">
        <f>IF(Tabla1[[#This Row],[Cantidad de Insumos]]="","",Tabla1[[#This Row],[Precio Unitario]]*Tabla1[[#This Row],[Cantidad de Insumos]])</f>
        <v/>
      </c>
      <c r="P1189" s="522" t="str">
        <f>IF(Tabla1[[#This Row],[Descripción]]="","",_xlfn.XLOOKUP(Tabla1[[#This Row],[Descripción]],Tabla10[Descripción],Tabla10[CODIGO PRESUPUESTARIO],0))</f>
        <v/>
      </c>
      <c r="Q1189" s="523"/>
      <c r="R1189" s="523" t="str">
        <f>IF(Tabla1[[#This Row],[Insumos]]="","",_xlfn.XLOOKUP(Tabla1[[#This Row],[Insumos]],Tabla10[Insumo],Tabla10[InsumoAbrev],"",0))</f>
        <v/>
      </c>
    </row>
    <row r="1190" spans="2:18">
      <c r="B1190" s="188" t="str">
        <f>IF('Formulario PPGR3'!$G1190="","",CONCATENATE('Formulario PPGR3'!$C1190,".",'Formulario PPGR3'!$D1190,".",'Formulario PPGR3'!$E1190,".",'Formulario PPGR3'!$F1190))</f>
        <v/>
      </c>
      <c r="C1190" s="188" t="str">
        <f>IF('Formulario PPGR3'!$G1190="","",'Formulario PPGR1'!#REF!)</f>
        <v/>
      </c>
      <c r="D1190" s="188" t="str">
        <f>IF('Formulario PPGR3'!$G1190="","",'Formulario PPGR1'!#REF!)</f>
        <v/>
      </c>
      <c r="E1190" s="188" t="str">
        <f>IF('Formulario PPGR3'!$G1190="","",'Formulario PPGR1'!#REF!)</f>
        <v/>
      </c>
      <c r="F1190" s="188" t="str">
        <f>IF('Formulario PPGR3'!$G1190="","",'Formulario PPGR1'!#REF!)</f>
        <v/>
      </c>
      <c r="G1190" s="234"/>
      <c r="H1190" s="519" t="str" cm="1">
        <f t="array" ref="H1190">IF(Tabla1[[#This Row],[Código_Actividad]]="","",_xlfn.XLOOKUP(Tabla1[[#This Row],[Código_Actividad]],CodigoActividad,Tabla2[Actividades Programables Presupuestables],"",0))</f>
        <v/>
      </c>
      <c r="I1190" s="520" t="str">
        <f>IFERROR(VLOOKUP('Formulario PPGR3'!$G1190,'Formulario PPGR2'!$C$9:$Q$270,15,FALSE),"")</f>
        <v/>
      </c>
      <c r="J1190" s="525"/>
      <c r="K1190" s="524"/>
      <c r="L1190" s="521" t="str">
        <f>IF(Tabla1[[#This Row],[Descripción]]="","",_xlfn.XLOOKUP(Tabla1[[#This Row],[Descripción]],Tabla10[Descripción],Tabla10[Unidad de Medida],"",0))</f>
        <v/>
      </c>
      <c r="M1190" s="312"/>
      <c r="N1190" s="537" t="str">
        <f>IF(Tabla1[[#This Row],[Descripción]]="","",_xlfn.XLOOKUP(Tabla1[[#This Row],[Descripción]],Tabla10[Descripción],Tabla10[Precio Unitario],0))</f>
        <v/>
      </c>
      <c r="O1190" s="537" t="str">
        <f>IF(Tabla1[[#This Row],[Cantidad de Insumos]]="","",Tabla1[[#This Row],[Precio Unitario]]*Tabla1[[#This Row],[Cantidad de Insumos]])</f>
        <v/>
      </c>
      <c r="P1190" s="522" t="str">
        <f>IF(Tabla1[[#This Row],[Descripción]]="","",_xlfn.XLOOKUP(Tabla1[[#This Row],[Descripción]],Tabla10[Descripción],Tabla10[CODIGO PRESUPUESTARIO],0))</f>
        <v/>
      </c>
      <c r="Q1190" s="523"/>
      <c r="R1190" s="523" t="str">
        <f>IF(Tabla1[[#This Row],[Insumos]]="","",_xlfn.XLOOKUP(Tabla1[[#This Row],[Insumos]],Tabla10[Insumo],Tabla10[InsumoAbrev],"",0))</f>
        <v/>
      </c>
    </row>
    <row r="1191" spans="2:18">
      <c r="B1191" s="188" t="str">
        <f>IF('Formulario PPGR3'!$G1191="","",CONCATENATE('Formulario PPGR3'!$C1191,".",'Formulario PPGR3'!$D1191,".",'Formulario PPGR3'!$E1191,".",'Formulario PPGR3'!$F1191))</f>
        <v/>
      </c>
      <c r="C1191" s="188" t="str">
        <f>IF('Formulario PPGR3'!$G1191="","",'Formulario PPGR1'!#REF!)</f>
        <v/>
      </c>
      <c r="D1191" s="188" t="str">
        <f>IF('Formulario PPGR3'!$G1191="","",'Formulario PPGR1'!#REF!)</f>
        <v/>
      </c>
      <c r="E1191" s="188" t="str">
        <f>IF('Formulario PPGR3'!$G1191="","",'Formulario PPGR1'!#REF!)</f>
        <v/>
      </c>
      <c r="F1191" s="188" t="str">
        <f>IF('Formulario PPGR3'!$G1191="","",'Formulario PPGR1'!#REF!)</f>
        <v/>
      </c>
      <c r="G1191" s="234"/>
      <c r="H1191" s="519" t="str" cm="1">
        <f t="array" ref="H1191">IF(Tabla1[[#This Row],[Código_Actividad]]="","",_xlfn.XLOOKUP(Tabla1[[#This Row],[Código_Actividad]],CodigoActividad,Tabla2[Actividades Programables Presupuestables],"",0))</f>
        <v/>
      </c>
      <c r="I1191" s="520" t="str">
        <f>IFERROR(VLOOKUP('Formulario PPGR3'!$G1191,'Formulario PPGR2'!$C$9:$Q$270,15,FALSE),"")</f>
        <v/>
      </c>
      <c r="J1191" s="525"/>
      <c r="K1191" s="524"/>
      <c r="L1191" s="521" t="str">
        <f>IF(Tabla1[[#This Row],[Descripción]]="","",_xlfn.XLOOKUP(Tabla1[[#This Row],[Descripción]],Tabla10[Descripción],Tabla10[Unidad de Medida],"",0))</f>
        <v/>
      </c>
      <c r="M1191" s="312"/>
      <c r="N1191" s="537" t="str">
        <f>IF(Tabla1[[#This Row],[Descripción]]="","",_xlfn.XLOOKUP(Tabla1[[#This Row],[Descripción]],Tabla10[Descripción],Tabla10[Precio Unitario],0))</f>
        <v/>
      </c>
      <c r="O1191" s="537" t="str">
        <f>IF(Tabla1[[#This Row],[Cantidad de Insumos]]="","",Tabla1[[#This Row],[Precio Unitario]]*Tabla1[[#This Row],[Cantidad de Insumos]])</f>
        <v/>
      </c>
      <c r="P1191" s="522" t="str">
        <f>IF(Tabla1[[#This Row],[Descripción]]="","",_xlfn.XLOOKUP(Tabla1[[#This Row],[Descripción]],Tabla10[Descripción],Tabla10[CODIGO PRESUPUESTARIO],0))</f>
        <v/>
      </c>
      <c r="Q1191" s="523"/>
      <c r="R1191" s="523" t="str">
        <f>IF(Tabla1[[#This Row],[Insumos]]="","",_xlfn.XLOOKUP(Tabla1[[#This Row],[Insumos]],Tabla10[Insumo],Tabla10[InsumoAbrev],"",0))</f>
        <v/>
      </c>
    </row>
    <row r="1192" spans="2:18">
      <c r="B1192" s="188" t="str">
        <f>IF('Formulario PPGR3'!$G1192="","",CONCATENATE('Formulario PPGR3'!$C1192,".",'Formulario PPGR3'!$D1192,".",'Formulario PPGR3'!$E1192,".",'Formulario PPGR3'!$F1192))</f>
        <v/>
      </c>
      <c r="C1192" s="188" t="str">
        <f>IF('Formulario PPGR3'!$G1192="","",'Formulario PPGR1'!#REF!)</f>
        <v/>
      </c>
      <c r="D1192" s="188" t="str">
        <f>IF('Formulario PPGR3'!$G1192="","",'Formulario PPGR1'!#REF!)</f>
        <v/>
      </c>
      <c r="E1192" s="188" t="str">
        <f>IF('Formulario PPGR3'!$G1192="","",'Formulario PPGR1'!#REF!)</f>
        <v/>
      </c>
      <c r="F1192" s="188" t="str">
        <f>IF('Formulario PPGR3'!$G1192="","",'Formulario PPGR1'!#REF!)</f>
        <v/>
      </c>
      <c r="G1192" s="234"/>
      <c r="H1192" s="519" t="str" cm="1">
        <f t="array" ref="H1192">IF(Tabla1[[#This Row],[Código_Actividad]]="","",_xlfn.XLOOKUP(Tabla1[[#This Row],[Código_Actividad]],CodigoActividad,Tabla2[Actividades Programables Presupuestables],"",0))</f>
        <v/>
      </c>
      <c r="I1192" s="520" t="str">
        <f>IFERROR(VLOOKUP('Formulario PPGR3'!$G1192,'Formulario PPGR2'!$C$9:$Q$270,15,FALSE),"")</f>
        <v/>
      </c>
      <c r="J1192" s="525"/>
      <c r="K1192" s="524"/>
      <c r="L1192" s="521" t="str">
        <f>IF(Tabla1[[#This Row],[Descripción]]="","",_xlfn.XLOOKUP(Tabla1[[#This Row],[Descripción]],Tabla10[Descripción],Tabla10[Unidad de Medida],"",0))</f>
        <v/>
      </c>
      <c r="M1192" s="312"/>
      <c r="N1192" s="537" t="str">
        <f>IF(Tabla1[[#This Row],[Descripción]]="","",_xlfn.XLOOKUP(Tabla1[[#This Row],[Descripción]],Tabla10[Descripción],Tabla10[Precio Unitario],0))</f>
        <v/>
      </c>
      <c r="O1192" s="537" t="str">
        <f>IF(Tabla1[[#This Row],[Cantidad de Insumos]]="","",Tabla1[[#This Row],[Precio Unitario]]*Tabla1[[#This Row],[Cantidad de Insumos]])</f>
        <v/>
      </c>
      <c r="P1192" s="522" t="str">
        <f>IF(Tabla1[[#This Row],[Descripción]]="","",_xlfn.XLOOKUP(Tabla1[[#This Row],[Descripción]],Tabla10[Descripción],Tabla10[CODIGO PRESUPUESTARIO],0))</f>
        <v/>
      </c>
      <c r="Q1192" s="523"/>
      <c r="R1192" s="523" t="str">
        <f>IF(Tabla1[[#This Row],[Insumos]]="","",_xlfn.XLOOKUP(Tabla1[[#This Row],[Insumos]],Tabla10[Insumo],Tabla10[InsumoAbrev],"",0))</f>
        <v/>
      </c>
    </row>
    <row r="1193" spans="2:18">
      <c r="B1193" s="188" t="str">
        <f>IF('Formulario PPGR3'!$G1193="","",CONCATENATE('Formulario PPGR3'!$C1193,".",'Formulario PPGR3'!$D1193,".",'Formulario PPGR3'!$E1193,".",'Formulario PPGR3'!$F1193))</f>
        <v/>
      </c>
      <c r="C1193" s="188" t="str">
        <f>IF('Formulario PPGR3'!$G1193="","",'Formulario PPGR1'!#REF!)</f>
        <v/>
      </c>
      <c r="D1193" s="188" t="str">
        <f>IF('Formulario PPGR3'!$G1193="","",'Formulario PPGR1'!#REF!)</f>
        <v/>
      </c>
      <c r="E1193" s="188" t="str">
        <f>IF('Formulario PPGR3'!$G1193="","",'Formulario PPGR1'!#REF!)</f>
        <v/>
      </c>
      <c r="F1193" s="188" t="str">
        <f>IF('Formulario PPGR3'!$G1193="","",'Formulario PPGR1'!#REF!)</f>
        <v/>
      </c>
      <c r="G1193" s="234"/>
      <c r="H1193" s="519" t="str" cm="1">
        <f t="array" ref="H1193">IF(Tabla1[[#This Row],[Código_Actividad]]="","",_xlfn.XLOOKUP(Tabla1[[#This Row],[Código_Actividad]],CodigoActividad,Tabla2[Actividades Programables Presupuestables],"",0))</f>
        <v/>
      </c>
      <c r="I1193" s="520" t="str">
        <f>IFERROR(VLOOKUP('Formulario PPGR3'!$G1193,'Formulario PPGR2'!$C$9:$Q$270,15,FALSE),"")</f>
        <v/>
      </c>
      <c r="J1193" s="525"/>
      <c r="K1193" s="524"/>
      <c r="L1193" s="521" t="str">
        <f>IF(Tabla1[[#This Row],[Descripción]]="","",_xlfn.XLOOKUP(Tabla1[[#This Row],[Descripción]],Tabla10[Descripción],Tabla10[Unidad de Medida],"",0))</f>
        <v/>
      </c>
      <c r="M1193" s="312"/>
      <c r="N1193" s="537" t="str">
        <f>IF(Tabla1[[#This Row],[Descripción]]="","",_xlfn.XLOOKUP(Tabla1[[#This Row],[Descripción]],Tabla10[Descripción],Tabla10[Precio Unitario],0))</f>
        <v/>
      </c>
      <c r="O1193" s="537" t="str">
        <f>IF(Tabla1[[#This Row],[Cantidad de Insumos]]="","",Tabla1[[#This Row],[Precio Unitario]]*Tabla1[[#This Row],[Cantidad de Insumos]])</f>
        <v/>
      </c>
      <c r="P1193" s="522" t="str">
        <f>IF(Tabla1[[#This Row],[Descripción]]="","",_xlfn.XLOOKUP(Tabla1[[#This Row],[Descripción]],Tabla10[Descripción],Tabla10[CODIGO PRESUPUESTARIO],0))</f>
        <v/>
      </c>
      <c r="Q1193" s="523"/>
      <c r="R1193" s="523" t="str">
        <f>IF(Tabla1[[#This Row],[Insumos]]="","",_xlfn.XLOOKUP(Tabla1[[#This Row],[Insumos]],Tabla10[Insumo],Tabla10[InsumoAbrev],"",0))</f>
        <v/>
      </c>
    </row>
    <row r="1194" spans="2:18">
      <c r="B1194" s="188" t="str">
        <f>IF('Formulario PPGR3'!$G1194="","",CONCATENATE('Formulario PPGR3'!$C1194,".",'Formulario PPGR3'!$D1194,".",'Formulario PPGR3'!$E1194,".",'Formulario PPGR3'!$F1194))</f>
        <v/>
      </c>
      <c r="C1194" s="188" t="str">
        <f>IF('Formulario PPGR3'!$G1194="","",'Formulario PPGR1'!#REF!)</f>
        <v/>
      </c>
      <c r="D1194" s="188" t="str">
        <f>IF('Formulario PPGR3'!$G1194="","",'Formulario PPGR1'!#REF!)</f>
        <v/>
      </c>
      <c r="E1194" s="188" t="str">
        <f>IF('Formulario PPGR3'!$G1194="","",'Formulario PPGR1'!#REF!)</f>
        <v/>
      </c>
      <c r="F1194" s="188" t="str">
        <f>IF('Formulario PPGR3'!$G1194="","",'Formulario PPGR1'!#REF!)</f>
        <v/>
      </c>
      <c r="G1194" s="234"/>
      <c r="H1194" s="519" t="str" cm="1">
        <f t="array" ref="H1194">IF(Tabla1[[#This Row],[Código_Actividad]]="","",_xlfn.XLOOKUP(Tabla1[[#This Row],[Código_Actividad]],CodigoActividad,Tabla2[Actividades Programables Presupuestables],"",0))</f>
        <v/>
      </c>
      <c r="I1194" s="520" t="str">
        <f>IFERROR(VLOOKUP('Formulario PPGR3'!$G1194,'Formulario PPGR2'!$C$9:$Q$270,15,FALSE),"")</f>
        <v/>
      </c>
      <c r="J1194" s="525"/>
      <c r="K1194" s="524"/>
      <c r="L1194" s="521" t="str">
        <f>IF(Tabla1[[#This Row],[Descripción]]="","",_xlfn.XLOOKUP(Tabla1[[#This Row],[Descripción]],Tabla10[Descripción],Tabla10[Unidad de Medida],"",0))</f>
        <v/>
      </c>
      <c r="M1194" s="312"/>
      <c r="N1194" s="537" t="str">
        <f>IF(Tabla1[[#This Row],[Descripción]]="","",_xlfn.XLOOKUP(Tabla1[[#This Row],[Descripción]],Tabla10[Descripción],Tabla10[Precio Unitario],0))</f>
        <v/>
      </c>
      <c r="O1194" s="537" t="str">
        <f>IF(Tabla1[[#This Row],[Cantidad de Insumos]]="","",Tabla1[[#This Row],[Precio Unitario]]*Tabla1[[#This Row],[Cantidad de Insumos]])</f>
        <v/>
      </c>
      <c r="P1194" s="522" t="str">
        <f>IF(Tabla1[[#This Row],[Descripción]]="","",_xlfn.XLOOKUP(Tabla1[[#This Row],[Descripción]],Tabla10[Descripción],Tabla10[CODIGO PRESUPUESTARIO],0))</f>
        <v/>
      </c>
      <c r="Q1194" s="523"/>
      <c r="R1194" s="523" t="str">
        <f>IF(Tabla1[[#This Row],[Insumos]]="","",_xlfn.XLOOKUP(Tabla1[[#This Row],[Insumos]],Tabla10[Insumo],Tabla10[InsumoAbrev],"",0))</f>
        <v/>
      </c>
    </row>
    <row r="1195" spans="2:18">
      <c r="B1195" s="188" t="str">
        <f>IF('Formulario PPGR3'!$G1195="","",CONCATENATE('Formulario PPGR3'!$C1195,".",'Formulario PPGR3'!$D1195,".",'Formulario PPGR3'!$E1195,".",'Formulario PPGR3'!$F1195))</f>
        <v/>
      </c>
      <c r="C1195" s="188" t="str">
        <f>IF('Formulario PPGR3'!$G1195="","",'Formulario PPGR1'!#REF!)</f>
        <v/>
      </c>
      <c r="D1195" s="188" t="str">
        <f>IF('Formulario PPGR3'!$G1195="","",'Formulario PPGR1'!#REF!)</f>
        <v/>
      </c>
      <c r="E1195" s="188" t="str">
        <f>IF('Formulario PPGR3'!$G1195="","",'Formulario PPGR1'!#REF!)</f>
        <v/>
      </c>
      <c r="F1195" s="188" t="str">
        <f>IF('Formulario PPGR3'!$G1195="","",'Formulario PPGR1'!#REF!)</f>
        <v/>
      </c>
      <c r="G1195" s="234"/>
      <c r="H1195" s="519" t="str" cm="1">
        <f t="array" ref="H1195">IF(Tabla1[[#This Row],[Código_Actividad]]="","",_xlfn.XLOOKUP(Tabla1[[#This Row],[Código_Actividad]],CodigoActividad,Tabla2[Actividades Programables Presupuestables],"",0))</f>
        <v/>
      </c>
      <c r="I1195" s="520" t="str">
        <f>IFERROR(VLOOKUP('Formulario PPGR3'!$G1195,'Formulario PPGR2'!$C$9:$Q$270,15,FALSE),"")</f>
        <v/>
      </c>
      <c r="J1195" s="525"/>
      <c r="K1195" s="524"/>
      <c r="L1195" s="521" t="str">
        <f>IF(Tabla1[[#This Row],[Descripción]]="","",_xlfn.XLOOKUP(Tabla1[[#This Row],[Descripción]],Tabla10[Descripción],Tabla10[Unidad de Medida],"",0))</f>
        <v/>
      </c>
      <c r="M1195" s="312"/>
      <c r="N1195" s="537" t="str">
        <f>IF(Tabla1[[#This Row],[Descripción]]="","",_xlfn.XLOOKUP(Tabla1[[#This Row],[Descripción]],Tabla10[Descripción],Tabla10[Precio Unitario],0))</f>
        <v/>
      </c>
      <c r="O1195" s="537" t="str">
        <f>IF(Tabla1[[#This Row],[Cantidad de Insumos]]="","",Tabla1[[#This Row],[Precio Unitario]]*Tabla1[[#This Row],[Cantidad de Insumos]])</f>
        <v/>
      </c>
      <c r="P1195" s="522" t="str">
        <f>IF(Tabla1[[#This Row],[Descripción]]="","",_xlfn.XLOOKUP(Tabla1[[#This Row],[Descripción]],Tabla10[Descripción],Tabla10[CODIGO PRESUPUESTARIO],0))</f>
        <v/>
      </c>
      <c r="Q1195" s="523"/>
      <c r="R1195" s="523" t="str">
        <f>IF(Tabla1[[#This Row],[Insumos]]="","",_xlfn.XLOOKUP(Tabla1[[#This Row],[Insumos]],Tabla10[Insumo],Tabla10[InsumoAbrev],"",0))</f>
        <v/>
      </c>
    </row>
    <row r="1196" spans="2:18">
      <c r="B1196" s="188" t="str">
        <f>IF('Formulario PPGR3'!$G1196="","",CONCATENATE('Formulario PPGR3'!$C1196,".",'Formulario PPGR3'!$D1196,".",'Formulario PPGR3'!$E1196,".",'Formulario PPGR3'!$F1196))</f>
        <v/>
      </c>
      <c r="C1196" s="188" t="str">
        <f>IF('Formulario PPGR3'!$G1196="","",'Formulario PPGR1'!#REF!)</f>
        <v/>
      </c>
      <c r="D1196" s="188" t="str">
        <f>IF('Formulario PPGR3'!$G1196="","",'Formulario PPGR1'!#REF!)</f>
        <v/>
      </c>
      <c r="E1196" s="188" t="str">
        <f>IF('Formulario PPGR3'!$G1196="","",'Formulario PPGR1'!#REF!)</f>
        <v/>
      </c>
      <c r="F1196" s="188" t="str">
        <f>IF('Formulario PPGR3'!$G1196="","",'Formulario PPGR1'!#REF!)</f>
        <v/>
      </c>
      <c r="G1196" s="234"/>
      <c r="H1196" s="519" t="str" cm="1">
        <f t="array" ref="H1196">IF(Tabla1[[#This Row],[Código_Actividad]]="","",_xlfn.XLOOKUP(Tabla1[[#This Row],[Código_Actividad]],CodigoActividad,Tabla2[Actividades Programables Presupuestables],"",0))</f>
        <v/>
      </c>
      <c r="I1196" s="520" t="str">
        <f>IFERROR(VLOOKUP('Formulario PPGR3'!$G1196,'Formulario PPGR2'!$C$9:$Q$270,15,FALSE),"")</f>
        <v/>
      </c>
      <c r="J1196" s="525"/>
      <c r="K1196" s="524"/>
      <c r="L1196" s="521" t="str">
        <f>IF(Tabla1[[#This Row],[Descripción]]="","",_xlfn.XLOOKUP(Tabla1[[#This Row],[Descripción]],Tabla10[Descripción],Tabla10[Unidad de Medida],"",0))</f>
        <v/>
      </c>
      <c r="M1196" s="312"/>
      <c r="N1196" s="537" t="str">
        <f>IF(Tabla1[[#This Row],[Descripción]]="","",_xlfn.XLOOKUP(Tabla1[[#This Row],[Descripción]],Tabla10[Descripción],Tabla10[Precio Unitario],0))</f>
        <v/>
      </c>
      <c r="O1196" s="537" t="str">
        <f>IF(Tabla1[[#This Row],[Cantidad de Insumos]]="","",Tabla1[[#This Row],[Precio Unitario]]*Tabla1[[#This Row],[Cantidad de Insumos]])</f>
        <v/>
      </c>
      <c r="P1196" s="522" t="str">
        <f>IF(Tabla1[[#This Row],[Descripción]]="","",_xlfn.XLOOKUP(Tabla1[[#This Row],[Descripción]],Tabla10[Descripción],Tabla10[CODIGO PRESUPUESTARIO],0))</f>
        <v/>
      </c>
      <c r="Q1196" s="523"/>
      <c r="R1196" s="523" t="str">
        <f>IF(Tabla1[[#This Row],[Insumos]]="","",_xlfn.XLOOKUP(Tabla1[[#This Row],[Insumos]],Tabla10[Insumo],Tabla10[InsumoAbrev],"",0))</f>
        <v/>
      </c>
    </row>
    <row r="1197" spans="2:18">
      <c r="B1197" s="188" t="str">
        <f>IF('Formulario PPGR3'!$G1197="","",CONCATENATE('Formulario PPGR3'!$C1197,".",'Formulario PPGR3'!$D1197,".",'Formulario PPGR3'!$E1197,".",'Formulario PPGR3'!$F1197))</f>
        <v/>
      </c>
      <c r="C1197" s="188" t="str">
        <f>IF('Formulario PPGR3'!$G1197="","",'Formulario PPGR1'!#REF!)</f>
        <v/>
      </c>
      <c r="D1197" s="188" t="str">
        <f>IF('Formulario PPGR3'!$G1197="","",'Formulario PPGR1'!#REF!)</f>
        <v/>
      </c>
      <c r="E1197" s="188" t="str">
        <f>IF('Formulario PPGR3'!$G1197="","",'Formulario PPGR1'!#REF!)</f>
        <v/>
      </c>
      <c r="F1197" s="188" t="str">
        <f>IF('Formulario PPGR3'!$G1197="","",'Formulario PPGR1'!#REF!)</f>
        <v/>
      </c>
      <c r="G1197" s="234"/>
      <c r="H1197" s="519" t="str" cm="1">
        <f t="array" ref="H1197">IF(Tabla1[[#This Row],[Código_Actividad]]="","",_xlfn.XLOOKUP(Tabla1[[#This Row],[Código_Actividad]],CodigoActividad,Tabla2[Actividades Programables Presupuestables],"",0))</f>
        <v/>
      </c>
      <c r="I1197" s="520" t="str">
        <f>IFERROR(VLOOKUP('Formulario PPGR3'!$G1197,'Formulario PPGR2'!$C$9:$Q$270,15,FALSE),"")</f>
        <v/>
      </c>
      <c r="J1197" s="525"/>
      <c r="K1197" s="524"/>
      <c r="L1197" s="521" t="str">
        <f>IF(Tabla1[[#This Row],[Descripción]]="","",_xlfn.XLOOKUP(Tabla1[[#This Row],[Descripción]],Tabla10[Descripción],Tabla10[Unidad de Medida],"",0))</f>
        <v/>
      </c>
      <c r="M1197" s="312"/>
      <c r="N1197" s="537" t="str">
        <f>IF(Tabla1[[#This Row],[Descripción]]="","",_xlfn.XLOOKUP(Tabla1[[#This Row],[Descripción]],Tabla10[Descripción],Tabla10[Precio Unitario],0))</f>
        <v/>
      </c>
      <c r="O1197" s="537" t="str">
        <f>IF(Tabla1[[#This Row],[Cantidad de Insumos]]="","",Tabla1[[#This Row],[Precio Unitario]]*Tabla1[[#This Row],[Cantidad de Insumos]])</f>
        <v/>
      </c>
      <c r="P1197" s="522" t="str">
        <f>IF(Tabla1[[#This Row],[Descripción]]="","",_xlfn.XLOOKUP(Tabla1[[#This Row],[Descripción]],Tabla10[Descripción],Tabla10[CODIGO PRESUPUESTARIO],0))</f>
        <v/>
      </c>
      <c r="Q1197" s="523"/>
      <c r="R1197" s="523" t="str">
        <f>IF(Tabla1[[#This Row],[Insumos]]="","",_xlfn.XLOOKUP(Tabla1[[#This Row],[Insumos]],Tabla10[Insumo],Tabla10[InsumoAbrev],"",0))</f>
        <v/>
      </c>
    </row>
    <row r="1198" spans="2:18">
      <c r="B1198" s="188" t="str">
        <f>IF('Formulario PPGR3'!$G1198="","",CONCATENATE('Formulario PPGR3'!$C1198,".",'Formulario PPGR3'!$D1198,".",'Formulario PPGR3'!$E1198,".",'Formulario PPGR3'!$F1198))</f>
        <v/>
      </c>
      <c r="C1198" s="188" t="str">
        <f>IF('Formulario PPGR3'!$G1198="","",'Formulario PPGR1'!#REF!)</f>
        <v/>
      </c>
      <c r="D1198" s="188" t="str">
        <f>IF('Formulario PPGR3'!$G1198="","",'Formulario PPGR1'!#REF!)</f>
        <v/>
      </c>
      <c r="E1198" s="188" t="str">
        <f>IF('Formulario PPGR3'!$G1198="","",'Formulario PPGR1'!#REF!)</f>
        <v/>
      </c>
      <c r="F1198" s="188" t="str">
        <f>IF('Formulario PPGR3'!$G1198="","",'Formulario PPGR1'!#REF!)</f>
        <v/>
      </c>
      <c r="G1198" s="234"/>
      <c r="H1198" s="519" t="str" cm="1">
        <f t="array" ref="H1198">IF(Tabla1[[#This Row],[Código_Actividad]]="","",_xlfn.XLOOKUP(Tabla1[[#This Row],[Código_Actividad]],CodigoActividad,Tabla2[Actividades Programables Presupuestables],"",0))</f>
        <v/>
      </c>
      <c r="I1198" s="520" t="str">
        <f>IFERROR(VLOOKUP('Formulario PPGR3'!$G1198,'Formulario PPGR2'!$C$9:$Q$270,15,FALSE),"")</f>
        <v/>
      </c>
      <c r="J1198" s="525"/>
      <c r="K1198" s="524"/>
      <c r="L1198" s="521" t="str">
        <f>IF(Tabla1[[#This Row],[Descripción]]="","",_xlfn.XLOOKUP(Tabla1[[#This Row],[Descripción]],Tabla10[Descripción],Tabla10[Unidad de Medida],"",0))</f>
        <v/>
      </c>
      <c r="M1198" s="312"/>
      <c r="N1198" s="537" t="str">
        <f>IF(Tabla1[[#This Row],[Descripción]]="","",_xlfn.XLOOKUP(Tabla1[[#This Row],[Descripción]],Tabla10[Descripción],Tabla10[Precio Unitario],0))</f>
        <v/>
      </c>
      <c r="O1198" s="537" t="str">
        <f>IF(Tabla1[[#This Row],[Cantidad de Insumos]]="","",Tabla1[[#This Row],[Precio Unitario]]*Tabla1[[#This Row],[Cantidad de Insumos]])</f>
        <v/>
      </c>
      <c r="P1198" s="522" t="str">
        <f>IF(Tabla1[[#This Row],[Descripción]]="","",_xlfn.XLOOKUP(Tabla1[[#This Row],[Descripción]],Tabla10[Descripción],Tabla10[CODIGO PRESUPUESTARIO],0))</f>
        <v/>
      </c>
      <c r="Q1198" s="523"/>
      <c r="R1198" s="523" t="str">
        <f>IF(Tabla1[[#This Row],[Insumos]]="","",_xlfn.XLOOKUP(Tabla1[[#This Row],[Insumos]],Tabla10[Insumo],Tabla10[InsumoAbrev],"",0))</f>
        <v/>
      </c>
    </row>
    <row r="1199" spans="2:18">
      <c r="B1199" s="188" t="str">
        <f>IF('Formulario PPGR3'!$G1199="","",CONCATENATE('Formulario PPGR3'!$C1199,".",'Formulario PPGR3'!$D1199,".",'Formulario PPGR3'!$E1199,".",'Formulario PPGR3'!$F1199))</f>
        <v/>
      </c>
      <c r="C1199" s="188" t="str">
        <f>IF('Formulario PPGR3'!$G1199="","",'Formulario PPGR1'!#REF!)</f>
        <v/>
      </c>
      <c r="D1199" s="188" t="str">
        <f>IF('Formulario PPGR3'!$G1199="","",'Formulario PPGR1'!#REF!)</f>
        <v/>
      </c>
      <c r="E1199" s="188" t="str">
        <f>IF('Formulario PPGR3'!$G1199="","",'Formulario PPGR1'!#REF!)</f>
        <v/>
      </c>
      <c r="F1199" s="188" t="str">
        <f>IF('Formulario PPGR3'!$G1199="","",'Formulario PPGR1'!#REF!)</f>
        <v/>
      </c>
      <c r="G1199" s="234"/>
      <c r="H1199" s="519" t="str" cm="1">
        <f t="array" ref="H1199">IF(Tabla1[[#This Row],[Código_Actividad]]="","",_xlfn.XLOOKUP(Tabla1[[#This Row],[Código_Actividad]],CodigoActividad,Tabla2[Actividades Programables Presupuestables],"",0))</f>
        <v/>
      </c>
      <c r="I1199" s="520" t="str">
        <f>IFERROR(VLOOKUP('Formulario PPGR3'!$G1199,'Formulario PPGR2'!$C$9:$Q$270,15,FALSE),"")</f>
        <v/>
      </c>
      <c r="J1199" s="525"/>
      <c r="K1199" s="524"/>
      <c r="L1199" s="521" t="str">
        <f>IF(Tabla1[[#This Row],[Descripción]]="","",_xlfn.XLOOKUP(Tabla1[[#This Row],[Descripción]],Tabla10[Descripción],Tabla10[Unidad de Medida],"",0))</f>
        <v/>
      </c>
      <c r="M1199" s="312"/>
      <c r="N1199" s="537" t="str">
        <f>IF(Tabla1[[#This Row],[Descripción]]="","",_xlfn.XLOOKUP(Tabla1[[#This Row],[Descripción]],Tabla10[Descripción],Tabla10[Precio Unitario],0))</f>
        <v/>
      </c>
      <c r="O1199" s="537" t="str">
        <f>IF(Tabla1[[#This Row],[Cantidad de Insumos]]="","",Tabla1[[#This Row],[Precio Unitario]]*Tabla1[[#This Row],[Cantidad de Insumos]])</f>
        <v/>
      </c>
      <c r="P1199" s="522" t="str">
        <f>IF(Tabla1[[#This Row],[Descripción]]="","",_xlfn.XLOOKUP(Tabla1[[#This Row],[Descripción]],Tabla10[Descripción],Tabla10[CODIGO PRESUPUESTARIO],0))</f>
        <v/>
      </c>
      <c r="Q1199" s="523"/>
      <c r="R1199" s="523" t="str">
        <f>IF(Tabla1[[#This Row],[Insumos]]="","",_xlfn.XLOOKUP(Tabla1[[#This Row],[Insumos]],Tabla10[Insumo],Tabla10[InsumoAbrev],"",0))</f>
        <v/>
      </c>
    </row>
    <row r="1200" spans="2:18">
      <c r="B1200" s="188" t="str">
        <f>IF('Formulario PPGR3'!$G1200="","",CONCATENATE('Formulario PPGR3'!$C1200,".",'Formulario PPGR3'!$D1200,".",'Formulario PPGR3'!$E1200,".",'Formulario PPGR3'!$F1200))</f>
        <v/>
      </c>
      <c r="C1200" s="188" t="str">
        <f>IF('Formulario PPGR3'!$G1200="","",'Formulario PPGR1'!#REF!)</f>
        <v/>
      </c>
      <c r="D1200" s="188" t="str">
        <f>IF('Formulario PPGR3'!$G1200="","",'Formulario PPGR1'!#REF!)</f>
        <v/>
      </c>
      <c r="E1200" s="188" t="str">
        <f>IF('Formulario PPGR3'!$G1200="","",'Formulario PPGR1'!#REF!)</f>
        <v/>
      </c>
      <c r="F1200" s="188" t="str">
        <f>IF('Formulario PPGR3'!$G1200="","",'Formulario PPGR1'!#REF!)</f>
        <v/>
      </c>
      <c r="G1200" s="234"/>
      <c r="H1200" s="519" t="str" cm="1">
        <f t="array" ref="H1200">IF(Tabla1[[#This Row],[Código_Actividad]]="","",_xlfn.XLOOKUP(Tabla1[[#This Row],[Código_Actividad]],CodigoActividad,Tabla2[Actividades Programables Presupuestables],"",0))</f>
        <v/>
      </c>
      <c r="I1200" s="520" t="str">
        <f>IFERROR(VLOOKUP('Formulario PPGR3'!$G1200,'Formulario PPGR2'!$C$9:$Q$270,15,FALSE),"")</f>
        <v/>
      </c>
      <c r="J1200" s="525"/>
      <c r="K1200" s="524"/>
      <c r="L1200" s="521" t="str">
        <f>IF(Tabla1[[#This Row],[Descripción]]="","",_xlfn.XLOOKUP(Tabla1[[#This Row],[Descripción]],Tabla10[Descripción],Tabla10[Unidad de Medida],"",0))</f>
        <v/>
      </c>
      <c r="M1200" s="312"/>
      <c r="N1200" s="537" t="str">
        <f>IF(Tabla1[[#This Row],[Descripción]]="","",_xlfn.XLOOKUP(Tabla1[[#This Row],[Descripción]],Tabla10[Descripción],Tabla10[Precio Unitario],0))</f>
        <v/>
      </c>
      <c r="O1200" s="537" t="str">
        <f>IF(Tabla1[[#This Row],[Cantidad de Insumos]]="","",Tabla1[[#This Row],[Precio Unitario]]*Tabla1[[#This Row],[Cantidad de Insumos]])</f>
        <v/>
      </c>
      <c r="P1200" s="522" t="str">
        <f>IF(Tabla1[[#This Row],[Descripción]]="","",_xlfn.XLOOKUP(Tabla1[[#This Row],[Descripción]],Tabla10[Descripción],Tabla10[CODIGO PRESUPUESTARIO],0))</f>
        <v/>
      </c>
      <c r="Q1200" s="523"/>
      <c r="R1200" s="523" t="str">
        <f>IF(Tabla1[[#This Row],[Insumos]]="","",_xlfn.XLOOKUP(Tabla1[[#This Row],[Insumos]],Tabla10[Insumo],Tabla10[InsumoAbrev],"",0))</f>
        <v/>
      </c>
    </row>
    <row r="1201" spans="2:18">
      <c r="B1201" s="188" t="str">
        <f>IF('Formulario PPGR3'!$G1201="","",CONCATENATE('Formulario PPGR3'!$C1201,".",'Formulario PPGR3'!$D1201,".",'Formulario PPGR3'!$E1201,".",'Formulario PPGR3'!$F1201))</f>
        <v/>
      </c>
      <c r="C1201" s="188" t="str">
        <f>IF('Formulario PPGR3'!$G1201="","",'Formulario PPGR1'!#REF!)</f>
        <v/>
      </c>
      <c r="D1201" s="188" t="str">
        <f>IF('Formulario PPGR3'!$G1201="","",'Formulario PPGR1'!#REF!)</f>
        <v/>
      </c>
      <c r="E1201" s="188" t="str">
        <f>IF('Formulario PPGR3'!$G1201="","",'Formulario PPGR1'!#REF!)</f>
        <v/>
      </c>
      <c r="F1201" s="188" t="str">
        <f>IF('Formulario PPGR3'!$G1201="","",'Formulario PPGR1'!#REF!)</f>
        <v/>
      </c>
      <c r="G1201" s="234"/>
      <c r="H1201" s="519" t="str" cm="1">
        <f t="array" ref="H1201">IF(Tabla1[[#This Row],[Código_Actividad]]="","",_xlfn.XLOOKUP(Tabla1[[#This Row],[Código_Actividad]],CodigoActividad,Tabla2[Actividades Programables Presupuestables],"",0))</f>
        <v/>
      </c>
      <c r="I1201" s="520" t="str">
        <f>IFERROR(VLOOKUP('Formulario PPGR3'!$G1201,'Formulario PPGR2'!$C$9:$Q$270,15,FALSE),"")</f>
        <v/>
      </c>
      <c r="J1201" s="525"/>
      <c r="K1201" s="524"/>
      <c r="L1201" s="521" t="str">
        <f>IF(Tabla1[[#This Row],[Descripción]]="","",_xlfn.XLOOKUP(Tabla1[[#This Row],[Descripción]],Tabla10[Descripción],Tabla10[Unidad de Medida],"",0))</f>
        <v/>
      </c>
      <c r="M1201" s="312"/>
      <c r="N1201" s="537" t="str">
        <f>IF(Tabla1[[#This Row],[Descripción]]="","",_xlfn.XLOOKUP(Tabla1[[#This Row],[Descripción]],Tabla10[Descripción],Tabla10[Precio Unitario],0))</f>
        <v/>
      </c>
      <c r="O1201" s="537" t="str">
        <f>IF(Tabla1[[#This Row],[Cantidad de Insumos]]="","",Tabla1[[#This Row],[Precio Unitario]]*Tabla1[[#This Row],[Cantidad de Insumos]])</f>
        <v/>
      </c>
      <c r="P1201" s="522" t="str">
        <f>IF(Tabla1[[#This Row],[Descripción]]="","",_xlfn.XLOOKUP(Tabla1[[#This Row],[Descripción]],Tabla10[Descripción],Tabla10[CODIGO PRESUPUESTARIO],0))</f>
        <v/>
      </c>
      <c r="Q1201" s="523"/>
      <c r="R1201" s="523" t="str">
        <f>IF(Tabla1[[#This Row],[Insumos]]="","",_xlfn.XLOOKUP(Tabla1[[#This Row],[Insumos]],Tabla10[Insumo],Tabla10[InsumoAbrev],"",0))</f>
        <v/>
      </c>
    </row>
    <row r="1202" spans="2:18">
      <c r="B1202" s="188" t="str">
        <f>IF('Formulario PPGR3'!$G1202="","",CONCATENATE('Formulario PPGR3'!$C1202,".",'Formulario PPGR3'!$D1202,".",'Formulario PPGR3'!$E1202,".",'Formulario PPGR3'!$F1202))</f>
        <v/>
      </c>
      <c r="C1202" s="188" t="str">
        <f>IF('Formulario PPGR3'!$G1202="","",'Formulario PPGR1'!#REF!)</f>
        <v/>
      </c>
      <c r="D1202" s="188" t="str">
        <f>IF('Formulario PPGR3'!$G1202="","",'Formulario PPGR1'!#REF!)</f>
        <v/>
      </c>
      <c r="E1202" s="188" t="str">
        <f>IF('Formulario PPGR3'!$G1202="","",'Formulario PPGR1'!#REF!)</f>
        <v/>
      </c>
      <c r="F1202" s="188" t="str">
        <f>IF('Formulario PPGR3'!$G1202="","",'Formulario PPGR1'!#REF!)</f>
        <v/>
      </c>
      <c r="G1202" s="234"/>
      <c r="H1202" s="519" t="str" cm="1">
        <f t="array" ref="H1202">IF(Tabla1[[#This Row],[Código_Actividad]]="","",_xlfn.XLOOKUP(Tabla1[[#This Row],[Código_Actividad]],CodigoActividad,Tabla2[Actividades Programables Presupuestables],"",0))</f>
        <v/>
      </c>
      <c r="I1202" s="520" t="str">
        <f>IFERROR(VLOOKUP('Formulario PPGR3'!$G1202,'Formulario PPGR2'!$C$9:$Q$270,15,FALSE),"")</f>
        <v/>
      </c>
      <c r="J1202" s="525"/>
      <c r="K1202" s="524"/>
      <c r="L1202" s="521" t="str">
        <f>IF(Tabla1[[#This Row],[Descripción]]="","",_xlfn.XLOOKUP(Tabla1[[#This Row],[Descripción]],Tabla10[Descripción],Tabla10[Unidad de Medida],"",0))</f>
        <v/>
      </c>
      <c r="M1202" s="312"/>
      <c r="N1202" s="537" t="str">
        <f>IF(Tabla1[[#This Row],[Descripción]]="","",_xlfn.XLOOKUP(Tabla1[[#This Row],[Descripción]],Tabla10[Descripción],Tabla10[Precio Unitario],0))</f>
        <v/>
      </c>
      <c r="O1202" s="537" t="str">
        <f>IF(Tabla1[[#This Row],[Cantidad de Insumos]]="","",Tabla1[[#This Row],[Precio Unitario]]*Tabla1[[#This Row],[Cantidad de Insumos]])</f>
        <v/>
      </c>
      <c r="P1202" s="522" t="str">
        <f>IF(Tabla1[[#This Row],[Descripción]]="","",_xlfn.XLOOKUP(Tabla1[[#This Row],[Descripción]],Tabla10[Descripción],Tabla10[CODIGO PRESUPUESTARIO],0))</f>
        <v/>
      </c>
      <c r="Q1202" s="523"/>
      <c r="R1202" s="523" t="str">
        <f>IF(Tabla1[[#This Row],[Insumos]]="","",_xlfn.XLOOKUP(Tabla1[[#This Row],[Insumos]],Tabla10[Insumo],Tabla10[InsumoAbrev],"",0))</f>
        <v/>
      </c>
    </row>
    <row r="1203" spans="2:18">
      <c r="B1203" s="188" t="str">
        <f>IF('Formulario PPGR3'!$G1203="","",CONCATENATE('Formulario PPGR3'!$C1203,".",'Formulario PPGR3'!$D1203,".",'Formulario PPGR3'!$E1203,".",'Formulario PPGR3'!$F1203))</f>
        <v/>
      </c>
      <c r="C1203" s="188" t="str">
        <f>IF('Formulario PPGR3'!$G1203="","",'Formulario PPGR1'!#REF!)</f>
        <v/>
      </c>
      <c r="D1203" s="188" t="str">
        <f>IF('Formulario PPGR3'!$G1203="","",'Formulario PPGR1'!#REF!)</f>
        <v/>
      </c>
      <c r="E1203" s="188" t="str">
        <f>IF('Formulario PPGR3'!$G1203="","",'Formulario PPGR1'!#REF!)</f>
        <v/>
      </c>
      <c r="F1203" s="188" t="str">
        <f>IF('Formulario PPGR3'!$G1203="","",'Formulario PPGR1'!#REF!)</f>
        <v/>
      </c>
      <c r="G1203" s="234"/>
      <c r="H1203" s="519" t="str" cm="1">
        <f t="array" ref="H1203">IF(Tabla1[[#This Row],[Código_Actividad]]="","",_xlfn.XLOOKUP(Tabla1[[#This Row],[Código_Actividad]],CodigoActividad,Tabla2[Actividades Programables Presupuestables],"",0))</f>
        <v/>
      </c>
      <c r="I1203" s="520" t="str">
        <f>IFERROR(VLOOKUP('Formulario PPGR3'!$G1203,'Formulario PPGR2'!$C$9:$Q$270,15,FALSE),"")</f>
        <v/>
      </c>
      <c r="J1203" s="525"/>
      <c r="K1203" s="524"/>
      <c r="L1203" s="521" t="str">
        <f>IF(Tabla1[[#This Row],[Descripción]]="","",_xlfn.XLOOKUP(Tabla1[[#This Row],[Descripción]],Tabla10[Descripción],Tabla10[Unidad de Medida],"",0))</f>
        <v/>
      </c>
      <c r="M1203" s="312"/>
      <c r="N1203" s="537" t="str">
        <f>IF(Tabla1[[#This Row],[Descripción]]="","",_xlfn.XLOOKUP(Tabla1[[#This Row],[Descripción]],Tabla10[Descripción],Tabla10[Precio Unitario],0))</f>
        <v/>
      </c>
      <c r="O1203" s="537" t="str">
        <f>IF(Tabla1[[#This Row],[Cantidad de Insumos]]="","",Tabla1[[#This Row],[Precio Unitario]]*Tabla1[[#This Row],[Cantidad de Insumos]])</f>
        <v/>
      </c>
      <c r="P1203" s="522" t="str">
        <f>IF(Tabla1[[#This Row],[Descripción]]="","",_xlfn.XLOOKUP(Tabla1[[#This Row],[Descripción]],Tabla10[Descripción],Tabla10[CODIGO PRESUPUESTARIO],0))</f>
        <v/>
      </c>
      <c r="Q1203" s="523"/>
      <c r="R1203" s="523" t="str">
        <f>IF(Tabla1[[#This Row],[Insumos]]="","",_xlfn.XLOOKUP(Tabla1[[#This Row],[Insumos]],Tabla10[Insumo],Tabla10[InsumoAbrev],"",0))</f>
        <v/>
      </c>
    </row>
    <row r="1204" spans="2:18">
      <c r="B1204" s="188" t="str">
        <f>IF('Formulario PPGR3'!$G1204="","",CONCATENATE('Formulario PPGR3'!$C1204,".",'Formulario PPGR3'!$D1204,".",'Formulario PPGR3'!$E1204,".",'Formulario PPGR3'!$F1204))</f>
        <v/>
      </c>
      <c r="C1204" s="188" t="str">
        <f>IF('Formulario PPGR3'!$G1204="","",'Formulario PPGR1'!#REF!)</f>
        <v/>
      </c>
      <c r="D1204" s="188" t="str">
        <f>IF('Formulario PPGR3'!$G1204="","",'Formulario PPGR1'!#REF!)</f>
        <v/>
      </c>
      <c r="E1204" s="188" t="str">
        <f>IF('Formulario PPGR3'!$G1204="","",'Formulario PPGR1'!#REF!)</f>
        <v/>
      </c>
      <c r="F1204" s="188" t="str">
        <f>IF('Formulario PPGR3'!$G1204="","",'Formulario PPGR1'!#REF!)</f>
        <v/>
      </c>
      <c r="G1204" s="234"/>
      <c r="H1204" s="519" t="str" cm="1">
        <f t="array" ref="H1204">IF(Tabla1[[#This Row],[Código_Actividad]]="","",_xlfn.XLOOKUP(Tabla1[[#This Row],[Código_Actividad]],CodigoActividad,Tabla2[Actividades Programables Presupuestables],"",0))</f>
        <v/>
      </c>
      <c r="I1204" s="520" t="str">
        <f>IFERROR(VLOOKUP('Formulario PPGR3'!$G1204,'Formulario PPGR2'!$C$9:$Q$270,15,FALSE),"")</f>
        <v/>
      </c>
      <c r="J1204" s="525"/>
      <c r="K1204" s="524"/>
      <c r="L1204" s="521" t="str">
        <f>IF(Tabla1[[#This Row],[Descripción]]="","",_xlfn.XLOOKUP(Tabla1[[#This Row],[Descripción]],Tabla10[Descripción],Tabla10[Unidad de Medida],"",0))</f>
        <v/>
      </c>
      <c r="M1204" s="312"/>
      <c r="N1204" s="537" t="str">
        <f>IF(Tabla1[[#This Row],[Descripción]]="","",_xlfn.XLOOKUP(Tabla1[[#This Row],[Descripción]],Tabla10[Descripción],Tabla10[Precio Unitario],0))</f>
        <v/>
      </c>
      <c r="O1204" s="537" t="str">
        <f>IF(Tabla1[[#This Row],[Cantidad de Insumos]]="","",Tabla1[[#This Row],[Precio Unitario]]*Tabla1[[#This Row],[Cantidad de Insumos]])</f>
        <v/>
      </c>
      <c r="P1204" s="522" t="str">
        <f>IF(Tabla1[[#This Row],[Descripción]]="","",_xlfn.XLOOKUP(Tabla1[[#This Row],[Descripción]],Tabla10[Descripción],Tabla10[CODIGO PRESUPUESTARIO],0))</f>
        <v/>
      </c>
      <c r="Q1204" s="523"/>
      <c r="R1204" s="523" t="str">
        <f>IF(Tabla1[[#This Row],[Insumos]]="","",_xlfn.XLOOKUP(Tabla1[[#This Row],[Insumos]],Tabla10[Insumo],Tabla10[InsumoAbrev],"",0))</f>
        <v/>
      </c>
    </row>
    <row r="1205" spans="2:18">
      <c r="B1205" s="188" t="str">
        <f>IF('Formulario PPGR3'!$G1205="","",CONCATENATE('Formulario PPGR3'!$C1205,".",'Formulario PPGR3'!$D1205,".",'Formulario PPGR3'!$E1205,".",'Formulario PPGR3'!$F1205))</f>
        <v/>
      </c>
      <c r="C1205" s="188" t="str">
        <f>IF('Formulario PPGR3'!$G1205="","",'Formulario PPGR1'!#REF!)</f>
        <v/>
      </c>
      <c r="D1205" s="188" t="str">
        <f>IF('Formulario PPGR3'!$G1205="","",'Formulario PPGR1'!#REF!)</f>
        <v/>
      </c>
      <c r="E1205" s="188" t="str">
        <f>IF('Formulario PPGR3'!$G1205="","",'Formulario PPGR1'!#REF!)</f>
        <v/>
      </c>
      <c r="F1205" s="188" t="str">
        <f>IF('Formulario PPGR3'!$G1205="","",'Formulario PPGR1'!#REF!)</f>
        <v/>
      </c>
      <c r="G1205" s="234"/>
      <c r="H1205" s="519" t="str" cm="1">
        <f t="array" ref="H1205">IF(Tabla1[[#This Row],[Código_Actividad]]="","",_xlfn.XLOOKUP(Tabla1[[#This Row],[Código_Actividad]],CodigoActividad,Tabla2[Actividades Programables Presupuestables],"",0))</f>
        <v/>
      </c>
      <c r="I1205" s="520" t="str">
        <f>IFERROR(VLOOKUP('Formulario PPGR3'!$G1205,'Formulario PPGR2'!$C$9:$Q$270,15,FALSE),"")</f>
        <v/>
      </c>
      <c r="J1205" s="525"/>
      <c r="K1205" s="524"/>
      <c r="L1205" s="521" t="str">
        <f>IF(Tabla1[[#This Row],[Descripción]]="","",_xlfn.XLOOKUP(Tabla1[[#This Row],[Descripción]],Tabla10[Descripción],Tabla10[Unidad de Medida],"",0))</f>
        <v/>
      </c>
      <c r="M1205" s="312"/>
      <c r="N1205" s="537" t="str">
        <f>IF(Tabla1[[#This Row],[Descripción]]="","",_xlfn.XLOOKUP(Tabla1[[#This Row],[Descripción]],Tabla10[Descripción],Tabla10[Precio Unitario],0))</f>
        <v/>
      </c>
      <c r="O1205" s="537" t="str">
        <f>IF(Tabla1[[#This Row],[Cantidad de Insumos]]="","",Tabla1[[#This Row],[Precio Unitario]]*Tabla1[[#This Row],[Cantidad de Insumos]])</f>
        <v/>
      </c>
      <c r="P1205" s="522" t="str">
        <f>IF(Tabla1[[#This Row],[Descripción]]="","",_xlfn.XLOOKUP(Tabla1[[#This Row],[Descripción]],Tabla10[Descripción],Tabla10[CODIGO PRESUPUESTARIO],0))</f>
        <v/>
      </c>
      <c r="Q1205" s="523"/>
      <c r="R1205" s="523" t="str">
        <f>IF(Tabla1[[#This Row],[Insumos]]="","",_xlfn.XLOOKUP(Tabla1[[#This Row],[Insumos]],Tabla10[Insumo],Tabla10[InsumoAbrev],"",0))</f>
        <v/>
      </c>
    </row>
    <row r="1206" spans="2:18">
      <c r="B1206" s="188" t="str">
        <f>IF('Formulario PPGR3'!$G1206="","",CONCATENATE('Formulario PPGR3'!$C1206,".",'Formulario PPGR3'!$D1206,".",'Formulario PPGR3'!$E1206,".",'Formulario PPGR3'!$F1206))</f>
        <v/>
      </c>
      <c r="C1206" s="188" t="str">
        <f>IF('Formulario PPGR3'!$G1206="","",'Formulario PPGR1'!#REF!)</f>
        <v/>
      </c>
      <c r="D1206" s="188" t="str">
        <f>IF('Formulario PPGR3'!$G1206="","",'Formulario PPGR1'!#REF!)</f>
        <v/>
      </c>
      <c r="E1206" s="188" t="str">
        <f>IF('Formulario PPGR3'!$G1206="","",'Formulario PPGR1'!#REF!)</f>
        <v/>
      </c>
      <c r="F1206" s="188" t="str">
        <f>IF('Formulario PPGR3'!$G1206="","",'Formulario PPGR1'!#REF!)</f>
        <v/>
      </c>
      <c r="G1206" s="234"/>
      <c r="H1206" s="519" t="str" cm="1">
        <f t="array" ref="H1206">IF(Tabla1[[#This Row],[Código_Actividad]]="","",_xlfn.XLOOKUP(Tabla1[[#This Row],[Código_Actividad]],CodigoActividad,Tabla2[Actividades Programables Presupuestables],"",0))</f>
        <v/>
      </c>
      <c r="I1206" s="520" t="str">
        <f>IFERROR(VLOOKUP('Formulario PPGR3'!$G1206,'Formulario PPGR2'!$C$9:$Q$270,15,FALSE),"")</f>
        <v/>
      </c>
      <c r="J1206" s="525"/>
      <c r="K1206" s="524"/>
      <c r="L1206" s="521" t="str">
        <f>IF(Tabla1[[#This Row],[Descripción]]="","",_xlfn.XLOOKUP(Tabla1[[#This Row],[Descripción]],Tabla10[Descripción],Tabla10[Unidad de Medida],"",0))</f>
        <v/>
      </c>
      <c r="M1206" s="312"/>
      <c r="N1206" s="537" t="str">
        <f>IF(Tabla1[[#This Row],[Descripción]]="","",_xlfn.XLOOKUP(Tabla1[[#This Row],[Descripción]],Tabla10[Descripción],Tabla10[Precio Unitario],0))</f>
        <v/>
      </c>
      <c r="O1206" s="537" t="str">
        <f>IF(Tabla1[[#This Row],[Cantidad de Insumos]]="","",Tabla1[[#This Row],[Precio Unitario]]*Tabla1[[#This Row],[Cantidad de Insumos]])</f>
        <v/>
      </c>
      <c r="P1206" s="522" t="str">
        <f>IF(Tabla1[[#This Row],[Descripción]]="","",_xlfn.XLOOKUP(Tabla1[[#This Row],[Descripción]],Tabla10[Descripción],Tabla10[CODIGO PRESUPUESTARIO],0))</f>
        <v/>
      </c>
      <c r="Q1206" s="523"/>
      <c r="R1206" s="523" t="str">
        <f>IF(Tabla1[[#This Row],[Insumos]]="","",_xlfn.XLOOKUP(Tabla1[[#This Row],[Insumos]],Tabla10[Insumo],Tabla10[InsumoAbrev],"",0))</f>
        <v/>
      </c>
    </row>
    <row r="1207" spans="2:18">
      <c r="B1207" s="188" t="str">
        <f>IF('Formulario PPGR3'!$G1207="","",CONCATENATE('Formulario PPGR3'!$C1207,".",'Formulario PPGR3'!$D1207,".",'Formulario PPGR3'!$E1207,".",'Formulario PPGR3'!$F1207))</f>
        <v/>
      </c>
      <c r="C1207" s="188" t="str">
        <f>IF('Formulario PPGR3'!$G1207="","",'Formulario PPGR1'!#REF!)</f>
        <v/>
      </c>
      <c r="D1207" s="188" t="str">
        <f>IF('Formulario PPGR3'!$G1207="","",'Formulario PPGR1'!#REF!)</f>
        <v/>
      </c>
      <c r="E1207" s="188" t="str">
        <f>IF('Formulario PPGR3'!$G1207="","",'Formulario PPGR1'!#REF!)</f>
        <v/>
      </c>
      <c r="F1207" s="188" t="str">
        <f>IF('Formulario PPGR3'!$G1207="","",'Formulario PPGR1'!#REF!)</f>
        <v/>
      </c>
      <c r="G1207" s="234"/>
      <c r="H1207" s="519" t="str" cm="1">
        <f t="array" ref="H1207">IF(Tabla1[[#This Row],[Código_Actividad]]="","",_xlfn.XLOOKUP(Tabla1[[#This Row],[Código_Actividad]],CodigoActividad,Tabla2[Actividades Programables Presupuestables],"",0))</f>
        <v/>
      </c>
      <c r="I1207" s="520" t="str">
        <f>IFERROR(VLOOKUP('Formulario PPGR3'!$G1207,'Formulario PPGR2'!$C$9:$Q$270,15,FALSE),"")</f>
        <v/>
      </c>
      <c r="J1207" s="525"/>
      <c r="K1207" s="524"/>
      <c r="L1207" s="521" t="str">
        <f>IF(Tabla1[[#This Row],[Descripción]]="","",_xlfn.XLOOKUP(Tabla1[[#This Row],[Descripción]],Tabla10[Descripción],Tabla10[Unidad de Medida],"",0))</f>
        <v/>
      </c>
      <c r="M1207" s="312"/>
      <c r="N1207" s="537" t="str">
        <f>IF(Tabla1[[#This Row],[Descripción]]="","",_xlfn.XLOOKUP(Tabla1[[#This Row],[Descripción]],Tabla10[Descripción],Tabla10[Precio Unitario],0))</f>
        <v/>
      </c>
      <c r="O1207" s="537" t="str">
        <f>IF(Tabla1[[#This Row],[Cantidad de Insumos]]="","",Tabla1[[#This Row],[Precio Unitario]]*Tabla1[[#This Row],[Cantidad de Insumos]])</f>
        <v/>
      </c>
      <c r="P1207" s="522" t="str">
        <f>IF(Tabla1[[#This Row],[Descripción]]="","",_xlfn.XLOOKUP(Tabla1[[#This Row],[Descripción]],Tabla10[Descripción],Tabla10[CODIGO PRESUPUESTARIO],0))</f>
        <v/>
      </c>
      <c r="Q1207" s="523"/>
      <c r="R1207" s="523" t="str">
        <f>IF(Tabla1[[#This Row],[Insumos]]="","",_xlfn.XLOOKUP(Tabla1[[#This Row],[Insumos]],Tabla10[Insumo],Tabla10[InsumoAbrev],"",0))</f>
        <v/>
      </c>
    </row>
    <row r="1208" spans="2:18">
      <c r="B1208" s="188" t="str">
        <f>IF('Formulario PPGR3'!$G1208="","",CONCATENATE('Formulario PPGR3'!$C1208,".",'Formulario PPGR3'!$D1208,".",'Formulario PPGR3'!$E1208,".",'Formulario PPGR3'!$F1208))</f>
        <v/>
      </c>
      <c r="C1208" s="188" t="str">
        <f>IF('Formulario PPGR3'!$G1208="","",'Formulario PPGR1'!#REF!)</f>
        <v/>
      </c>
      <c r="D1208" s="188" t="str">
        <f>IF('Formulario PPGR3'!$G1208="","",'Formulario PPGR1'!#REF!)</f>
        <v/>
      </c>
      <c r="E1208" s="188" t="str">
        <f>IF('Formulario PPGR3'!$G1208="","",'Formulario PPGR1'!#REF!)</f>
        <v/>
      </c>
      <c r="F1208" s="188" t="str">
        <f>IF('Formulario PPGR3'!$G1208="","",'Formulario PPGR1'!#REF!)</f>
        <v/>
      </c>
      <c r="G1208" s="234"/>
      <c r="H1208" s="519" t="str" cm="1">
        <f t="array" ref="H1208">IF(Tabla1[[#This Row],[Código_Actividad]]="","",_xlfn.XLOOKUP(Tabla1[[#This Row],[Código_Actividad]],CodigoActividad,Tabla2[Actividades Programables Presupuestables],"",0))</f>
        <v/>
      </c>
      <c r="I1208" s="520" t="str">
        <f>IFERROR(VLOOKUP('Formulario PPGR3'!$G1208,'Formulario PPGR2'!$C$9:$Q$270,15,FALSE),"")</f>
        <v/>
      </c>
      <c r="J1208" s="525"/>
      <c r="K1208" s="524"/>
      <c r="L1208" s="521" t="str">
        <f>IF(Tabla1[[#This Row],[Descripción]]="","",_xlfn.XLOOKUP(Tabla1[[#This Row],[Descripción]],Tabla10[Descripción],Tabla10[Unidad de Medida],"",0))</f>
        <v/>
      </c>
      <c r="M1208" s="312"/>
      <c r="N1208" s="537" t="str">
        <f>IF(Tabla1[[#This Row],[Descripción]]="","",_xlfn.XLOOKUP(Tabla1[[#This Row],[Descripción]],Tabla10[Descripción],Tabla10[Precio Unitario],0))</f>
        <v/>
      </c>
      <c r="O1208" s="537" t="str">
        <f>IF(Tabla1[[#This Row],[Cantidad de Insumos]]="","",Tabla1[[#This Row],[Precio Unitario]]*Tabla1[[#This Row],[Cantidad de Insumos]])</f>
        <v/>
      </c>
      <c r="P1208" s="522" t="str">
        <f>IF(Tabla1[[#This Row],[Descripción]]="","",_xlfn.XLOOKUP(Tabla1[[#This Row],[Descripción]],Tabla10[Descripción],Tabla10[CODIGO PRESUPUESTARIO],0))</f>
        <v/>
      </c>
      <c r="Q1208" s="523"/>
      <c r="R1208" s="523" t="str">
        <f>IF(Tabla1[[#This Row],[Insumos]]="","",_xlfn.XLOOKUP(Tabla1[[#This Row],[Insumos]],Tabla10[Insumo],Tabla10[InsumoAbrev],"",0))</f>
        <v/>
      </c>
    </row>
    <row r="1209" spans="2:18">
      <c r="B1209" s="188" t="str">
        <f>IF('Formulario PPGR3'!$G1209="","",CONCATENATE('Formulario PPGR3'!$C1209,".",'Formulario PPGR3'!$D1209,".",'Formulario PPGR3'!$E1209,".",'Formulario PPGR3'!$F1209))</f>
        <v/>
      </c>
      <c r="C1209" s="188" t="str">
        <f>IF('Formulario PPGR3'!$G1209="","",'Formulario PPGR1'!#REF!)</f>
        <v/>
      </c>
      <c r="D1209" s="188" t="str">
        <f>IF('Formulario PPGR3'!$G1209="","",'Formulario PPGR1'!#REF!)</f>
        <v/>
      </c>
      <c r="E1209" s="188" t="str">
        <f>IF('Formulario PPGR3'!$G1209="","",'Formulario PPGR1'!#REF!)</f>
        <v/>
      </c>
      <c r="F1209" s="188" t="str">
        <f>IF('Formulario PPGR3'!$G1209="","",'Formulario PPGR1'!#REF!)</f>
        <v/>
      </c>
      <c r="G1209" s="234"/>
      <c r="H1209" s="519" t="str" cm="1">
        <f t="array" ref="H1209">IF(Tabla1[[#This Row],[Código_Actividad]]="","",_xlfn.XLOOKUP(Tabla1[[#This Row],[Código_Actividad]],CodigoActividad,Tabla2[Actividades Programables Presupuestables],"",0))</f>
        <v/>
      </c>
      <c r="I1209" s="520" t="str">
        <f>IFERROR(VLOOKUP('Formulario PPGR3'!$G1209,'Formulario PPGR2'!$C$9:$Q$270,15,FALSE),"")</f>
        <v/>
      </c>
      <c r="J1209" s="525"/>
      <c r="K1209" s="524"/>
      <c r="L1209" s="521" t="str">
        <f>IF(Tabla1[[#This Row],[Descripción]]="","",_xlfn.XLOOKUP(Tabla1[[#This Row],[Descripción]],Tabla10[Descripción],Tabla10[Unidad de Medida],"",0))</f>
        <v/>
      </c>
      <c r="M1209" s="312"/>
      <c r="N1209" s="537" t="str">
        <f>IF(Tabla1[[#This Row],[Descripción]]="","",_xlfn.XLOOKUP(Tabla1[[#This Row],[Descripción]],Tabla10[Descripción],Tabla10[Precio Unitario],0))</f>
        <v/>
      </c>
      <c r="O1209" s="537" t="str">
        <f>IF(Tabla1[[#This Row],[Cantidad de Insumos]]="","",Tabla1[[#This Row],[Precio Unitario]]*Tabla1[[#This Row],[Cantidad de Insumos]])</f>
        <v/>
      </c>
      <c r="P1209" s="522" t="str">
        <f>IF(Tabla1[[#This Row],[Descripción]]="","",_xlfn.XLOOKUP(Tabla1[[#This Row],[Descripción]],Tabla10[Descripción],Tabla10[CODIGO PRESUPUESTARIO],0))</f>
        <v/>
      </c>
      <c r="Q1209" s="523"/>
      <c r="R1209" s="523" t="str">
        <f>IF(Tabla1[[#This Row],[Insumos]]="","",_xlfn.XLOOKUP(Tabla1[[#This Row],[Insumos]],Tabla10[Insumo],Tabla10[InsumoAbrev],"",0))</f>
        <v/>
      </c>
    </row>
    <row r="1210" spans="2:18">
      <c r="B1210" s="188" t="str">
        <f>IF('Formulario PPGR3'!$G1210="","",CONCATENATE('Formulario PPGR3'!$C1210,".",'Formulario PPGR3'!$D1210,".",'Formulario PPGR3'!$E1210,".",'Formulario PPGR3'!$F1210))</f>
        <v/>
      </c>
      <c r="C1210" s="188" t="str">
        <f>IF('Formulario PPGR3'!$G1210="","",'Formulario PPGR1'!#REF!)</f>
        <v/>
      </c>
      <c r="D1210" s="188" t="str">
        <f>IF('Formulario PPGR3'!$G1210="","",'Formulario PPGR1'!#REF!)</f>
        <v/>
      </c>
      <c r="E1210" s="188" t="str">
        <f>IF('Formulario PPGR3'!$G1210="","",'Formulario PPGR1'!#REF!)</f>
        <v/>
      </c>
      <c r="F1210" s="188" t="str">
        <f>IF('Formulario PPGR3'!$G1210="","",'Formulario PPGR1'!#REF!)</f>
        <v/>
      </c>
      <c r="G1210" s="234"/>
      <c r="H1210" s="519" t="str" cm="1">
        <f t="array" ref="H1210">IF(Tabla1[[#This Row],[Código_Actividad]]="","",_xlfn.XLOOKUP(Tabla1[[#This Row],[Código_Actividad]],CodigoActividad,Tabla2[Actividades Programables Presupuestables],"",0))</f>
        <v/>
      </c>
      <c r="I1210" s="520" t="str">
        <f>IFERROR(VLOOKUP('Formulario PPGR3'!$G1210,'Formulario PPGR2'!$C$9:$Q$270,15,FALSE),"")</f>
        <v/>
      </c>
      <c r="J1210" s="525"/>
      <c r="K1210" s="524"/>
      <c r="L1210" s="521" t="str">
        <f>IF(Tabla1[[#This Row],[Descripción]]="","",_xlfn.XLOOKUP(Tabla1[[#This Row],[Descripción]],Tabla10[Descripción],Tabla10[Unidad de Medida],"",0))</f>
        <v/>
      </c>
      <c r="M1210" s="312"/>
      <c r="N1210" s="537" t="str">
        <f>IF(Tabla1[[#This Row],[Descripción]]="","",_xlfn.XLOOKUP(Tabla1[[#This Row],[Descripción]],Tabla10[Descripción],Tabla10[Precio Unitario],0))</f>
        <v/>
      </c>
      <c r="O1210" s="537" t="str">
        <f>IF(Tabla1[[#This Row],[Cantidad de Insumos]]="","",Tabla1[[#This Row],[Precio Unitario]]*Tabla1[[#This Row],[Cantidad de Insumos]])</f>
        <v/>
      </c>
      <c r="P1210" s="522" t="str">
        <f>IF(Tabla1[[#This Row],[Descripción]]="","",_xlfn.XLOOKUP(Tabla1[[#This Row],[Descripción]],Tabla10[Descripción],Tabla10[CODIGO PRESUPUESTARIO],0))</f>
        <v/>
      </c>
      <c r="Q1210" s="523"/>
      <c r="R1210" s="523" t="str">
        <f>IF(Tabla1[[#This Row],[Insumos]]="","",_xlfn.XLOOKUP(Tabla1[[#This Row],[Insumos]],Tabla10[Insumo],Tabla10[InsumoAbrev],"",0))</f>
        <v/>
      </c>
    </row>
    <row r="1211" spans="2:18">
      <c r="B1211" s="188" t="str">
        <f>IF('Formulario PPGR3'!$G1211="","",CONCATENATE('Formulario PPGR3'!$C1211,".",'Formulario PPGR3'!$D1211,".",'Formulario PPGR3'!$E1211,".",'Formulario PPGR3'!$F1211))</f>
        <v/>
      </c>
      <c r="C1211" s="188" t="str">
        <f>IF('Formulario PPGR3'!$G1211="","",'Formulario PPGR1'!#REF!)</f>
        <v/>
      </c>
      <c r="D1211" s="188" t="str">
        <f>IF('Formulario PPGR3'!$G1211="","",'Formulario PPGR1'!#REF!)</f>
        <v/>
      </c>
      <c r="E1211" s="188" t="str">
        <f>IF('Formulario PPGR3'!$G1211="","",'Formulario PPGR1'!#REF!)</f>
        <v/>
      </c>
      <c r="F1211" s="188" t="str">
        <f>IF('Formulario PPGR3'!$G1211="","",'Formulario PPGR1'!#REF!)</f>
        <v/>
      </c>
      <c r="G1211" s="234"/>
      <c r="H1211" s="519" t="str" cm="1">
        <f t="array" ref="H1211">IF(Tabla1[[#This Row],[Código_Actividad]]="","",_xlfn.XLOOKUP(Tabla1[[#This Row],[Código_Actividad]],CodigoActividad,Tabla2[Actividades Programables Presupuestables],"",0))</f>
        <v/>
      </c>
      <c r="I1211" s="520" t="str">
        <f>IFERROR(VLOOKUP('Formulario PPGR3'!$G1211,'Formulario PPGR2'!$C$9:$Q$270,15,FALSE),"")</f>
        <v/>
      </c>
      <c r="J1211" s="525"/>
      <c r="K1211" s="524"/>
      <c r="L1211" s="521" t="str">
        <f>IF(Tabla1[[#This Row],[Descripción]]="","",_xlfn.XLOOKUP(Tabla1[[#This Row],[Descripción]],Tabla10[Descripción],Tabla10[Unidad de Medida],"",0))</f>
        <v/>
      </c>
      <c r="M1211" s="312"/>
      <c r="N1211" s="537" t="str">
        <f>IF(Tabla1[[#This Row],[Descripción]]="","",_xlfn.XLOOKUP(Tabla1[[#This Row],[Descripción]],Tabla10[Descripción],Tabla10[Precio Unitario],0))</f>
        <v/>
      </c>
      <c r="O1211" s="537" t="str">
        <f>IF(Tabla1[[#This Row],[Cantidad de Insumos]]="","",Tabla1[[#This Row],[Precio Unitario]]*Tabla1[[#This Row],[Cantidad de Insumos]])</f>
        <v/>
      </c>
      <c r="P1211" s="522" t="str">
        <f>IF(Tabla1[[#This Row],[Descripción]]="","",_xlfn.XLOOKUP(Tabla1[[#This Row],[Descripción]],Tabla10[Descripción],Tabla10[CODIGO PRESUPUESTARIO],0))</f>
        <v/>
      </c>
      <c r="Q1211" s="523"/>
      <c r="R1211" s="523" t="str">
        <f>IF(Tabla1[[#This Row],[Insumos]]="","",_xlfn.XLOOKUP(Tabla1[[#This Row],[Insumos]],Tabla10[Insumo],Tabla10[InsumoAbrev],"",0))</f>
        <v/>
      </c>
    </row>
    <row r="1212" spans="2:18">
      <c r="B1212" s="188" t="str">
        <f>IF('Formulario PPGR3'!$G1212="","",CONCATENATE('Formulario PPGR3'!$C1212,".",'Formulario PPGR3'!$D1212,".",'Formulario PPGR3'!$E1212,".",'Formulario PPGR3'!$F1212))</f>
        <v/>
      </c>
      <c r="C1212" s="188" t="str">
        <f>IF('Formulario PPGR3'!$G1212="","",'Formulario PPGR1'!#REF!)</f>
        <v/>
      </c>
      <c r="D1212" s="188" t="str">
        <f>IF('Formulario PPGR3'!$G1212="","",'Formulario PPGR1'!#REF!)</f>
        <v/>
      </c>
      <c r="E1212" s="188" t="str">
        <f>IF('Formulario PPGR3'!$G1212="","",'Formulario PPGR1'!#REF!)</f>
        <v/>
      </c>
      <c r="F1212" s="188" t="str">
        <f>IF('Formulario PPGR3'!$G1212="","",'Formulario PPGR1'!#REF!)</f>
        <v/>
      </c>
      <c r="G1212" s="234"/>
      <c r="H1212" s="519" t="str" cm="1">
        <f t="array" ref="H1212">IF(Tabla1[[#This Row],[Código_Actividad]]="","",_xlfn.XLOOKUP(Tabla1[[#This Row],[Código_Actividad]],CodigoActividad,Tabla2[Actividades Programables Presupuestables],"",0))</f>
        <v/>
      </c>
      <c r="I1212" s="520" t="str">
        <f>IFERROR(VLOOKUP('Formulario PPGR3'!$G1212,'Formulario PPGR2'!$C$9:$Q$270,15,FALSE),"")</f>
        <v/>
      </c>
      <c r="J1212" s="525"/>
      <c r="K1212" s="524"/>
      <c r="L1212" s="521" t="str">
        <f>IF(Tabla1[[#This Row],[Descripción]]="","",_xlfn.XLOOKUP(Tabla1[[#This Row],[Descripción]],Tabla10[Descripción],Tabla10[Unidad de Medida],"",0))</f>
        <v/>
      </c>
      <c r="M1212" s="312"/>
      <c r="N1212" s="537" t="str">
        <f>IF(Tabla1[[#This Row],[Descripción]]="","",_xlfn.XLOOKUP(Tabla1[[#This Row],[Descripción]],Tabla10[Descripción],Tabla10[Precio Unitario],0))</f>
        <v/>
      </c>
      <c r="O1212" s="537" t="str">
        <f>IF(Tabla1[[#This Row],[Cantidad de Insumos]]="","",Tabla1[[#This Row],[Precio Unitario]]*Tabla1[[#This Row],[Cantidad de Insumos]])</f>
        <v/>
      </c>
      <c r="P1212" s="522" t="str">
        <f>IF(Tabla1[[#This Row],[Descripción]]="","",_xlfn.XLOOKUP(Tabla1[[#This Row],[Descripción]],Tabla10[Descripción],Tabla10[CODIGO PRESUPUESTARIO],0))</f>
        <v/>
      </c>
      <c r="Q1212" s="523"/>
      <c r="R1212" s="523" t="str">
        <f>IF(Tabla1[[#This Row],[Insumos]]="","",_xlfn.XLOOKUP(Tabla1[[#This Row],[Insumos]],Tabla10[Insumo],Tabla10[InsumoAbrev],"",0))</f>
        <v/>
      </c>
    </row>
    <row r="1213" spans="2:18">
      <c r="B1213" s="188" t="str">
        <f>IF('Formulario PPGR3'!$G1213="","",CONCATENATE('Formulario PPGR3'!$C1213,".",'Formulario PPGR3'!$D1213,".",'Formulario PPGR3'!$E1213,".",'Formulario PPGR3'!$F1213))</f>
        <v/>
      </c>
      <c r="C1213" s="188" t="str">
        <f>IF('Formulario PPGR3'!$G1213="","",'Formulario PPGR1'!#REF!)</f>
        <v/>
      </c>
      <c r="D1213" s="188" t="str">
        <f>IF('Formulario PPGR3'!$G1213="","",'Formulario PPGR1'!#REF!)</f>
        <v/>
      </c>
      <c r="E1213" s="188" t="str">
        <f>IF('Formulario PPGR3'!$G1213="","",'Formulario PPGR1'!#REF!)</f>
        <v/>
      </c>
      <c r="F1213" s="188" t="str">
        <f>IF('Formulario PPGR3'!$G1213="","",'Formulario PPGR1'!#REF!)</f>
        <v/>
      </c>
      <c r="G1213" s="234"/>
      <c r="H1213" s="519" t="str" cm="1">
        <f t="array" ref="H1213">IF(Tabla1[[#This Row],[Código_Actividad]]="","",_xlfn.XLOOKUP(Tabla1[[#This Row],[Código_Actividad]],CodigoActividad,Tabla2[Actividades Programables Presupuestables],"",0))</f>
        <v/>
      </c>
      <c r="I1213" s="520" t="str">
        <f>IFERROR(VLOOKUP('Formulario PPGR3'!$G1213,'Formulario PPGR2'!$C$9:$Q$270,15,FALSE),"")</f>
        <v/>
      </c>
      <c r="J1213" s="525"/>
      <c r="K1213" s="524"/>
      <c r="L1213" s="521" t="str">
        <f>IF(Tabla1[[#This Row],[Descripción]]="","",_xlfn.XLOOKUP(Tabla1[[#This Row],[Descripción]],Tabla10[Descripción],Tabla10[Unidad de Medida],"",0))</f>
        <v/>
      </c>
      <c r="M1213" s="312"/>
      <c r="N1213" s="537" t="str">
        <f>IF(Tabla1[[#This Row],[Descripción]]="","",_xlfn.XLOOKUP(Tabla1[[#This Row],[Descripción]],Tabla10[Descripción],Tabla10[Precio Unitario],0))</f>
        <v/>
      </c>
      <c r="O1213" s="537" t="str">
        <f>IF(Tabla1[[#This Row],[Cantidad de Insumos]]="","",Tabla1[[#This Row],[Precio Unitario]]*Tabla1[[#This Row],[Cantidad de Insumos]])</f>
        <v/>
      </c>
      <c r="P1213" s="522" t="str">
        <f>IF(Tabla1[[#This Row],[Descripción]]="","",_xlfn.XLOOKUP(Tabla1[[#This Row],[Descripción]],Tabla10[Descripción],Tabla10[CODIGO PRESUPUESTARIO],0))</f>
        <v/>
      </c>
      <c r="Q1213" s="523"/>
      <c r="R1213" s="523" t="str">
        <f>IF(Tabla1[[#This Row],[Insumos]]="","",_xlfn.XLOOKUP(Tabla1[[#This Row],[Insumos]],Tabla10[Insumo],Tabla10[InsumoAbrev],"",0))</f>
        <v/>
      </c>
    </row>
    <row r="1214" spans="2:18">
      <c r="B1214" s="188" t="str">
        <f>IF('Formulario PPGR3'!$G1214="","",CONCATENATE('Formulario PPGR3'!$C1214,".",'Formulario PPGR3'!$D1214,".",'Formulario PPGR3'!$E1214,".",'Formulario PPGR3'!$F1214))</f>
        <v/>
      </c>
      <c r="C1214" s="188" t="str">
        <f>IF('Formulario PPGR3'!$G1214="","",'Formulario PPGR1'!#REF!)</f>
        <v/>
      </c>
      <c r="D1214" s="188" t="str">
        <f>IF('Formulario PPGR3'!$G1214="","",'Formulario PPGR1'!#REF!)</f>
        <v/>
      </c>
      <c r="E1214" s="188" t="str">
        <f>IF('Formulario PPGR3'!$G1214="","",'Formulario PPGR1'!#REF!)</f>
        <v/>
      </c>
      <c r="F1214" s="188" t="str">
        <f>IF('Formulario PPGR3'!$G1214="","",'Formulario PPGR1'!#REF!)</f>
        <v/>
      </c>
      <c r="G1214" s="234"/>
      <c r="H1214" s="519" t="str" cm="1">
        <f t="array" ref="H1214">IF(Tabla1[[#This Row],[Código_Actividad]]="","",_xlfn.XLOOKUP(Tabla1[[#This Row],[Código_Actividad]],CodigoActividad,Tabla2[Actividades Programables Presupuestables],"",0))</f>
        <v/>
      </c>
      <c r="I1214" s="520" t="str">
        <f>IFERROR(VLOOKUP('Formulario PPGR3'!$G1214,'Formulario PPGR2'!$C$9:$Q$270,15,FALSE),"")</f>
        <v/>
      </c>
      <c r="J1214" s="525"/>
      <c r="K1214" s="524"/>
      <c r="L1214" s="521" t="str">
        <f>IF(Tabla1[[#This Row],[Descripción]]="","",_xlfn.XLOOKUP(Tabla1[[#This Row],[Descripción]],Tabla10[Descripción],Tabla10[Unidad de Medida],"",0))</f>
        <v/>
      </c>
      <c r="M1214" s="312"/>
      <c r="N1214" s="537" t="str">
        <f>IF(Tabla1[[#This Row],[Descripción]]="","",_xlfn.XLOOKUP(Tabla1[[#This Row],[Descripción]],Tabla10[Descripción],Tabla10[Precio Unitario],0))</f>
        <v/>
      </c>
      <c r="O1214" s="537" t="str">
        <f>IF(Tabla1[[#This Row],[Cantidad de Insumos]]="","",Tabla1[[#This Row],[Precio Unitario]]*Tabla1[[#This Row],[Cantidad de Insumos]])</f>
        <v/>
      </c>
      <c r="P1214" s="522" t="str">
        <f>IF(Tabla1[[#This Row],[Descripción]]="","",_xlfn.XLOOKUP(Tabla1[[#This Row],[Descripción]],Tabla10[Descripción],Tabla10[CODIGO PRESUPUESTARIO],0))</f>
        <v/>
      </c>
      <c r="Q1214" s="523"/>
      <c r="R1214" s="523" t="str">
        <f>IF(Tabla1[[#This Row],[Insumos]]="","",_xlfn.XLOOKUP(Tabla1[[#This Row],[Insumos]],Tabla10[Insumo],Tabla10[InsumoAbrev],"",0))</f>
        <v/>
      </c>
    </row>
    <row r="1215" spans="2:18">
      <c r="B1215" s="188" t="str">
        <f>IF('Formulario PPGR3'!$G1215="","",CONCATENATE('Formulario PPGR3'!$C1215,".",'Formulario PPGR3'!$D1215,".",'Formulario PPGR3'!$E1215,".",'Formulario PPGR3'!$F1215))</f>
        <v/>
      </c>
      <c r="C1215" s="188" t="str">
        <f>IF('Formulario PPGR3'!$G1215="","",'Formulario PPGR1'!#REF!)</f>
        <v/>
      </c>
      <c r="D1215" s="188" t="str">
        <f>IF('Formulario PPGR3'!$G1215="","",'Formulario PPGR1'!#REF!)</f>
        <v/>
      </c>
      <c r="E1215" s="188" t="str">
        <f>IF('Formulario PPGR3'!$G1215="","",'Formulario PPGR1'!#REF!)</f>
        <v/>
      </c>
      <c r="F1215" s="188" t="str">
        <f>IF('Formulario PPGR3'!$G1215="","",'Formulario PPGR1'!#REF!)</f>
        <v/>
      </c>
      <c r="G1215" s="234"/>
      <c r="H1215" s="519" t="str" cm="1">
        <f t="array" ref="H1215">IF(Tabla1[[#This Row],[Código_Actividad]]="","",_xlfn.XLOOKUP(Tabla1[[#This Row],[Código_Actividad]],CodigoActividad,Tabla2[Actividades Programables Presupuestables],"",0))</f>
        <v/>
      </c>
      <c r="I1215" s="520" t="str">
        <f>IFERROR(VLOOKUP('Formulario PPGR3'!$G1215,'Formulario PPGR2'!$C$9:$Q$270,15,FALSE),"")</f>
        <v/>
      </c>
      <c r="J1215" s="525"/>
      <c r="K1215" s="524"/>
      <c r="L1215" s="521" t="str">
        <f>IF(Tabla1[[#This Row],[Descripción]]="","",_xlfn.XLOOKUP(Tabla1[[#This Row],[Descripción]],Tabla10[Descripción],Tabla10[Unidad de Medida],"",0))</f>
        <v/>
      </c>
      <c r="M1215" s="312"/>
      <c r="N1215" s="537" t="str">
        <f>IF(Tabla1[[#This Row],[Descripción]]="","",_xlfn.XLOOKUP(Tabla1[[#This Row],[Descripción]],Tabla10[Descripción],Tabla10[Precio Unitario],0))</f>
        <v/>
      </c>
      <c r="O1215" s="537" t="str">
        <f>IF(Tabla1[[#This Row],[Cantidad de Insumos]]="","",Tabla1[[#This Row],[Precio Unitario]]*Tabla1[[#This Row],[Cantidad de Insumos]])</f>
        <v/>
      </c>
      <c r="P1215" s="522" t="str">
        <f>IF(Tabla1[[#This Row],[Descripción]]="","",_xlfn.XLOOKUP(Tabla1[[#This Row],[Descripción]],Tabla10[Descripción],Tabla10[CODIGO PRESUPUESTARIO],0))</f>
        <v/>
      </c>
      <c r="Q1215" s="523"/>
      <c r="R1215" s="523" t="str">
        <f>IF(Tabla1[[#This Row],[Insumos]]="","",_xlfn.XLOOKUP(Tabla1[[#This Row],[Insumos]],Tabla10[Insumo],Tabla10[InsumoAbrev],"",0))</f>
        <v/>
      </c>
    </row>
    <row r="1216" spans="2:18">
      <c r="B1216" s="188" t="str">
        <f>IF('Formulario PPGR3'!$G1216="","",CONCATENATE('Formulario PPGR3'!$C1216,".",'Formulario PPGR3'!$D1216,".",'Formulario PPGR3'!$E1216,".",'Formulario PPGR3'!$F1216))</f>
        <v/>
      </c>
      <c r="C1216" s="188" t="str">
        <f>IF('Formulario PPGR3'!$G1216="","",'Formulario PPGR1'!#REF!)</f>
        <v/>
      </c>
      <c r="D1216" s="188" t="str">
        <f>IF('Formulario PPGR3'!$G1216="","",'Formulario PPGR1'!#REF!)</f>
        <v/>
      </c>
      <c r="E1216" s="188" t="str">
        <f>IF('Formulario PPGR3'!$G1216="","",'Formulario PPGR1'!#REF!)</f>
        <v/>
      </c>
      <c r="F1216" s="188" t="str">
        <f>IF('Formulario PPGR3'!$G1216="","",'Formulario PPGR1'!#REF!)</f>
        <v/>
      </c>
      <c r="G1216" s="234"/>
      <c r="H1216" s="519" t="str" cm="1">
        <f t="array" ref="H1216">IF(Tabla1[[#This Row],[Código_Actividad]]="","",_xlfn.XLOOKUP(Tabla1[[#This Row],[Código_Actividad]],CodigoActividad,Tabla2[Actividades Programables Presupuestables],"",0))</f>
        <v/>
      </c>
      <c r="I1216" s="520" t="str">
        <f>IFERROR(VLOOKUP('Formulario PPGR3'!$G1216,'Formulario PPGR2'!$C$9:$Q$270,15,FALSE),"")</f>
        <v/>
      </c>
      <c r="J1216" s="525"/>
      <c r="K1216" s="524"/>
      <c r="L1216" s="521" t="str">
        <f>IF(Tabla1[[#This Row],[Descripción]]="","",_xlfn.XLOOKUP(Tabla1[[#This Row],[Descripción]],Tabla10[Descripción],Tabla10[Unidad de Medida],"",0))</f>
        <v/>
      </c>
      <c r="M1216" s="312"/>
      <c r="N1216" s="537" t="str">
        <f>IF(Tabla1[[#This Row],[Descripción]]="","",_xlfn.XLOOKUP(Tabla1[[#This Row],[Descripción]],Tabla10[Descripción],Tabla10[Precio Unitario],0))</f>
        <v/>
      </c>
      <c r="O1216" s="537" t="str">
        <f>IF(Tabla1[[#This Row],[Cantidad de Insumos]]="","",Tabla1[[#This Row],[Precio Unitario]]*Tabla1[[#This Row],[Cantidad de Insumos]])</f>
        <v/>
      </c>
      <c r="P1216" s="522" t="str">
        <f>IF(Tabla1[[#This Row],[Descripción]]="","",_xlfn.XLOOKUP(Tabla1[[#This Row],[Descripción]],Tabla10[Descripción],Tabla10[CODIGO PRESUPUESTARIO],0))</f>
        <v/>
      </c>
      <c r="Q1216" s="523"/>
      <c r="R1216" s="523" t="str">
        <f>IF(Tabla1[[#This Row],[Insumos]]="","",_xlfn.XLOOKUP(Tabla1[[#This Row],[Insumos]],Tabla10[Insumo],Tabla10[InsumoAbrev],"",0))</f>
        <v/>
      </c>
    </row>
    <row r="1217" spans="2:18">
      <c r="B1217" s="188" t="str">
        <f>IF('Formulario PPGR3'!$G1217="","",CONCATENATE('Formulario PPGR3'!$C1217,".",'Formulario PPGR3'!$D1217,".",'Formulario PPGR3'!$E1217,".",'Formulario PPGR3'!$F1217))</f>
        <v/>
      </c>
      <c r="C1217" s="188" t="str">
        <f>IF('Formulario PPGR3'!$G1217="","",'Formulario PPGR1'!#REF!)</f>
        <v/>
      </c>
      <c r="D1217" s="188" t="str">
        <f>IF('Formulario PPGR3'!$G1217="","",'Formulario PPGR1'!#REF!)</f>
        <v/>
      </c>
      <c r="E1217" s="188" t="str">
        <f>IF('Formulario PPGR3'!$G1217="","",'Formulario PPGR1'!#REF!)</f>
        <v/>
      </c>
      <c r="F1217" s="188" t="str">
        <f>IF('Formulario PPGR3'!$G1217="","",'Formulario PPGR1'!#REF!)</f>
        <v/>
      </c>
      <c r="G1217" s="234"/>
      <c r="H1217" s="519" t="str" cm="1">
        <f t="array" ref="H1217">IF(Tabla1[[#This Row],[Código_Actividad]]="","",_xlfn.XLOOKUP(Tabla1[[#This Row],[Código_Actividad]],CodigoActividad,Tabla2[Actividades Programables Presupuestables],"",0))</f>
        <v/>
      </c>
      <c r="I1217" s="520" t="str">
        <f>IFERROR(VLOOKUP('Formulario PPGR3'!$G1217,'Formulario PPGR2'!$C$9:$Q$270,15,FALSE),"")</f>
        <v/>
      </c>
      <c r="J1217" s="525"/>
      <c r="K1217" s="524"/>
      <c r="L1217" s="521" t="str">
        <f>IF(Tabla1[[#This Row],[Descripción]]="","",_xlfn.XLOOKUP(Tabla1[[#This Row],[Descripción]],Tabla10[Descripción],Tabla10[Unidad de Medida],"",0))</f>
        <v/>
      </c>
      <c r="M1217" s="312"/>
      <c r="N1217" s="537" t="str">
        <f>IF(Tabla1[[#This Row],[Descripción]]="","",_xlfn.XLOOKUP(Tabla1[[#This Row],[Descripción]],Tabla10[Descripción],Tabla10[Precio Unitario],0))</f>
        <v/>
      </c>
      <c r="O1217" s="537" t="str">
        <f>IF(Tabla1[[#This Row],[Cantidad de Insumos]]="","",Tabla1[[#This Row],[Precio Unitario]]*Tabla1[[#This Row],[Cantidad de Insumos]])</f>
        <v/>
      </c>
      <c r="P1217" s="522" t="str">
        <f>IF(Tabla1[[#This Row],[Descripción]]="","",_xlfn.XLOOKUP(Tabla1[[#This Row],[Descripción]],Tabla10[Descripción],Tabla10[CODIGO PRESUPUESTARIO],0))</f>
        <v/>
      </c>
      <c r="Q1217" s="523"/>
      <c r="R1217" s="523" t="str">
        <f>IF(Tabla1[[#This Row],[Insumos]]="","",_xlfn.XLOOKUP(Tabla1[[#This Row],[Insumos]],Tabla10[Insumo],Tabla10[InsumoAbrev],"",0))</f>
        <v/>
      </c>
    </row>
    <row r="1218" spans="2:18">
      <c r="B1218" s="188" t="str">
        <f>IF('Formulario PPGR3'!$G1218="","",CONCATENATE('Formulario PPGR3'!$C1218,".",'Formulario PPGR3'!$D1218,".",'Formulario PPGR3'!$E1218,".",'Formulario PPGR3'!$F1218))</f>
        <v/>
      </c>
      <c r="C1218" s="188" t="str">
        <f>IF('Formulario PPGR3'!$G1218="","",'Formulario PPGR1'!#REF!)</f>
        <v/>
      </c>
      <c r="D1218" s="188" t="str">
        <f>IF('Formulario PPGR3'!$G1218="","",'Formulario PPGR1'!#REF!)</f>
        <v/>
      </c>
      <c r="E1218" s="188" t="str">
        <f>IF('Formulario PPGR3'!$G1218="","",'Formulario PPGR1'!#REF!)</f>
        <v/>
      </c>
      <c r="F1218" s="188" t="str">
        <f>IF('Formulario PPGR3'!$G1218="","",'Formulario PPGR1'!#REF!)</f>
        <v/>
      </c>
      <c r="G1218" s="234"/>
      <c r="H1218" s="519" t="str" cm="1">
        <f t="array" ref="H1218">IF(Tabla1[[#This Row],[Código_Actividad]]="","",_xlfn.XLOOKUP(Tabla1[[#This Row],[Código_Actividad]],CodigoActividad,Tabla2[Actividades Programables Presupuestables],"",0))</f>
        <v/>
      </c>
      <c r="I1218" s="520" t="str">
        <f>IFERROR(VLOOKUP('Formulario PPGR3'!$G1218,'Formulario PPGR2'!$C$9:$Q$270,15,FALSE),"")</f>
        <v/>
      </c>
      <c r="J1218" s="525"/>
      <c r="K1218" s="524"/>
      <c r="L1218" s="521" t="str">
        <f>IF(Tabla1[[#This Row],[Descripción]]="","",_xlfn.XLOOKUP(Tabla1[[#This Row],[Descripción]],Tabla10[Descripción],Tabla10[Unidad de Medida],"",0))</f>
        <v/>
      </c>
      <c r="M1218" s="312"/>
      <c r="N1218" s="537" t="str">
        <f>IF(Tabla1[[#This Row],[Descripción]]="","",_xlfn.XLOOKUP(Tabla1[[#This Row],[Descripción]],Tabla10[Descripción],Tabla10[Precio Unitario],0))</f>
        <v/>
      </c>
      <c r="O1218" s="537" t="str">
        <f>IF(Tabla1[[#This Row],[Cantidad de Insumos]]="","",Tabla1[[#This Row],[Precio Unitario]]*Tabla1[[#This Row],[Cantidad de Insumos]])</f>
        <v/>
      </c>
      <c r="P1218" s="522" t="str">
        <f>IF(Tabla1[[#This Row],[Descripción]]="","",_xlfn.XLOOKUP(Tabla1[[#This Row],[Descripción]],Tabla10[Descripción],Tabla10[CODIGO PRESUPUESTARIO],0))</f>
        <v/>
      </c>
      <c r="Q1218" s="523"/>
      <c r="R1218" s="523" t="str">
        <f>IF(Tabla1[[#This Row],[Insumos]]="","",_xlfn.XLOOKUP(Tabla1[[#This Row],[Insumos]],Tabla10[Insumo],Tabla10[InsumoAbrev],"",0))</f>
        <v/>
      </c>
    </row>
    <row r="1219" spans="2:18">
      <c r="B1219" s="188" t="str">
        <f>IF('Formulario PPGR3'!$G1219="","",CONCATENATE('Formulario PPGR3'!$C1219,".",'Formulario PPGR3'!$D1219,".",'Formulario PPGR3'!$E1219,".",'Formulario PPGR3'!$F1219))</f>
        <v/>
      </c>
      <c r="C1219" s="188" t="str">
        <f>IF('Formulario PPGR3'!$G1219="","",'Formulario PPGR1'!#REF!)</f>
        <v/>
      </c>
      <c r="D1219" s="188" t="str">
        <f>IF('Formulario PPGR3'!$G1219="","",'Formulario PPGR1'!#REF!)</f>
        <v/>
      </c>
      <c r="E1219" s="188" t="str">
        <f>IF('Formulario PPGR3'!$G1219="","",'Formulario PPGR1'!#REF!)</f>
        <v/>
      </c>
      <c r="F1219" s="188" t="str">
        <f>IF('Formulario PPGR3'!$G1219="","",'Formulario PPGR1'!#REF!)</f>
        <v/>
      </c>
      <c r="G1219" s="234"/>
      <c r="H1219" s="519" t="str" cm="1">
        <f t="array" ref="H1219">IF(Tabla1[[#This Row],[Código_Actividad]]="","",_xlfn.XLOOKUP(Tabla1[[#This Row],[Código_Actividad]],CodigoActividad,Tabla2[Actividades Programables Presupuestables],"",0))</f>
        <v/>
      </c>
      <c r="I1219" s="520" t="str">
        <f>IFERROR(VLOOKUP('Formulario PPGR3'!$G1219,'Formulario PPGR2'!$C$9:$Q$270,15,FALSE),"")</f>
        <v/>
      </c>
      <c r="J1219" s="525"/>
      <c r="K1219" s="524"/>
      <c r="L1219" s="521" t="str">
        <f>IF(Tabla1[[#This Row],[Descripción]]="","",_xlfn.XLOOKUP(Tabla1[[#This Row],[Descripción]],Tabla10[Descripción],Tabla10[Unidad de Medida],"",0))</f>
        <v/>
      </c>
      <c r="M1219" s="312"/>
      <c r="N1219" s="537" t="str">
        <f>IF(Tabla1[[#This Row],[Descripción]]="","",_xlfn.XLOOKUP(Tabla1[[#This Row],[Descripción]],Tabla10[Descripción],Tabla10[Precio Unitario],0))</f>
        <v/>
      </c>
      <c r="O1219" s="537" t="str">
        <f>IF(Tabla1[[#This Row],[Cantidad de Insumos]]="","",Tabla1[[#This Row],[Precio Unitario]]*Tabla1[[#This Row],[Cantidad de Insumos]])</f>
        <v/>
      </c>
      <c r="P1219" s="522" t="str">
        <f>IF(Tabla1[[#This Row],[Descripción]]="","",_xlfn.XLOOKUP(Tabla1[[#This Row],[Descripción]],Tabla10[Descripción],Tabla10[CODIGO PRESUPUESTARIO],0))</f>
        <v/>
      </c>
      <c r="Q1219" s="523"/>
      <c r="R1219" s="523" t="str">
        <f>IF(Tabla1[[#This Row],[Insumos]]="","",_xlfn.XLOOKUP(Tabla1[[#This Row],[Insumos]],Tabla10[Insumo],Tabla10[InsumoAbrev],"",0))</f>
        <v/>
      </c>
    </row>
    <row r="1220" spans="2:18">
      <c r="B1220" s="188" t="str">
        <f>IF('Formulario PPGR3'!$G1220="","",CONCATENATE('Formulario PPGR3'!$C1220,".",'Formulario PPGR3'!$D1220,".",'Formulario PPGR3'!$E1220,".",'Formulario PPGR3'!$F1220))</f>
        <v/>
      </c>
      <c r="C1220" s="188" t="str">
        <f>IF('Formulario PPGR3'!$G1220="","",'Formulario PPGR1'!#REF!)</f>
        <v/>
      </c>
      <c r="D1220" s="188" t="str">
        <f>IF('Formulario PPGR3'!$G1220="","",'Formulario PPGR1'!#REF!)</f>
        <v/>
      </c>
      <c r="E1220" s="188" t="str">
        <f>IF('Formulario PPGR3'!$G1220="","",'Formulario PPGR1'!#REF!)</f>
        <v/>
      </c>
      <c r="F1220" s="188" t="str">
        <f>IF('Formulario PPGR3'!$G1220="","",'Formulario PPGR1'!#REF!)</f>
        <v/>
      </c>
      <c r="G1220" s="234"/>
      <c r="H1220" s="519" t="str" cm="1">
        <f t="array" ref="H1220">IF(Tabla1[[#This Row],[Código_Actividad]]="","",_xlfn.XLOOKUP(Tabla1[[#This Row],[Código_Actividad]],CodigoActividad,Tabla2[Actividades Programables Presupuestables],"",0))</f>
        <v/>
      </c>
      <c r="I1220" s="520" t="str">
        <f>IFERROR(VLOOKUP('Formulario PPGR3'!$G1220,'Formulario PPGR2'!$C$9:$Q$270,15,FALSE),"")</f>
        <v/>
      </c>
      <c r="J1220" s="525"/>
      <c r="K1220" s="524"/>
      <c r="L1220" s="521" t="str">
        <f>IF(Tabla1[[#This Row],[Descripción]]="","",_xlfn.XLOOKUP(Tabla1[[#This Row],[Descripción]],Tabla10[Descripción],Tabla10[Unidad de Medida],"",0))</f>
        <v/>
      </c>
      <c r="M1220" s="312"/>
      <c r="N1220" s="537" t="str">
        <f>IF(Tabla1[[#This Row],[Descripción]]="","",_xlfn.XLOOKUP(Tabla1[[#This Row],[Descripción]],Tabla10[Descripción],Tabla10[Precio Unitario],0))</f>
        <v/>
      </c>
      <c r="O1220" s="537" t="str">
        <f>IF(Tabla1[[#This Row],[Cantidad de Insumos]]="","",Tabla1[[#This Row],[Precio Unitario]]*Tabla1[[#This Row],[Cantidad de Insumos]])</f>
        <v/>
      </c>
      <c r="P1220" s="522" t="str">
        <f>IF(Tabla1[[#This Row],[Descripción]]="","",_xlfn.XLOOKUP(Tabla1[[#This Row],[Descripción]],Tabla10[Descripción],Tabla10[CODIGO PRESUPUESTARIO],0))</f>
        <v/>
      </c>
      <c r="Q1220" s="523"/>
      <c r="R1220" s="523" t="str">
        <f>IF(Tabla1[[#This Row],[Insumos]]="","",_xlfn.XLOOKUP(Tabla1[[#This Row],[Insumos]],Tabla10[Insumo],Tabla10[InsumoAbrev],"",0))</f>
        <v/>
      </c>
    </row>
    <row r="1221" spans="2:18">
      <c r="B1221" s="188" t="str">
        <f>IF('Formulario PPGR3'!$G1221="","",CONCATENATE('Formulario PPGR3'!$C1221,".",'Formulario PPGR3'!$D1221,".",'Formulario PPGR3'!$E1221,".",'Formulario PPGR3'!$F1221))</f>
        <v/>
      </c>
      <c r="C1221" s="188" t="str">
        <f>IF('Formulario PPGR3'!$G1221="","",'Formulario PPGR1'!#REF!)</f>
        <v/>
      </c>
      <c r="D1221" s="188" t="str">
        <f>IF('Formulario PPGR3'!$G1221="","",'Formulario PPGR1'!#REF!)</f>
        <v/>
      </c>
      <c r="E1221" s="188" t="str">
        <f>IF('Formulario PPGR3'!$G1221="","",'Formulario PPGR1'!#REF!)</f>
        <v/>
      </c>
      <c r="F1221" s="188" t="str">
        <f>IF('Formulario PPGR3'!$G1221="","",'Formulario PPGR1'!#REF!)</f>
        <v/>
      </c>
      <c r="G1221" s="234"/>
      <c r="H1221" s="519" t="str" cm="1">
        <f t="array" ref="H1221">IF(Tabla1[[#This Row],[Código_Actividad]]="","",_xlfn.XLOOKUP(Tabla1[[#This Row],[Código_Actividad]],CodigoActividad,Tabla2[Actividades Programables Presupuestables],"",0))</f>
        <v/>
      </c>
      <c r="I1221" s="520" t="str">
        <f>IFERROR(VLOOKUP('Formulario PPGR3'!$G1221,'Formulario PPGR2'!$C$9:$Q$270,15,FALSE),"")</f>
        <v/>
      </c>
      <c r="J1221" s="525"/>
      <c r="K1221" s="524"/>
      <c r="L1221" s="521" t="str">
        <f>IF(Tabla1[[#This Row],[Descripción]]="","",_xlfn.XLOOKUP(Tabla1[[#This Row],[Descripción]],Tabla10[Descripción],Tabla10[Unidad de Medida],"",0))</f>
        <v/>
      </c>
      <c r="M1221" s="312"/>
      <c r="N1221" s="537" t="str">
        <f>IF(Tabla1[[#This Row],[Descripción]]="","",_xlfn.XLOOKUP(Tabla1[[#This Row],[Descripción]],Tabla10[Descripción],Tabla10[Precio Unitario],0))</f>
        <v/>
      </c>
      <c r="O1221" s="537" t="str">
        <f>IF(Tabla1[[#This Row],[Cantidad de Insumos]]="","",Tabla1[[#This Row],[Precio Unitario]]*Tabla1[[#This Row],[Cantidad de Insumos]])</f>
        <v/>
      </c>
      <c r="P1221" s="522" t="str">
        <f>IF(Tabla1[[#This Row],[Descripción]]="","",_xlfn.XLOOKUP(Tabla1[[#This Row],[Descripción]],Tabla10[Descripción],Tabla10[CODIGO PRESUPUESTARIO],0))</f>
        <v/>
      </c>
      <c r="Q1221" s="523"/>
      <c r="R1221" s="523" t="str">
        <f>IF(Tabla1[[#This Row],[Insumos]]="","",_xlfn.XLOOKUP(Tabla1[[#This Row],[Insumos]],Tabla10[Insumo],Tabla10[InsumoAbrev],"",0))</f>
        <v/>
      </c>
    </row>
    <row r="1222" spans="2:18">
      <c r="B1222" s="188" t="str">
        <f>IF('Formulario PPGR3'!$G1222="","",CONCATENATE('Formulario PPGR3'!$C1222,".",'Formulario PPGR3'!$D1222,".",'Formulario PPGR3'!$E1222,".",'Formulario PPGR3'!$F1222))</f>
        <v/>
      </c>
      <c r="C1222" s="188" t="str">
        <f>IF('Formulario PPGR3'!$G1222="","",'Formulario PPGR1'!#REF!)</f>
        <v/>
      </c>
      <c r="D1222" s="188" t="str">
        <f>IF('Formulario PPGR3'!$G1222="","",'Formulario PPGR1'!#REF!)</f>
        <v/>
      </c>
      <c r="E1222" s="188" t="str">
        <f>IF('Formulario PPGR3'!$G1222="","",'Formulario PPGR1'!#REF!)</f>
        <v/>
      </c>
      <c r="F1222" s="188" t="str">
        <f>IF('Formulario PPGR3'!$G1222="","",'Formulario PPGR1'!#REF!)</f>
        <v/>
      </c>
      <c r="G1222" s="234"/>
      <c r="H1222" s="519" t="str" cm="1">
        <f t="array" ref="H1222">IF(Tabla1[[#This Row],[Código_Actividad]]="","",_xlfn.XLOOKUP(Tabla1[[#This Row],[Código_Actividad]],CodigoActividad,Tabla2[Actividades Programables Presupuestables],"",0))</f>
        <v/>
      </c>
      <c r="I1222" s="520" t="str">
        <f>IFERROR(VLOOKUP('Formulario PPGR3'!$G1222,'Formulario PPGR2'!$C$9:$Q$270,15,FALSE),"")</f>
        <v/>
      </c>
      <c r="J1222" s="525"/>
      <c r="K1222" s="524"/>
      <c r="L1222" s="521" t="str">
        <f>IF(Tabla1[[#This Row],[Descripción]]="","",_xlfn.XLOOKUP(Tabla1[[#This Row],[Descripción]],Tabla10[Descripción],Tabla10[Unidad de Medida],"",0))</f>
        <v/>
      </c>
      <c r="M1222" s="312"/>
      <c r="N1222" s="537" t="str">
        <f>IF(Tabla1[[#This Row],[Descripción]]="","",_xlfn.XLOOKUP(Tabla1[[#This Row],[Descripción]],Tabla10[Descripción],Tabla10[Precio Unitario],0))</f>
        <v/>
      </c>
      <c r="O1222" s="537" t="str">
        <f>IF(Tabla1[[#This Row],[Cantidad de Insumos]]="","",Tabla1[[#This Row],[Precio Unitario]]*Tabla1[[#This Row],[Cantidad de Insumos]])</f>
        <v/>
      </c>
      <c r="P1222" s="522" t="str">
        <f>IF(Tabla1[[#This Row],[Descripción]]="","",_xlfn.XLOOKUP(Tabla1[[#This Row],[Descripción]],Tabla10[Descripción],Tabla10[CODIGO PRESUPUESTARIO],0))</f>
        <v/>
      </c>
      <c r="Q1222" s="523"/>
      <c r="R1222" s="523" t="str">
        <f>IF(Tabla1[[#This Row],[Insumos]]="","",_xlfn.XLOOKUP(Tabla1[[#This Row],[Insumos]],Tabla10[Insumo],Tabla10[InsumoAbrev],"",0))</f>
        <v/>
      </c>
    </row>
    <row r="1223" spans="2:18">
      <c r="B1223" s="188" t="str">
        <f>IF('Formulario PPGR3'!$G1223="","",CONCATENATE('Formulario PPGR3'!$C1223,".",'Formulario PPGR3'!$D1223,".",'Formulario PPGR3'!$E1223,".",'Formulario PPGR3'!$F1223))</f>
        <v/>
      </c>
      <c r="C1223" s="188" t="str">
        <f>IF('Formulario PPGR3'!$G1223="","",'Formulario PPGR1'!#REF!)</f>
        <v/>
      </c>
      <c r="D1223" s="188" t="str">
        <f>IF('Formulario PPGR3'!$G1223="","",'Formulario PPGR1'!#REF!)</f>
        <v/>
      </c>
      <c r="E1223" s="188" t="str">
        <f>IF('Formulario PPGR3'!$G1223="","",'Formulario PPGR1'!#REF!)</f>
        <v/>
      </c>
      <c r="F1223" s="188" t="str">
        <f>IF('Formulario PPGR3'!$G1223="","",'Formulario PPGR1'!#REF!)</f>
        <v/>
      </c>
      <c r="G1223" s="234"/>
      <c r="H1223" s="519" t="str" cm="1">
        <f t="array" ref="H1223">IF(Tabla1[[#This Row],[Código_Actividad]]="","",_xlfn.XLOOKUP(Tabla1[[#This Row],[Código_Actividad]],CodigoActividad,Tabla2[Actividades Programables Presupuestables],"",0))</f>
        <v/>
      </c>
      <c r="I1223" s="520" t="str">
        <f>IFERROR(VLOOKUP('Formulario PPGR3'!$G1223,'Formulario PPGR2'!$C$9:$Q$270,15,FALSE),"")</f>
        <v/>
      </c>
      <c r="J1223" s="525"/>
      <c r="K1223" s="524"/>
      <c r="L1223" s="521" t="str">
        <f>IF(Tabla1[[#This Row],[Descripción]]="","",_xlfn.XLOOKUP(Tabla1[[#This Row],[Descripción]],Tabla10[Descripción],Tabla10[Unidad de Medida],"",0))</f>
        <v/>
      </c>
      <c r="M1223" s="312"/>
      <c r="N1223" s="537" t="str">
        <f>IF(Tabla1[[#This Row],[Descripción]]="","",_xlfn.XLOOKUP(Tabla1[[#This Row],[Descripción]],Tabla10[Descripción],Tabla10[Precio Unitario],0))</f>
        <v/>
      </c>
      <c r="O1223" s="537" t="str">
        <f>IF(Tabla1[[#This Row],[Cantidad de Insumos]]="","",Tabla1[[#This Row],[Precio Unitario]]*Tabla1[[#This Row],[Cantidad de Insumos]])</f>
        <v/>
      </c>
      <c r="P1223" s="522" t="str">
        <f>IF(Tabla1[[#This Row],[Descripción]]="","",_xlfn.XLOOKUP(Tabla1[[#This Row],[Descripción]],Tabla10[Descripción],Tabla10[CODIGO PRESUPUESTARIO],0))</f>
        <v/>
      </c>
      <c r="Q1223" s="523"/>
      <c r="R1223" s="523" t="str">
        <f>IF(Tabla1[[#This Row],[Insumos]]="","",_xlfn.XLOOKUP(Tabla1[[#This Row],[Insumos]],Tabla10[Insumo],Tabla10[InsumoAbrev],"",0))</f>
        <v/>
      </c>
    </row>
    <row r="1224" spans="2:18">
      <c r="B1224" s="188" t="str">
        <f>IF('Formulario PPGR3'!$G1224="","",CONCATENATE('Formulario PPGR3'!$C1224,".",'Formulario PPGR3'!$D1224,".",'Formulario PPGR3'!$E1224,".",'Formulario PPGR3'!$F1224))</f>
        <v/>
      </c>
      <c r="C1224" s="188" t="str">
        <f>IF('Formulario PPGR3'!$G1224="","",'Formulario PPGR1'!#REF!)</f>
        <v/>
      </c>
      <c r="D1224" s="188" t="str">
        <f>IF('Formulario PPGR3'!$G1224="","",'Formulario PPGR1'!#REF!)</f>
        <v/>
      </c>
      <c r="E1224" s="188" t="str">
        <f>IF('Formulario PPGR3'!$G1224="","",'Formulario PPGR1'!#REF!)</f>
        <v/>
      </c>
      <c r="F1224" s="188" t="str">
        <f>IF('Formulario PPGR3'!$G1224="","",'Formulario PPGR1'!#REF!)</f>
        <v/>
      </c>
      <c r="G1224" s="234"/>
      <c r="H1224" s="519" t="str" cm="1">
        <f t="array" ref="H1224">IF(Tabla1[[#This Row],[Código_Actividad]]="","",_xlfn.XLOOKUP(Tabla1[[#This Row],[Código_Actividad]],CodigoActividad,Tabla2[Actividades Programables Presupuestables],"",0))</f>
        <v/>
      </c>
      <c r="I1224" s="520" t="str">
        <f>IFERROR(VLOOKUP('Formulario PPGR3'!$G1224,'Formulario PPGR2'!$C$9:$Q$270,15,FALSE),"")</f>
        <v/>
      </c>
      <c r="J1224" s="525"/>
      <c r="K1224" s="524"/>
      <c r="L1224" s="521" t="str">
        <f>IF(Tabla1[[#This Row],[Descripción]]="","",_xlfn.XLOOKUP(Tabla1[[#This Row],[Descripción]],Tabla10[Descripción],Tabla10[Unidad de Medida],"",0))</f>
        <v/>
      </c>
      <c r="M1224" s="312"/>
      <c r="N1224" s="537" t="str">
        <f>IF(Tabla1[[#This Row],[Descripción]]="","",_xlfn.XLOOKUP(Tabla1[[#This Row],[Descripción]],Tabla10[Descripción],Tabla10[Precio Unitario],0))</f>
        <v/>
      </c>
      <c r="O1224" s="537" t="str">
        <f>IF(Tabla1[[#This Row],[Cantidad de Insumos]]="","",Tabla1[[#This Row],[Precio Unitario]]*Tabla1[[#This Row],[Cantidad de Insumos]])</f>
        <v/>
      </c>
      <c r="P1224" s="522" t="str">
        <f>IF(Tabla1[[#This Row],[Descripción]]="","",_xlfn.XLOOKUP(Tabla1[[#This Row],[Descripción]],Tabla10[Descripción],Tabla10[CODIGO PRESUPUESTARIO],0))</f>
        <v/>
      </c>
      <c r="Q1224" s="523"/>
      <c r="R1224" s="523" t="str">
        <f>IF(Tabla1[[#This Row],[Insumos]]="","",_xlfn.XLOOKUP(Tabla1[[#This Row],[Insumos]],Tabla10[Insumo],Tabla10[InsumoAbrev],"",0))</f>
        <v/>
      </c>
    </row>
    <row r="1225" spans="2:18">
      <c r="B1225" s="188" t="str">
        <f>IF('Formulario PPGR3'!$G1225="","",CONCATENATE('Formulario PPGR3'!$C1225,".",'Formulario PPGR3'!$D1225,".",'Formulario PPGR3'!$E1225,".",'Formulario PPGR3'!$F1225))</f>
        <v/>
      </c>
      <c r="C1225" s="188" t="str">
        <f>IF('Formulario PPGR3'!$G1225="","",'Formulario PPGR1'!#REF!)</f>
        <v/>
      </c>
      <c r="D1225" s="188" t="str">
        <f>IF('Formulario PPGR3'!$G1225="","",'Formulario PPGR1'!#REF!)</f>
        <v/>
      </c>
      <c r="E1225" s="188" t="str">
        <f>IF('Formulario PPGR3'!$G1225="","",'Formulario PPGR1'!#REF!)</f>
        <v/>
      </c>
      <c r="F1225" s="188" t="str">
        <f>IF('Formulario PPGR3'!$G1225="","",'Formulario PPGR1'!#REF!)</f>
        <v/>
      </c>
      <c r="G1225" s="234"/>
      <c r="H1225" s="519" t="str" cm="1">
        <f t="array" ref="H1225">IF(Tabla1[[#This Row],[Código_Actividad]]="","",_xlfn.XLOOKUP(Tabla1[[#This Row],[Código_Actividad]],CodigoActividad,Tabla2[Actividades Programables Presupuestables],"",0))</f>
        <v/>
      </c>
      <c r="I1225" s="520" t="str">
        <f>IFERROR(VLOOKUP('Formulario PPGR3'!$G1225,'Formulario PPGR2'!$C$9:$Q$270,15,FALSE),"")</f>
        <v/>
      </c>
      <c r="J1225" s="525"/>
      <c r="K1225" s="524"/>
      <c r="L1225" s="521" t="str">
        <f>IF(Tabla1[[#This Row],[Descripción]]="","",_xlfn.XLOOKUP(Tabla1[[#This Row],[Descripción]],Tabla10[Descripción],Tabla10[Unidad de Medida],"",0))</f>
        <v/>
      </c>
      <c r="M1225" s="312"/>
      <c r="N1225" s="537" t="str">
        <f>IF(Tabla1[[#This Row],[Descripción]]="","",_xlfn.XLOOKUP(Tabla1[[#This Row],[Descripción]],Tabla10[Descripción],Tabla10[Precio Unitario],0))</f>
        <v/>
      </c>
      <c r="O1225" s="537" t="str">
        <f>IF(Tabla1[[#This Row],[Cantidad de Insumos]]="","",Tabla1[[#This Row],[Precio Unitario]]*Tabla1[[#This Row],[Cantidad de Insumos]])</f>
        <v/>
      </c>
      <c r="P1225" s="522" t="str">
        <f>IF(Tabla1[[#This Row],[Descripción]]="","",_xlfn.XLOOKUP(Tabla1[[#This Row],[Descripción]],Tabla10[Descripción],Tabla10[CODIGO PRESUPUESTARIO],0))</f>
        <v/>
      </c>
      <c r="Q1225" s="523"/>
      <c r="R1225" s="523" t="str">
        <f>IF(Tabla1[[#This Row],[Insumos]]="","",_xlfn.XLOOKUP(Tabla1[[#This Row],[Insumos]],Tabla10[Insumo],Tabla10[InsumoAbrev],"",0))</f>
        <v/>
      </c>
    </row>
    <row r="1226" spans="2:18">
      <c r="B1226" s="188" t="str">
        <f>IF('Formulario PPGR3'!$G1226="","",CONCATENATE('Formulario PPGR3'!$C1226,".",'Formulario PPGR3'!$D1226,".",'Formulario PPGR3'!$E1226,".",'Formulario PPGR3'!$F1226))</f>
        <v/>
      </c>
      <c r="C1226" s="188" t="str">
        <f>IF('Formulario PPGR3'!$G1226="","",'Formulario PPGR1'!#REF!)</f>
        <v/>
      </c>
      <c r="D1226" s="188" t="str">
        <f>IF('Formulario PPGR3'!$G1226="","",'Formulario PPGR1'!#REF!)</f>
        <v/>
      </c>
      <c r="E1226" s="188" t="str">
        <f>IF('Formulario PPGR3'!$G1226="","",'Formulario PPGR1'!#REF!)</f>
        <v/>
      </c>
      <c r="F1226" s="188" t="str">
        <f>IF('Formulario PPGR3'!$G1226="","",'Formulario PPGR1'!#REF!)</f>
        <v/>
      </c>
      <c r="G1226" s="234"/>
      <c r="H1226" s="519" t="str" cm="1">
        <f t="array" ref="H1226">IF(Tabla1[[#This Row],[Código_Actividad]]="","",_xlfn.XLOOKUP(Tabla1[[#This Row],[Código_Actividad]],CodigoActividad,Tabla2[Actividades Programables Presupuestables],"",0))</f>
        <v/>
      </c>
      <c r="I1226" s="520" t="str">
        <f>IFERROR(VLOOKUP('Formulario PPGR3'!$G1226,'Formulario PPGR2'!$C$9:$Q$270,15,FALSE),"")</f>
        <v/>
      </c>
      <c r="J1226" s="525"/>
      <c r="K1226" s="524"/>
      <c r="L1226" s="521" t="str">
        <f>IF(Tabla1[[#This Row],[Descripción]]="","",_xlfn.XLOOKUP(Tabla1[[#This Row],[Descripción]],Tabla10[Descripción],Tabla10[Unidad de Medida],"",0))</f>
        <v/>
      </c>
      <c r="M1226" s="312"/>
      <c r="N1226" s="537" t="str">
        <f>IF(Tabla1[[#This Row],[Descripción]]="","",_xlfn.XLOOKUP(Tabla1[[#This Row],[Descripción]],Tabla10[Descripción],Tabla10[Precio Unitario],0))</f>
        <v/>
      </c>
      <c r="O1226" s="537" t="str">
        <f>IF(Tabla1[[#This Row],[Cantidad de Insumos]]="","",Tabla1[[#This Row],[Precio Unitario]]*Tabla1[[#This Row],[Cantidad de Insumos]])</f>
        <v/>
      </c>
      <c r="P1226" s="522" t="str">
        <f>IF(Tabla1[[#This Row],[Descripción]]="","",_xlfn.XLOOKUP(Tabla1[[#This Row],[Descripción]],Tabla10[Descripción],Tabla10[CODIGO PRESUPUESTARIO],0))</f>
        <v/>
      </c>
      <c r="Q1226" s="523"/>
      <c r="R1226" s="523" t="str">
        <f>IF(Tabla1[[#This Row],[Insumos]]="","",_xlfn.XLOOKUP(Tabla1[[#This Row],[Insumos]],Tabla10[Insumo],Tabla10[InsumoAbrev],"",0))</f>
        <v/>
      </c>
    </row>
    <row r="1227" spans="2:18">
      <c r="B1227" s="188" t="str">
        <f>IF('Formulario PPGR3'!$G1227="","",CONCATENATE('Formulario PPGR3'!$C1227,".",'Formulario PPGR3'!$D1227,".",'Formulario PPGR3'!$E1227,".",'Formulario PPGR3'!$F1227))</f>
        <v/>
      </c>
      <c r="C1227" s="188" t="str">
        <f>IF('Formulario PPGR3'!$G1227="","",'Formulario PPGR1'!#REF!)</f>
        <v/>
      </c>
      <c r="D1227" s="188" t="str">
        <f>IF('Formulario PPGR3'!$G1227="","",'Formulario PPGR1'!#REF!)</f>
        <v/>
      </c>
      <c r="E1227" s="188" t="str">
        <f>IF('Formulario PPGR3'!$G1227="","",'Formulario PPGR1'!#REF!)</f>
        <v/>
      </c>
      <c r="F1227" s="188" t="str">
        <f>IF('Formulario PPGR3'!$G1227="","",'Formulario PPGR1'!#REF!)</f>
        <v/>
      </c>
      <c r="G1227" s="234"/>
      <c r="H1227" s="519" t="str" cm="1">
        <f t="array" ref="H1227">IF(Tabla1[[#This Row],[Código_Actividad]]="","",_xlfn.XLOOKUP(Tabla1[[#This Row],[Código_Actividad]],CodigoActividad,Tabla2[Actividades Programables Presupuestables],"",0))</f>
        <v/>
      </c>
      <c r="I1227" s="520" t="str">
        <f>IFERROR(VLOOKUP('Formulario PPGR3'!$G1227,'Formulario PPGR2'!$C$9:$Q$270,15,FALSE),"")</f>
        <v/>
      </c>
      <c r="J1227" s="525"/>
      <c r="K1227" s="524"/>
      <c r="L1227" s="521" t="str">
        <f>IF(Tabla1[[#This Row],[Descripción]]="","",_xlfn.XLOOKUP(Tabla1[[#This Row],[Descripción]],Tabla10[Descripción],Tabla10[Unidad de Medida],"",0))</f>
        <v/>
      </c>
      <c r="M1227" s="312"/>
      <c r="N1227" s="537" t="str">
        <f>IF(Tabla1[[#This Row],[Descripción]]="","",_xlfn.XLOOKUP(Tabla1[[#This Row],[Descripción]],Tabla10[Descripción],Tabla10[Precio Unitario],0))</f>
        <v/>
      </c>
      <c r="O1227" s="537" t="str">
        <f>IF(Tabla1[[#This Row],[Cantidad de Insumos]]="","",Tabla1[[#This Row],[Precio Unitario]]*Tabla1[[#This Row],[Cantidad de Insumos]])</f>
        <v/>
      </c>
      <c r="P1227" s="522" t="str">
        <f>IF(Tabla1[[#This Row],[Descripción]]="","",_xlfn.XLOOKUP(Tabla1[[#This Row],[Descripción]],Tabla10[Descripción],Tabla10[CODIGO PRESUPUESTARIO],0))</f>
        <v/>
      </c>
      <c r="Q1227" s="523"/>
      <c r="R1227" s="523" t="str">
        <f>IF(Tabla1[[#This Row],[Insumos]]="","",_xlfn.XLOOKUP(Tabla1[[#This Row],[Insumos]],Tabla10[Insumo],Tabla10[InsumoAbrev],"",0))</f>
        <v/>
      </c>
    </row>
    <row r="1228" spans="2:18">
      <c r="B1228" s="188" t="str">
        <f>IF('Formulario PPGR3'!$G1228="","",CONCATENATE('Formulario PPGR3'!$C1228,".",'Formulario PPGR3'!$D1228,".",'Formulario PPGR3'!$E1228,".",'Formulario PPGR3'!$F1228))</f>
        <v/>
      </c>
      <c r="C1228" s="188" t="str">
        <f>IF('Formulario PPGR3'!$G1228="","",'Formulario PPGR1'!#REF!)</f>
        <v/>
      </c>
      <c r="D1228" s="188" t="str">
        <f>IF('Formulario PPGR3'!$G1228="","",'Formulario PPGR1'!#REF!)</f>
        <v/>
      </c>
      <c r="E1228" s="188" t="str">
        <f>IF('Formulario PPGR3'!$G1228="","",'Formulario PPGR1'!#REF!)</f>
        <v/>
      </c>
      <c r="F1228" s="188" t="str">
        <f>IF('Formulario PPGR3'!$G1228="","",'Formulario PPGR1'!#REF!)</f>
        <v/>
      </c>
      <c r="G1228" s="234"/>
      <c r="H1228" s="519" t="str" cm="1">
        <f t="array" ref="H1228">IF(Tabla1[[#This Row],[Código_Actividad]]="","",_xlfn.XLOOKUP(Tabla1[[#This Row],[Código_Actividad]],CodigoActividad,Tabla2[Actividades Programables Presupuestables],"",0))</f>
        <v/>
      </c>
      <c r="I1228" s="520" t="str">
        <f>IFERROR(VLOOKUP('Formulario PPGR3'!$G1228,'Formulario PPGR2'!$C$9:$Q$270,15,FALSE),"")</f>
        <v/>
      </c>
      <c r="J1228" s="525"/>
      <c r="K1228" s="524"/>
      <c r="L1228" s="521" t="str">
        <f>IF(Tabla1[[#This Row],[Descripción]]="","",_xlfn.XLOOKUP(Tabla1[[#This Row],[Descripción]],Tabla10[Descripción],Tabla10[Unidad de Medida],"",0))</f>
        <v/>
      </c>
      <c r="M1228" s="312"/>
      <c r="N1228" s="537" t="str">
        <f>IF(Tabla1[[#This Row],[Descripción]]="","",_xlfn.XLOOKUP(Tabla1[[#This Row],[Descripción]],Tabla10[Descripción],Tabla10[Precio Unitario],0))</f>
        <v/>
      </c>
      <c r="O1228" s="537" t="str">
        <f>IF(Tabla1[[#This Row],[Cantidad de Insumos]]="","",Tabla1[[#This Row],[Precio Unitario]]*Tabla1[[#This Row],[Cantidad de Insumos]])</f>
        <v/>
      </c>
      <c r="P1228" s="522" t="str">
        <f>IF(Tabla1[[#This Row],[Descripción]]="","",_xlfn.XLOOKUP(Tabla1[[#This Row],[Descripción]],Tabla10[Descripción],Tabla10[CODIGO PRESUPUESTARIO],0))</f>
        <v/>
      </c>
      <c r="Q1228" s="523"/>
      <c r="R1228" s="523" t="str">
        <f>IF(Tabla1[[#This Row],[Insumos]]="","",_xlfn.XLOOKUP(Tabla1[[#This Row],[Insumos]],Tabla10[Insumo],Tabla10[InsumoAbrev],"",0))</f>
        <v/>
      </c>
    </row>
    <row r="1229" spans="2:18">
      <c r="B1229" s="188" t="str">
        <f>IF('Formulario PPGR3'!$G1229="","",CONCATENATE('Formulario PPGR3'!$C1229,".",'Formulario PPGR3'!$D1229,".",'Formulario PPGR3'!$E1229,".",'Formulario PPGR3'!$F1229))</f>
        <v/>
      </c>
      <c r="C1229" s="188" t="str">
        <f>IF('Formulario PPGR3'!$G1229="","",'Formulario PPGR1'!#REF!)</f>
        <v/>
      </c>
      <c r="D1229" s="188" t="str">
        <f>IF('Formulario PPGR3'!$G1229="","",'Formulario PPGR1'!#REF!)</f>
        <v/>
      </c>
      <c r="E1229" s="188" t="str">
        <f>IF('Formulario PPGR3'!$G1229="","",'Formulario PPGR1'!#REF!)</f>
        <v/>
      </c>
      <c r="F1229" s="188" t="str">
        <f>IF('Formulario PPGR3'!$G1229="","",'Formulario PPGR1'!#REF!)</f>
        <v/>
      </c>
      <c r="G1229" s="234"/>
      <c r="H1229" s="519" t="str" cm="1">
        <f t="array" ref="H1229">IF(Tabla1[[#This Row],[Código_Actividad]]="","",_xlfn.XLOOKUP(Tabla1[[#This Row],[Código_Actividad]],CodigoActividad,Tabla2[Actividades Programables Presupuestables],"",0))</f>
        <v/>
      </c>
      <c r="I1229" s="520" t="str">
        <f>IFERROR(VLOOKUP('Formulario PPGR3'!$G1229,'Formulario PPGR2'!$C$9:$Q$270,15,FALSE),"")</f>
        <v/>
      </c>
      <c r="J1229" s="525"/>
      <c r="K1229" s="524"/>
      <c r="L1229" s="521" t="str">
        <f>IF(Tabla1[[#This Row],[Descripción]]="","",_xlfn.XLOOKUP(Tabla1[[#This Row],[Descripción]],Tabla10[Descripción],Tabla10[Unidad de Medida],"",0))</f>
        <v/>
      </c>
      <c r="M1229" s="312"/>
      <c r="N1229" s="537" t="str">
        <f>IF(Tabla1[[#This Row],[Descripción]]="","",_xlfn.XLOOKUP(Tabla1[[#This Row],[Descripción]],Tabla10[Descripción],Tabla10[Precio Unitario],0))</f>
        <v/>
      </c>
      <c r="O1229" s="537" t="str">
        <f>IF(Tabla1[[#This Row],[Cantidad de Insumos]]="","",Tabla1[[#This Row],[Precio Unitario]]*Tabla1[[#This Row],[Cantidad de Insumos]])</f>
        <v/>
      </c>
      <c r="P1229" s="522" t="str">
        <f>IF(Tabla1[[#This Row],[Descripción]]="","",_xlfn.XLOOKUP(Tabla1[[#This Row],[Descripción]],Tabla10[Descripción],Tabla10[CODIGO PRESUPUESTARIO],0))</f>
        <v/>
      </c>
      <c r="Q1229" s="523"/>
      <c r="R1229" s="523" t="str">
        <f>IF(Tabla1[[#This Row],[Insumos]]="","",_xlfn.XLOOKUP(Tabla1[[#This Row],[Insumos]],Tabla10[Insumo],Tabla10[InsumoAbrev],"",0))</f>
        <v/>
      </c>
    </row>
    <row r="1230" spans="2:18">
      <c r="B1230" s="188" t="str">
        <f>IF('Formulario PPGR3'!$G1230="","",CONCATENATE('Formulario PPGR3'!$C1230,".",'Formulario PPGR3'!$D1230,".",'Formulario PPGR3'!$E1230,".",'Formulario PPGR3'!$F1230))</f>
        <v/>
      </c>
      <c r="C1230" s="188" t="str">
        <f>IF('Formulario PPGR3'!$G1230="","",'Formulario PPGR1'!#REF!)</f>
        <v/>
      </c>
      <c r="D1230" s="188" t="str">
        <f>IF('Formulario PPGR3'!$G1230="","",'Formulario PPGR1'!#REF!)</f>
        <v/>
      </c>
      <c r="E1230" s="188" t="str">
        <f>IF('Formulario PPGR3'!$G1230="","",'Formulario PPGR1'!#REF!)</f>
        <v/>
      </c>
      <c r="F1230" s="188" t="str">
        <f>IF('Formulario PPGR3'!$G1230="","",'Formulario PPGR1'!#REF!)</f>
        <v/>
      </c>
      <c r="G1230" s="234"/>
      <c r="H1230" s="519" t="str" cm="1">
        <f t="array" ref="H1230">IF(Tabla1[[#This Row],[Código_Actividad]]="","",_xlfn.XLOOKUP(Tabla1[[#This Row],[Código_Actividad]],CodigoActividad,Tabla2[Actividades Programables Presupuestables],"",0))</f>
        <v/>
      </c>
      <c r="I1230" s="520" t="str">
        <f>IFERROR(VLOOKUP('Formulario PPGR3'!$G1230,'Formulario PPGR2'!$C$9:$Q$270,15,FALSE),"")</f>
        <v/>
      </c>
      <c r="J1230" s="525"/>
      <c r="K1230" s="524"/>
      <c r="L1230" s="521" t="str">
        <f>IF(Tabla1[[#This Row],[Descripción]]="","",_xlfn.XLOOKUP(Tabla1[[#This Row],[Descripción]],Tabla10[Descripción],Tabla10[Unidad de Medida],"",0))</f>
        <v/>
      </c>
      <c r="M1230" s="312"/>
      <c r="N1230" s="537" t="str">
        <f>IF(Tabla1[[#This Row],[Descripción]]="","",_xlfn.XLOOKUP(Tabla1[[#This Row],[Descripción]],Tabla10[Descripción],Tabla10[Precio Unitario],0))</f>
        <v/>
      </c>
      <c r="O1230" s="537" t="str">
        <f>IF(Tabla1[[#This Row],[Cantidad de Insumos]]="","",Tabla1[[#This Row],[Precio Unitario]]*Tabla1[[#This Row],[Cantidad de Insumos]])</f>
        <v/>
      </c>
      <c r="P1230" s="522" t="str">
        <f>IF(Tabla1[[#This Row],[Descripción]]="","",_xlfn.XLOOKUP(Tabla1[[#This Row],[Descripción]],Tabla10[Descripción],Tabla10[CODIGO PRESUPUESTARIO],0))</f>
        <v/>
      </c>
      <c r="Q1230" s="523"/>
      <c r="R1230" s="523" t="str">
        <f>IF(Tabla1[[#This Row],[Insumos]]="","",_xlfn.XLOOKUP(Tabla1[[#This Row],[Insumos]],Tabla10[Insumo],Tabla10[InsumoAbrev],"",0))</f>
        <v/>
      </c>
    </row>
    <row r="1231" spans="2:18">
      <c r="B1231" s="188" t="str">
        <f>IF('Formulario PPGR3'!$G1231="","",CONCATENATE('Formulario PPGR3'!$C1231,".",'Formulario PPGR3'!$D1231,".",'Formulario PPGR3'!$E1231,".",'Formulario PPGR3'!$F1231))</f>
        <v/>
      </c>
      <c r="C1231" s="188" t="str">
        <f>IF('Formulario PPGR3'!$G1231="","",'Formulario PPGR1'!#REF!)</f>
        <v/>
      </c>
      <c r="D1231" s="188" t="str">
        <f>IF('Formulario PPGR3'!$G1231="","",'Formulario PPGR1'!#REF!)</f>
        <v/>
      </c>
      <c r="E1231" s="188" t="str">
        <f>IF('Formulario PPGR3'!$G1231="","",'Formulario PPGR1'!#REF!)</f>
        <v/>
      </c>
      <c r="F1231" s="188" t="str">
        <f>IF('Formulario PPGR3'!$G1231="","",'Formulario PPGR1'!#REF!)</f>
        <v/>
      </c>
      <c r="G1231" s="234"/>
      <c r="H1231" s="519" t="str" cm="1">
        <f t="array" ref="H1231">IF(Tabla1[[#This Row],[Código_Actividad]]="","",_xlfn.XLOOKUP(Tabla1[[#This Row],[Código_Actividad]],CodigoActividad,Tabla2[Actividades Programables Presupuestables],"",0))</f>
        <v/>
      </c>
      <c r="I1231" s="520" t="str">
        <f>IFERROR(VLOOKUP('Formulario PPGR3'!$G1231,'Formulario PPGR2'!$C$9:$Q$270,15,FALSE),"")</f>
        <v/>
      </c>
      <c r="J1231" s="525"/>
      <c r="K1231" s="524"/>
      <c r="L1231" s="521" t="str">
        <f>IF(Tabla1[[#This Row],[Descripción]]="","",_xlfn.XLOOKUP(Tabla1[[#This Row],[Descripción]],Tabla10[Descripción],Tabla10[Unidad de Medida],"",0))</f>
        <v/>
      </c>
      <c r="M1231" s="312"/>
      <c r="N1231" s="537" t="str">
        <f>IF(Tabla1[[#This Row],[Descripción]]="","",_xlfn.XLOOKUP(Tabla1[[#This Row],[Descripción]],Tabla10[Descripción],Tabla10[Precio Unitario],0))</f>
        <v/>
      </c>
      <c r="O1231" s="537" t="str">
        <f>IF(Tabla1[[#This Row],[Cantidad de Insumos]]="","",Tabla1[[#This Row],[Precio Unitario]]*Tabla1[[#This Row],[Cantidad de Insumos]])</f>
        <v/>
      </c>
      <c r="P1231" s="522" t="str">
        <f>IF(Tabla1[[#This Row],[Descripción]]="","",_xlfn.XLOOKUP(Tabla1[[#This Row],[Descripción]],Tabla10[Descripción],Tabla10[CODIGO PRESUPUESTARIO],0))</f>
        <v/>
      </c>
      <c r="Q1231" s="523"/>
      <c r="R1231" s="523" t="str">
        <f>IF(Tabla1[[#This Row],[Insumos]]="","",_xlfn.XLOOKUP(Tabla1[[#This Row],[Insumos]],Tabla10[Insumo],Tabla10[InsumoAbrev],"",0))</f>
        <v/>
      </c>
    </row>
    <row r="1232" spans="2:18">
      <c r="B1232" s="188" t="str">
        <f>IF('Formulario PPGR3'!$G1232="","",CONCATENATE('Formulario PPGR3'!$C1232,".",'Formulario PPGR3'!$D1232,".",'Formulario PPGR3'!$E1232,".",'Formulario PPGR3'!$F1232))</f>
        <v/>
      </c>
      <c r="C1232" s="188" t="str">
        <f>IF('Formulario PPGR3'!$G1232="","",'Formulario PPGR1'!#REF!)</f>
        <v/>
      </c>
      <c r="D1232" s="188" t="str">
        <f>IF('Formulario PPGR3'!$G1232="","",'Formulario PPGR1'!#REF!)</f>
        <v/>
      </c>
      <c r="E1232" s="188" t="str">
        <f>IF('Formulario PPGR3'!$G1232="","",'Formulario PPGR1'!#REF!)</f>
        <v/>
      </c>
      <c r="F1232" s="188" t="str">
        <f>IF('Formulario PPGR3'!$G1232="","",'Formulario PPGR1'!#REF!)</f>
        <v/>
      </c>
      <c r="G1232" s="234"/>
      <c r="H1232" s="519" t="str" cm="1">
        <f t="array" ref="H1232">IF(Tabla1[[#This Row],[Código_Actividad]]="","",_xlfn.XLOOKUP(Tabla1[[#This Row],[Código_Actividad]],CodigoActividad,Tabla2[Actividades Programables Presupuestables],"",0))</f>
        <v/>
      </c>
      <c r="I1232" s="520" t="str">
        <f>IFERROR(VLOOKUP('Formulario PPGR3'!$G1232,'Formulario PPGR2'!$C$9:$Q$270,15,FALSE),"")</f>
        <v/>
      </c>
      <c r="J1232" s="525"/>
      <c r="K1232" s="524"/>
      <c r="L1232" s="521" t="str">
        <f>IF(Tabla1[[#This Row],[Descripción]]="","",_xlfn.XLOOKUP(Tabla1[[#This Row],[Descripción]],Tabla10[Descripción],Tabla10[Unidad de Medida],"",0))</f>
        <v/>
      </c>
      <c r="M1232" s="312"/>
      <c r="N1232" s="537" t="str">
        <f>IF(Tabla1[[#This Row],[Descripción]]="","",_xlfn.XLOOKUP(Tabla1[[#This Row],[Descripción]],Tabla10[Descripción],Tabla10[Precio Unitario],0))</f>
        <v/>
      </c>
      <c r="O1232" s="537" t="str">
        <f>IF(Tabla1[[#This Row],[Cantidad de Insumos]]="","",Tabla1[[#This Row],[Precio Unitario]]*Tabla1[[#This Row],[Cantidad de Insumos]])</f>
        <v/>
      </c>
      <c r="P1232" s="522" t="str">
        <f>IF(Tabla1[[#This Row],[Descripción]]="","",_xlfn.XLOOKUP(Tabla1[[#This Row],[Descripción]],Tabla10[Descripción],Tabla10[CODIGO PRESUPUESTARIO],0))</f>
        <v/>
      </c>
      <c r="Q1232" s="523"/>
      <c r="R1232" s="523" t="str">
        <f>IF(Tabla1[[#This Row],[Insumos]]="","",_xlfn.XLOOKUP(Tabla1[[#This Row],[Insumos]],Tabla10[Insumo],Tabla10[InsumoAbrev],"",0))</f>
        <v/>
      </c>
    </row>
    <row r="1233" spans="2:18">
      <c r="B1233" s="188" t="str">
        <f>IF('Formulario PPGR3'!$G1233="","",CONCATENATE('Formulario PPGR3'!$C1233,".",'Formulario PPGR3'!$D1233,".",'Formulario PPGR3'!$E1233,".",'Formulario PPGR3'!$F1233))</f>
        <v/>
      </c>
      <c r="C1233" s="188" t="str">
        <f>IF('Formulario PPGR3'!$G1233="","",'Formulario PPGR1'!#REF!)</f>
        <v/>
      </c>
      <c r="D1233" s="188" t="str">
        <f>IF('Formulario PPGR3'!$G1233="","",'Formulario PPGR1'!#REF!)</f>
        <v/>
      </c>
      <c r="E1233" s="188" t="str">
        <f>IF('Formulario PPGR3'!$G1233="","",'Formulario PPGR1'!#REF!)</f>
        <v/>
      </c>
      <c r="F1233" s="188" t="str">
        <f>IF('Formulario PPGR3'!$G1233="","",'Formulario PPGR1'!#REF!)</f>
        <v/>
      </c>
      <c r="G1233" s="234"/>
      <c r="H1233" s="519" t="str" cm="1">
        <f t="array" ref="H1233">IF(Tabla1[[#This Row],[Código_Actividad]]="","",_xlfn.XLOOKUP(Tabla1[[#This Row],[Código_Actividad]],CodigoActividad,Tabla2[Actividades Programables Presupuestables],"",0))</f>
        <v/>
      </c>
      <c r="I1233" s="520" t="str">
        <f>IFERROR(VLOOKUP('Formulario PPGR3'!$G1233,'Formulario PPGR2'!$C$9:$Q$270,15,FALSE),"")</f>
        <v/>
      </c>
      <c r="J1233" s="525"/>
      <c r="K1233" s="524"/>
      <c r="L1233" s="521" t="str">
        <f>IF(Tabla1[[#This Row],[Descripción]]="","",_xlfn.XLOOKUP(Tabla1[[#This Row],[Descripción]],Tabla10[Descripción],Tabla10[Unidad de Medida],"",0))</f>
        <v/>
      </c>
      <c r="M1233" s="312"/>
      <c r="N1233" s="537" t="str">
        <f>IF(Tabla1[[#This Row],[Descripción]]="","",_xlfn.XLOOKUP(Tabla1[[#This Row],[Descripción]],Tabla10[Descripción],Tabla10[Precio Unitario],0))</f>
        <v/>
      </c>
      <c r="O1233" s="537" t="str">
        <f>IF(Tabla1[[#This Row],[Cantidad de Insumos]]="","",Tabla1[[#This Row],[Precio Unitario]]*Tabla1[[#This Row],[Cantidad de Insumos]])</f>
        <v/>
      </c>
      <c r="P1233" s="522" t="str">
        <f>IF(Tabla1[[#This Row],[Descripción]]="","",_xlfn.XLOOKUP(Tabla1[[#This Row],[Descripción]],Tabla10[Descripción],Tabla10[CODIGO PRESUPUESTARIO],0))</f>
        <v/>
      </c>
      <c r="Q1233" s="523"/>
      <c r="R1233" s="523" t="str">
        <f>IF(Tabla1[[#This Row],[Insumos]]="","",_xlfn.XLOOKUP(Tabla1[[#This Row],[Insumos]],Tabla10[Insumo],Tabla10[InsumoAbrev],"",0))</f>
        <v/>
      </c>
    </row>
    <row r="1234" spans="2:18">
      <c r="B1234" s="188" t="str">
        <f>IF('Formulario PPGR3'!$G1234="","",CONCATENATE('Formulario PPGR3'!$C1234,".",'Formulario PPGR3'!$D1234,".",'Formulario PPGR3'!$E1234,".",'Formulario PPGR3'!$F1234))</f>
        <v/>
      </c>
      <c r="C1234" s="188" t="str">
        <f>IF('Formulario PPGR3'!$G1234="","",'Formulario PPGR1'!#REF!)</f>
        <v/>
      </c>
      <c r="D1234" s="188" t="str">
        <f>IF('Formulario PPGR3'!$G1234="","",'Formulario PPGR1'!#REF!)</f>
        <v/>
      </c>
      <c r="E1234" s="188" t="str">
        <f>IF('Formulario PPGR3'!$G1234="","",'Formulario PPGR1'!#REF!)</f>
        <v/>
      </c>
      <c r="F1234" s="188" t="str">
        <f>IF('Formulario PPGR3'!$G1234="","",'Formulario PPGR1'!#REF!)</f>
        <v/>
      </c>
      <c r="G1234" s="234"/>
      <c r="H1234" s="519" t="str" cm="1">
        <f t="array" ref="H1234">IF(Tabla1[[#This Row],[Código_Actividad]]="","",_xlfn.XLOOKUP(Tabla1[[#This Row],[Código_Actividad]],CodigoActividad,Tabla2[Actividades Programables Presupuestables],"",0))</f>
        <v/>
      </c>
      <c r="I1234" s="520" t="str">
        <f>IFERROR(VLOOKUP('Formulario PPGR3'!$G1234,'Formulario PPGR2'!$C$9:$Q$270,15,FALSE),"")</f>
        <v/>
      </c>
      <c r="J1234" s="525"/>
      <c r="K1234" s="524"/>
      <c r="L1234" s="521" t="str">
        <f>IF(Tabla1[[#This Row],[Descripción]]="","",_xlfn.XLOOKUP(Tabla1[[#This Row],[Descripción]],Tabla10[Descripción],Tabla10[Unidad de Medida],"",0))</f>
        <v/>
      </c>
      <c r="M1234" s="312"/>
      <c r="N1234" s="537" t="str">
        <f>IF(Tabla1[[#This Row],[Descripción]]="","",_xlfn.XLOOKUP(Tabla1[[#This Row],[Descripción]],Tabla10[Descripción],Tabla10[Precio Unitario],0))</f>
        <v/>
      </c>
      <c r="O1234" s="537" t="str">
        <f>IF(Tabla1[[#This Row],[Cantidad de Insumos]]="","",Tabla1[[#This Row],[Precio Unitario]]*Tabla1[[#This Row],[Cantidad de Insumos]])</f>
        <v/>
      </c>
      <c r="P1234" s="522" t="str">
        <f>IF(Tabla1[[#This Row],[Descripción]]="","",_xlfn.XLOOKUP(Tabla1[[#This Row],[Descripción]],Tabla10[Descripción],Tabla10[CODIGO PRESUPUESTARIO],0))</f>
        <v/>
      </c>
      <c r="Q1234" s="523"/>
      <c r="R1234" s="523" t="str">
        <f>IF(Tabla1[[#This Row],[Insumos]]="","",_xlfn.XLOOKUP(Tabla1[[#This Row],[Insumos]],Tabla10[Insumo],Tabla10[InsumoAbrev],"",0))</f>
        <v/>
      </c>
    </row>
    <row r="1235" spans="2:18">
      <c r="B1235" s="188" t="str">
        <f>IF('Formulario PPGR3'!$G1235="","",CONCATENATE('Formulario PPGR3'!$C1235,".",'Formulario PPGR3'!$D1235,".",'Formulario PPGR3'!$E1235,".",'Formulario PPGR3'!$F1235))</f>
        <v/>
      </c>
      <c r="C1235" s="188" t="str">
        <f>IF('Formulario PPGR3'!$G1235="","",'Formulario PPGR1'!#REF!)</f>
        <v/>
      </c>
      <c r="D1235" s="188" t="str">
        <f>IF('Formulario PPGR3'!$G1235="","",'Formulario PPGR1'!#REF!)</f>
        <v/>
      </c>
      <c r="E1235" s="188" t="str">
        <f>IF('Formulario PPGR3'!$G1235="","",'Formulario PPGR1'!#REF!)</f>
        <v/>
      </c>
      <c r="F1235" s="188" t="str">
        <f>IF('Formulario PPGR3'!$G1235="","",'Formulario PPGR1'!#REF!)</f>
        <v/>
      </c>
      <c r="G1235" s="234"/>
      <c r="H1235" s="519" t="str" cm="1">
        <f t="array" ref="H1235">IF(Tabla1[[#This Row],[Código_Actividad]]="","",_xlfn.XLOOKUP(Tabla1[[#This Row],[Código_Actividad]],CodigoActividad,Tabla2[Actividades Programables Presupuestables],"",0))</f>
        <v/>
      </c>
      <c r="I1235" s="520" t="str">
        <f>IFERROR(VLOOKUP('Formulario PPGR3'!$G1235,'Formulario PPGR2'!$C$9:$Q$270,15,FALSE),"")</f>
        <v/>
      </c>
      <c r="J1235" s="525"/>
      <c r="K1235" s="524"/>
      <c r="L1235" s="521" t="str">
        <f>IF(Tabla1[[#This Row],[Descripción]]="","",_xlfn.XLOOKUP(Tabla1[[#This Row],[Descripción]],Tabla10[Descripción],Tabla10[Unidad de Medida],"",0))</f>
        <v/>
      </c>
      <c r="M1235" s="312"/>
      <c r="N1235" s="537" t="str">
        <f>IF(Tabla1[[#This Row],[Descripción]]="","",_xlfn.XLOOKUP(Tabla1[[#This Row],[Descripción]],Tabla10[Descripción],Tabla10[Precio Unitario],0))</f>
        <v/>
      </c>
      <c r="O1235" s="537" t="str">
        <f>IF(Tabla1[[#This Row],[Cantidad de Insumos]]="","",Tabla1[[#This Row],[Precio Unitario]]*Tabla1[[#This Row],[Cantidad de Insumos]])</f>
        <v/>
      </c>
      <c r="P1235" s="522" t="str">
        <f>IF(Tabla1[[#This Row],[Descripción]]="","",_xlfn.XLOOKUP(Tabla1[[#This Row],[Descripción]],Tabla10[Descripción],Tabla10[CODIGO PRESUPUESTARIO],0))</f>
        <v/>
      </c>
      <c r="Q1235" s="523"/>
      <c r="R1235" s="523" t="str">
        <f>IF(Tabla1[[#This Row],[Insumos]]="","",_xlfn.XLOOKUP(Tabla1[[#This Row],[Insumos]],Tabla10[Insumo],Tabla10[InsumoAbrev],"",0))</f>
        <v/>
      </c>
    </row>
    <row r="1236" spans="2:18">
      <c r="B1236" s="188" t="str">
        <f>IF('Formulario PPGR3'!$G1236="","",CONCATENATE('Formulario PPGR3'!$C1236,".",'Formulario PPGR3'!$D1236,".",'Formulario PPGR3'!$E1236,".",'Formulario PPGR3'!$F1236))</f>
        <v/>
      </c>
      <c r="C1236" s="188" t="str">
        <f>IF('Formulario PPGR3'!$G1236="","",'Formulario PPGR1'!#REF!)</f>
        <v/>
      </c>
      <c r="D1236" s="188" t="str">
        <f>IF('Formulario PPGR3'!$G1236="","",'Formulario PPGR1'!#REF!)</f>
        <v/>
      </c>
      <c r="E1236" s="188" t="str">
        <f>IF('Formulario PPGR3'!$G1236="","",'Formulario PPGR1'!#REF!)</f>
        <v/>
      </c>
      <c r="F1236" s="188" t="str">
        <f>IF('Formulario PPGR3'!$G1236="","",'Formulario PPGR1'!#REF!)</f>
        <v/>
      </c>
      <c r="G1236" s="234"/>
      <c r="H1236" s="519" t="str" cm="1">
        <f t="array" ref="H1236">IF(Tabla1[[#This Row],[Código_Actividad]]="","",_xlfn.XLOOKUP(Tabla1[[#This Row],[Código_Actividad]],CodigoActividad,Tabla2[Actividades Programables Presupuestables],"",0))</f>
        <v/>
      </c>
      <c r="I1236" s="520" t="str">
        <f>IFERROR(VLOOKUP('Formulario PPGR3'!$G1236,'Formulario PPGR2'!$C$9:$Q$270,15,FALSE),"")</f>
        <v/>
      </c>
      <c r="J1236" s="525"/>
      <c r="K1236" s="524"/>
      <c r="L1236" s="521" t="str">
        <f>IF(Tabla1[[#This Row],[Descripción]]="","",_xlfn.XLOOKUP(Tabla1[[#This Row],[Descripción]],Tabla10[Descripción],Tabla10[Unidad de Medida],"",0))</f>
        <v/>
      </c>
      <c r="M1236" s="312"/>
      <c r="N1236" s="537" t="str">
        <f>IF(Tabla1[[#This Row],[Descripción]]="","",_xlfn.XLOOKUP(Tabla1[[#This Row],[Descripción]],Tabla10[Descripción],Tabla10[Precio Unitario],0))</f>
        <v/>
      </c>
      <c r="O1236" s="537" t="str">
        <f>IF(Tabla1[[#This Row],[Cantidad de Insumos]]="","",Tabla1[[#This Row],[Precio Unitario]]*Tabla1[[#This Row],[Cantidad de Insumos]])</f>
        <v/>
      </c>
      <c r="P1236" s="522" t="str">
        <f>IF(Tabla1[[#This Row],[Descripción]]="","",_xlfn.XLOOKUP(Tabla1[[#This Row],[Descripción]],Tabla10[Descripción],Tabla10[CODIGO PRESUPUESTARIO],0))</f>
        <v/>
      </c>
      <c r="Q1236" s="523"/>
      <c r="R1236" s="523" t="str">
        <f>IF(Tabla1[[#This Row],[Insumos]]="","",_xlfn.XLOOKUP(Tabla1[[#This Row],[Insumos]],Tabla10[Insumo],Tabla10[InsumoAbrev],"",0))</f>
        <v/>
      </c>
    </row>
    <row r="1237" spans="2:18">
      <c r="B1237" s="188" t="str">
        <f>IF('Formulario PPGR3'!$G1237="","",CONCATENATE('Formulario PPGR3'!$C1237,".",'Formulario PPGR3'!$D1237,".",'Formulario PPGR3'!$E1237,".",'Formulario PPGR3'!$F1237))</f>
        <v/>
      </c>
      <c r="C1237" s="188" t="str">
        <f>IF('Formulario PPGR3'!$G1237="","",'Formulario PPGR1'!#REF!)</f>
        <v/>
      </c>
      <c r="D1237" s="188" t="str">
        <f>IF('Formulario PPGR3'!$G1237="","",'Formulario PPGR1'!#REF!)</f>
        <v/>
      </c>
      <c r="E1237" s="188" t="str">
        <f>IF('Formulario PPGR3'!$G1237="","",'Formulario PPGR1'!#REF!)</f>
        <v/>
      </c>
      <c r="F1237" s="188" t="str">
        <f>IF('Formulario PPGR3'!$G1237="","",'Formulario PPGR1'!#REF!)</f>
        <v/>
      </c>
      <c r="G1237" s="234"/>
      <c r="H1237" s="519" t="str" cm="1">
        <f t="array" ref="H1237">IF(Tabla1[[#This Row],[Código_Actividad]]="","",_xlfn.XLOOKUP(Tabla1[[#This Row],[Código_Actividad]],CodigoActividad,Tabla2[Actividades Programables Presupuestables],"",0))</f>
        <v/>
      </c>
      <c r="I1237" s="520" t="str">
        <f>IFERROR(VLOOKUP('Formulario PPGR3'!$G1237,'Formulario PPGR2'!$C$9:$Q$270,15,FALSE),"")</f>
        <v/>
      </c>
      <c r="J1237" s="525"/>
      <c r="K1237" s="524"/>
      <c r="L1237" s="521" t="str">
        <f>IF(Tabla1[[#This Row],[Descripción]]="","",_xlfn.XLOOKUP(Tabla1[[#This Row],[Descripción]],Tabla10[Descripción],Tabla10[Unidad de Medida],"",0))</f>
        <v/>
      </c>
      <c r="M1237" s="312"/>
      <c r="N1237" s="537" t="str">
        <f>IF(Tabla1[[#This Row],[Descripción]]="","",_xlfn.XLOOKUP(Tabla1[[#This Row],[Descripción]],Tabla10[Descripción],Tabla10[Precio Unitario],0))</f>
        <v/>
      </c>
      <c r="O1237" s="537" t="str">
        <f>IF(Tabla1[[#This Row],[Cantidad de Insumos]]="","",Tabla1[[#This Row],[Precio Unitario]]*Tabla1[[#This Row],[Cantidad de Insumos]])</f>
        <v/>
      </c>
      <c r="P1237" s="522" t="str">
        <f>IF(Tabla1[[#This Row],[Descripción]]="","",_xlfn.XLOOKUP(Tabla1[[#This Row],[Descripción]],Tabla10[Descripción],Tabla10[CODIGO PRESUPUESTARIO],0))</f>
        <v/>
      </c>
      <c r="Q1237" s="523"/>
      <c r="R1237" s="523" t="str">
        <f>IF(Tabla1[[#This Row],[Insumos]]="","",_xlfn.XLOOKUP(Tabla1[[#This Row],[Insumos]],Tabla10[Insumo],Tabla10[InsumoAbrev],"",0))</f>
        <v/>
      </c>
    </row>
    <row r="1238" spans="2:18">
      <c r="B1238" s="188" t="str">
        <f>IF('Formulario PPGR3'!$G1238="","",CONCATENATE('Formulario PPGR3'!$C1238,".",'Formulario PPGR3'!$D1238,".",'Formulario PPGR3'!$E1238,".",'Formulario PPGR3'!$F1238))</f>
        <v/>
      </c>
      <c r="C1238" s="188" t="str">
        <f>IF('Formulario PPGR3'!$G1238="","",'Formulario PPGR1'!#REF!)</f>
        <v/>
      </c>
      <c r="D1238" s="188" t="str">
        <f>IF('Formulario PPGR3'!$G1238="","",'Formulario PPGR1'!#REF!)</f>
        <v/>
      </c>
      <c r="E1238" s="188" t="str">
        <f>IF('Formulario PPGR3'!$G1238="","",'Formulario PPGR1'!#REF!)</f>
        <v/>
      </c>
      <c r="F1238" s="188" t="str">
        <f>IF('Formulario PPGR3'!$G1238="","",'Formulario PPGR1'!#REF!)</f>
        <v/>
      </c>
      <c r="G1238" s="234"/>
      <c r="H1238" s="519" t="str" cm="1">
        <f t="array" ref="H1238">IF(Tabla1[[#This Row],[Código_Actividad]]="","",_xlfn.XLOOKUP(Tabla1[[#This Row],[Código_Actividad]],CodigoActividad,Tabla2[Actividades Programables Presupuestables],"",0))</f>
        <v/>
      </c>
      <c r="I1238" s="520" t="str">
        <f>IFERROR(VLOOKUP('Formulario PPGR3'!$G1238,'Formulario PPGR2'!$C$9:$Q$270,15,FALSE),"")</f>
        <v/>
      </c>
      <c r="J1238" s="525"/>
      <c r="K1238" s="524"/>
      <c r="L1238" s="521" t="str">
        <f>IF(Tabla1[[#This Row],[Descripción]]="","",_xlfn.XLOOKUP(Tabla1[[#This Row],[Descripción]],Tabla10[Descripción],Tabla10[Unidad de Medida],"",0))</f>
        <v/>
      </c>
      <c r="M1238" s="312"/>
      <c r="N1238" s="537" t="str">
        <f>IF(Tabla1[[#This Row],[Descripción]]="","",_xlfn.XLOOKUP(Tabla1[[#This Row],[Descripción]],Tabla10[Descripción],Tabla10[Precio Unitario],0))</f>
        <v/>
      </c>
      <c r="O1238" s="537" t="str">
        <f>IF(Tabla1[[#This Row],[Cantidad de Insumos]]="","",Tabla1[[#This Row],[Precio Unitario]]*Tabla1[[#This Row],[Cantidad de Insumos]])</f>
        <v/>
      </c>
      <c r="P1238" s="522" t="str">
        <f>IF(Tabla1[[#This Row],[Descripción]]="","",_xlfn.XLOOKUP(Tabla1[[#This Row],[Descripción]],Tabla10[Descripción],Tabla10[CODIGO PRESUPUESTARIO],0))</f>
        <v/>
      </c>
      <c r="Q1238" s="523"/>
      <c r="R1238" s="523" t="str">
        <f>IF(Tabla1[[#This Row],[Insumos]]="","",_xlfn.XLOOKUP(Tabla1[[#This Row],[Insumos]],Tabla10[Insumo],Tabla10[InsumoAbrev],"",0))</f>
        <v/>
      </c>
    </row>
    <row r="1239" spans="2:18">
      <c r="B1239" s="188" t="str">
        <f>IF('Formulario PPGR3'!$G1239="","",CONCATENATE('Formulario PPGR3'!$C1239,".",'Formulario PPGR3'!$D1239,".",'Formulario PPGR3'!$E1239,".",'Formulario PPGR3'!$F1239))</f>
        <v/>
      </c>
      <c r="C1239" s="188" t="str">
        <f>IF('Formulario PPGR3'!$G1239="","",'Formulario PPGR1'!#REF!)</f>
        <v/>
      </c>
      <c r="D1239" s="188" t="str">
        <f>IF('Formulario PPGR3'!$G1239="","",'Formulario PPGR1'!#REF!)</f>
        <v/>
      </c>
      <c r="E1239" s="188" t="str">
        <f>IF('Formulario PPGR3'!$G1239="","",'Formulario PPGR1'!#REF!)</f>
        <v/>
      </c>
      <c r="F1239" s="188" t="str">
        <f>IF('Formulario PPGR3'!$G1239="","",'Formulario PPGR1'!#REF!)</f>
        <v/>
      </c>
      <c r="G1239" s="234"/>
      <c r="H1239" s="519" t="str" cm="1">
        <f t="array" ref="H1239">IF(Tabla1[[#This Row],[Código_Actividad]]="","",_xlfn.XLOOKUP(Tabla1[[#This Row],[Código_Actividad]],CodigoActividad,Tabla2[Actividades Programables Presupuestables],"",0))</f>
        <v/>
      </c>
      <c r="I1239" s="520" t="str">
        <f>IFERROR(VLOOKUP('Formulario PPGR3'!$G1239,'Formulario PPGR2'!$C$9:$Q$270,15,FALSE),"")</f>
        <v/>
      </c>
      <c r="J1239" s="525"/>
      <c r="K1239" s="524"/>
      <c r="L1239" s="521" t="str">
        <f>IF(Tabla1[[#This Row],[Descripción]]="","",_xlfn.XLOOKUP(Tabla1[[#This Row],[Descripción]],Tabla10[Descripción],Tabla10[Unidad de Medida],"",0))</f>
        <v/>
      </c>
      <c r="M1239" s="312"/>
      <c r="N1239" s="537" t="str">
        <f>IF(Tabla1[[#This Row],[Descripción]]="","",_xlfn.XLOOKUP(Tabla1[[#This Row],[Descripción]],Tabla10[Descripción],Tabla10[Precio Unitario],0))</f>
        <v/>
      </c>
      <c r="O1239" s="537" t="str">
        <f>IF(Tabla1[[#This Row],[Cantidad de Insumos]]="","",Tabla1[[#This Row],[Precio Unitario]]*Tabla1[[#This Row],[Cantidad de Insumos]])</f>
        <v/>
      </c>
      <c r="P1239" s="522" t="str">
        <f>IF(Tabla1[[#This Row],[Descripción]]="","",_xlfn.XLOOKUP(Tabla1[[#This Row],[Descripción]],Tabla10[Descripción],Tabla10[CODIGO PRESUPUESTARIO],0))</f>
        <v/>
      </c>
      <c r="Q1239" s="523"/>
      <c r="R1239" s="523" t="str">
        <f>IF(Tabla1[[#This Row],[Insumos]]="","",_xlfn.XLOOKUP(Tabla1[[#This Row],[Insumos]],Tabla10[Insumo],Tabla10[InsumoAbrev],"",0))</f>
        <v/>
      </c>
    </row>
    <row r="1240" spans="2:18">
      <c r="B1240" s="188" t="str">
        <f>IF('Formulario PPGR3'!$G1240="","",CONCATENATE('Formulario PPGR3'!$C1240,".",'Formulario PPGR3'!$D1240,".",'Formulario PPGR3'!$E1240,".",'Formulario PPGR3'!$F1240))</f>
        <v/>
      </c>
      <c r="C1240" s="188" t="str">
        <f>IF('Formulario PPGR3'!$G1240="","",'Formulario PPGR1'!#REF!)</f>
        <v/>
      </c>
      <c r="D1240" s="188" t="str">
        <f>IF('Formulario PPGR3'!$G1240="","",'Formulario PPGR1'!#REF!)</f>
        <v/>
      </c>
      <c r="E1240" s="188" t="str">
        <f>IF('Formulario PPGR3'!$G1240="","",'Formulario PPGR1'!#REF!)</f>
        <v/>
      </c>
      <c r="F1240" s="188" t="str">
        <f>IF('Formulario PPGR3'!$G1240="","",'Formulario PPGR1'!#REF!)</f>
        <v/>
      </c>
      <c r="G1240" s="234"/>
      <c r="H1240" s="519" t="str" cm="1">
        <f t="array" ref="H1240">IF(Tabla1[[#This Row],[Código_Actividad]]="","",_xlfn.XLOOKUP(Tabla1[[#This Row],[Código_Actividad]],CodigoActividad,Tabla2[Actividades Programables Presupuestables],"",0))</f>
        <v/>
      </c>
      <c r="I1240" s="520" t="str">
        <f>IFERROR(VLOOKUP('Formulario PPGR3'!$G1240,'Formulario PPGR2'!$C$9:$Q$270,15,FALSE),"")</f>
        <v/>
      </c>
      <c r="J1240" s="525"/>
      <c r="K1240" s="524"/>
      <c r="L1240" s="521" t="str">
        <f>IF(Tabla1[[#This Row],[Descripción]]="","",_xlfn.XLOOKUP(Tabla1[[#This Row],[Descripción]],Tabla10[Descripción],Tabla10[Unidad de Medida],"",0))</f>
        <v/>
      </c>
      <c r="M1240" s="312"/>
      <c r="N1240" s="537" t="str">
        <f>IF(Tabla1[[#This Row],[Descripción]]="","",_xlfn.XLOOKUP(Tabla1[[#This Row],[Descripción]],Tabla10[Descripción],Tabla10[Precio Unitario],0))</f>
        <v/>
      </c>
      <c r="O1240" s="537" t="str">
        <f>IF(Tabla1[[#This Row],[Cantidad de Insumos]]="","",Tabla1[[#This Row],[Precio Unitario]]*Tabla1[[#This Row],[Cantidad de Insumos]])</f>
        <v/>
      </c>
      <c r="P1240" s="522" t="str">
        <f>IF(Tabla1[[#This Row],[Descripción]]="","",_xlfn.XLOOKUP(Tabla1[[#This Row],[Descripción]],Tabla10[Descripción],Tabla10[CODIGO PRESUPUESTARIO],0))</f>
        <v/>
      </c>
      <c r="Q1240" s="523"/>
      <c r="R1240" s="523" t="str">
        <f>IF(Tabla1[[#This Row],[Insumos]]="","",_xlfn.XLOOKUP(Tabla1[[#This Row],[Insumos]],Tabla10[Insumo],Tabla10[InsumoAbrev],"",0))</f>
        <v/>
      </c>
    </row>
    <row r="1241" spans="2:18">
      <c r="B1241" s="188" t="str">
        <f>IF('Formulario PPGR3'!$G1241="","",CONCATENATE('Formulario PPGR3'!$C1241,".",'Formulario PPGR3'!$D1241,".",'Formulario PPGR3'!$E1241,".",'Formulario PPGR3'!$F1241))</f>
        <v/>
      </c>
      <c r="C1241" s="188" t="str">
        <f>IF('Formulario PPGR3'!$G1241="","",'Formulario PPGR1'!#REF!)</f>
        <v/>
      </c>
      <c r="D1241" s="188" t="str">
        <f>IF('Formulario PPGR3'!$G1241="","",'Formulario PPGR1'!#REF!)</f>
        <v/>
      </c>
      <c r="E1241" s="188" t="str">
        <f>IF('Formulario PPGR3'!$G1241="","",'Formulario PPGR1'!#REF!)</f>
        <v/>
      </c>
      <c r="F1241" s="188" t="str">
        <f>IF('Formulario PPGR3'!$G1241="","",'Formulario PPGR1'!#REF!)</f>
        <v/>
      </c>
      <c r="G1241" s="234"/>
      <c r="H1241" s="519" t="str" cm="1">
        <f t="array" ref="H1241">IF(Tabla1[[#This Row],[Código_Actividad]]="","",_xlfn.XLOOKUP(Tabla1[[#This Row],[Código_Actividad]],CodigoActividad,Tabla2[Actividades Programables Presupuestables],"",0))</f>
        <v/>
      </c>
      <c r="I1241" s="520" t="str">
        <f>IFERROR(VLOOKUP('Formulario PPGR3'!$G1241,'Formulario PPGR2'!$C$9:$Q$270,15,FALSE),"")</f>
        <v/>
      </c>
      <c r="J1241" s="525"/>
      <c r="K1241" s="524"/>
      <c r="L1241" s="521" t="str">
        <f>IF(Tabla1[[#This Row],[Descripción]]="","",_xlfn.XLOOKUP(Tabla1[[#This Row],[Descripción]],Tabla10[Descripción],Tabla10[Unidad de Medida],"",0))</f>
        <v/>
      </c>
      <c r="M1241" s="312"/>
      <c r="N1241" s="537" t="str">
        <f>IF(Tabla1[[#This Row],[Descripción]]="","",_xlfn.XLOOKUP(Tabla1[[#This Row],[Descripción]],Tabla10[Descripción],Tabla10[Precio Unitario],0))</f>
        <v/>
      </c>
      <c r="O1241" s="537" t="str">
        <f>IF(Tabla1[[#This Row],[Cantidad de Insumos]]="","",Tabla1[[#This Row],[Precio Unitario]]*Tabla1[[#This Row],[Cantidad de Insumos]])</f>
        <v/>
      </c>
      <c r="P1241" s="522" t="str">
        <f>IF(Tabla1[[#This Row],[Descripción]]="","",_xlfn.XLOOKUP(Tabla1[[#This Row],[Descripción]],Tabla10[Descripción],Tabla10[CODIGO PRESUPUESTARIO],0))</f>
        <v/>
      </c>
      <c r="Q1241" s="523"/>
      <c r="R1241" s="523" t="str">
        <f>IF(Tabla1[[#This Row],[Insumos]]="","",_xlfn.XLOOKUP(Tabla1[[#This Row],[Insumos]],Tabla10[Insumo],Tabla10[InsumoAbrev],"",0))</f>
        <v/>
      </c>
    </row>
    <row r="1242" spans="2:18">
      <c r="B1242" s="188" t="str">
        <f>IF('Formulario PPGR3'!$G1242="","",CONCATENATE('Formulario PPGR3'!$C1242,".",'Formulario PPGR3'!$D1242,".",'Formulario PPGR3'!$E1242,".",'Formulario PPGR3'!$F1242))</f>
        <v/>
      </c>
      <c r="C1242" s="188" t="str">
        <f>IF('Formulario PPGR3'!$G1242="","",'Formulario PPGR1'!#REF!)</f>
        <v/>
      </c>
      <c r="D1242" s="188" t="str">
        <f>IF('Formulario PPGR3'!$G1242="","",'Formulario PPGR1'!#REF!)</f>
        <v/>
      </c>
      <c r="E1242" s="188" t="str">
        <f>IF('Formulario PPGR3'!$G1242="","",'Formulario PPGR1'!#REF!)</f>
        <v/>
      </c>
      <c r="F1242" s="188" t="str">
        <f>IF('Formulario PPGR3'!$G1242="","",'Formulario PPGR1'!#REF!)</f>
        <v/>
      </c>
      <c r="G1242" s="234"/>
      <c r="H1242" s="519" t="str" cm="1">
        <f t="array" ref="H1242">IF(Tabla1[[#This Row],[Código_Actividad]]="","",_xlfn.XLOOKUP(Tabla1[[#This Row],[Código_Actividad]],CodigoActividad,Tabla2[Actividades Programables Presupuestables],"",0))</f>
        <v/>
      </c>
      <c r="I1242" s="520" t="str">
        <f>IFERROR(VLOOKUP('Formulario PPGR3'!$G1242,'Formulario PPGR2'!$C$9:$Q$270,15,FALSE),"")</f>
        <v/>
      </c>
      <c r="J1242" s="525"/>
      <c r="K1242" s="524"/>
      <c r="L1242" s="521" t="str">
        <f>IF(Tabla1[[#This Row],[Descripción]]="","",_xlfn.XLOOKUP(Tabla1[[#This Row],[Descripción]],Tabla10[Descripción],Tabla10[Unidad de Medida],"",0))</f>
        <v/>
      </c>
      <c r="M1242" s="312"/>
      <c r="N1242" s="537" t="str">
        <f>IF(Tabla1[[#This Row],[Descripción]]="","",_xlfn.XLOOKUP(Tabla1[[#This Row],[Descripción]],Tabla10[Descripción],Tabla10[Precio Unitario],0))</f>
        <v/>
      </c>
      <c r="O1242" s="537" t="str">
        <f>IF(Tabla1[[#This Row],[Cantidad de Insumos]]="","",Tabla1[[#This Row],[Precio Unitario]]*Tabla1[[#This Row],[Cantidad de Insumos]])</f>
        <v/>
      </c>
      <c r="P1242" s="522" t="str">
        <f>IF(Tabla1[[#This Row],[Descripción]]="","",_xlfn.XLOOKUP(Tabla1[[#This Row],[Descripción]],Tabla10[Descripción],Tabla10[CODIGO PRESUPUESTARIO],0))</f>
        <v/>
      </c>
      <c r="Q1242" s="523"/>
      <c r="R1242" s="523" t="str">
        <f>IF(Tabla1[[#This Row],[Insumos]]="","",_xlfn.XLOOKUP(Tabla1[[#This Row],[Insumos]],Tabla10[Insumo],Tabla10[InsumoAbrev],"",0))</f>
        <v/>
      </c>
    </row>
    <row r="1243" spans="2:18">
      <c r="B1243" s="188" t="str">
        <f>IF('Formulario PPGR3'!$G1243="","",CONCATENATE('Formulario PPGR3'!$C1243,".",'Formulario PPGR3'!$D1243,".",'Formulario PPGR3'!$E1243,".",'Formulario PPGR3'!$F1243))</f>
        <v/>
      </c>
      <c r="C1243" s="188" t="str">
        <f>IF('Formulario PPGR3'!$G1243="","",'Formulario PPGR1'!#REF!)</f>
        <v/>
      </c>
      <c r="D1243" s="188" t="str">
        <f>IF('Formulario PPGR3'!$G1243="","",'Formulario PPGR1'!#REF!)</f>
        <v/>
      </c>
      <c r="E1243" s="188" t="str">
        <f>IF('Formulario PPGR3'!$G1243="","",'Formulario PPGR1'!#REF!)</f>
        <v/>
      </c>
      <c r="F1243" s="188" t="str">
        <f>IF('Formulario PPGR3'!$G1243="","",'Formulario PPGR1'!#REF!)</f>
        <v/>
      </c>
      <c r="G1243" s="234"/>
      <c r="H1243" s="519" t="str" cm="1">
        <f t="array" ref="H1243">IF(Tabla1[[#This Row],[Código_Actividad]]="","",_xlfn.XLOOKUP(Tabla1[[#This Row],[Código_Actividad]],CodigoActividad,Tabla2[Actividades Programables Presupuestables],"",0))</f>
        <v/>
      </c>
      <c r="I1243" s="520" t="str">
        <f>IFERROR(VLOOKUP('Formulario PPGR3'!$G1243,'Formulario PPGR2'!$C$9:$Q$270,15,FALSE),"")</f>
        <v/>
      </c>
      <c r="J1243" s="525"/>
      <c r="K1243" s="524"/>
      <c r="L1243" s="521" t="str">
        <f>IF(Tabla1[[#This Row],[Descripción]]="","",_xlfn.XLOOKUP(Tabla1[[#This Row],[Descripción]],Tabla10[Descripción],Tabla10[Unidad de Medida],"",0))</f>
        <v/>
      </c>
      <c r="M1243" s="312"/>
      <c r="N1243" s="537" t="str">
        <f>IF(Tabla1[[#This Row],[Descripción]]="","",_xlfn.XLOOKUP(Tabla1[[#This Row],[Descripción]],Tabla10[Descripción],Tabla10[Precio Unitario],0))</f>
        <v/>
      </c>
      <c r="O1243" s="537" t="str">
        <f>IF(Tabla1[[#This Row],[Cantidad de Insumos]]="","",Tabla1[[#This Row],[Precio Unitario]]*Tabla1[[#This Row],[Cantidad de Insumos]])</f>
        <v/>
      </c>
      <c r="P1243" s="522" t="str">
        <f>IF(Tabla1[[#This Row],[Descripción]]="","",_xlfn.XLOOKUP(Tabla1[[#This Row],[Descripción]],Tabla10[Descripción],Tabla10[CODIGO PRESUPUESTARIO],0))</f>
        <v/>
      </c>
      <c r="Q1243" s="523"/>
      <c r="R1243" s="523" t="str">
        <f>IF(Tabla1[[#This Row],[Insumos]]="","",_xlfn.XLOOKUP(Tabla1[[#This Row],[Insumos]],Tabla10[Insumo],Tabla10[InsumoAbrev],"",0))</f>
        <v/>
      </c>
    </row>
    <row r="1244" spans="2:18">
      <c r="B1244" s="188" t="str">
        <f>IF('Formulario PPGR3'!$G1244="","",CONCATENATE('Formulario PPGR3'!$C1244,".",'Formulario PPGR3'!$D1244,".",'Formulario PPGR3'!$E1244,".",'Formulario PPGR3'!$F1244))</f>
        <v/>
      </c>
      <c r="C1244" s="188" t="str">
        <f>IF('Formulario PPGR3'!$G1244="","",'Formulario PPGR1'!#REF!)</f>
        <v/>
      </c>
      <c r="D1244" s="188" t="str">
        <f>IF('Formulario PPGR3'!$G1244="","",'Formulario PPGR1'!#REF!)</f>
        <v/>
      </c>
      <c r="E1244" s="188" t="str">
        <f>IF('Formulario PPGR3'!$G1244="","",'Formulario PPGR1'!#REF!)</f>
        <v/>
      </c>
      <c r="F1244" s="188" t="str">
        <f>IF('Formulario PPGR3'!$G1244="","",'Formulario PPGR1'!#REF!)</f>
        <v/>
      </c>
      <c r="G1244" s="234"/>
      <c r="H1244" s="519" t="str" cm="1">
        <f t="array" ref="H1244">IF(Tabla1[[#This Row],[Código_Actividad]]="","",_xlfn.XLOOKUP(Tabla1[[#This Row],[Código_Actividad]],CodigoActividad,Tabla2[Actividades Programables Presupuestables],"",0))</f>
        <v/>
      </c>
      <c r="I1244" s="520" t="str">
        <f>IFERROR(VLOOKUP('Formulario PPGR3'!$G1244,'Formulario PPGR2'!$C$9:$Q$270,15,FALSE),"")</f>
        <v/>
      </c>
      <c r="J1244" s="525"/>
      <c r="K1244" s="524"/>
      <c r="L1244" s="521" t="str">
        <f>IF(Tabla1[[#This Row],[Descripción]]="","",_xlfn.XLOOKUP(Tabla1[[#This Row],[Descripción]],Tabla10[Descripción],Tabla10[Unidad de Medida],"",0))</f>
        <v/>
      </c>
      <c r="M1244" s="312"/>
      <c r="N1244" s="537" t="str">
        <f>IF(Tabla1[[#This Row],[Descripción]]="","",_xlfn.XLOOKUP(Tabla1[[#This Row],[Descripción]],Tabla10[Descripción],Tabla10[Precio Unitario],0))</f>
        <v/>
      </c>
      <c r="O1244" s="537" t="str">
        <f>IF(Tabla1[[#This Row],[Cantidad de Insumos]]="","",Tabla1[[#This Row],[Precio Unitario]]*Tabla1[[#This Row],[Cantidad de Insumos]])</f>
        <v/>
      </c>
      <c r="P1244" s="522" t="str">
        <f>IF(Tabla1[[#This Row],[Descripción]]="","",_xlfn.XLOOKUP(Tabla1[[#This Row],[Descripción]],Tabla10[Descripción],Tabla10[CODIGO PRESUPUESTARIO],0))</f>
        <v/>
      </c>
      <c r="Q1244" s="523"/>
      <c r="R1244" s="523" t="str">
        <f>IF(Tabla1[[#This Row],[Insumos]]="","",_xlfn.XLOOKUP(Tabla1[[#This Row],[Insumos]],Tabla10[Insumo],Tabla10[InsumoAbrev],"",0))</f>
        <v/>
      </c>
    </row>
    <row r="1245" spans="2:18">
      <c r="B1245" s="188" t="str">
        <f>IF('Formulario PPGR3'!$G1245="","",CONCATENATE('Formulario PPGR3'!$C1245,".",'Formulario PPGR3'!$D1245,".",'Formulario PPGR3'!$E1245,".",'Formulario PPGR3'!$F1245))</f>
        <v/>
      </c>
      <c r="C1245" s="188" t="str">
        <f>IF('Formulario PPGR3'!$G1245="","",'Formulario PPGR1'!#REF!)</f>
        <v/>
      </c>
      <c r="D1245" s="188" t="str">
        <f>IF('Formulario PPGR3'!$G1245="","",'Formulario PPGR1'!#REF!)</f>
        <v/>
      </c>
      <c r="E1245" s="188" t="str">
        <f>IF('Formulario PPGR3'!$G1245="","",'Formulario PPGR1'!#REF!)</f>
        <v/>
      </c>
      <c r="F1245" s="188" t="str">
        <f>IF('Formulario PPGR3'!$G1245="","",'Formulario PPGR1'!#REF!)</f>
        <v/>
      </c>
      <c r="G1245" s="234"/>
      <c r="H1245" s="519" t="str" cm="1">
        <f t="array" ref="H1245">IF(Tabla1[[#This Row],[Código_Actividad]]="","",_xlfn.XLOOKUP(Tabla1[[#This Row],[Código_Actividad]],CodigoActividad,Tabla2[Actividades Programables Presupuestables],"",0))</f>
        <v/>
      </c>
      <c r="I1245" s="520" t="str">
        <f>IFERROR(VLOOKUP('Formulario PPGR3'!$G1245,'Formulario PPGR2'!$C$9:$Q$270,15,FALSE),"")</f>
        <v/>
      </c>
      <c r="J1245" s="525"/>
      <c r="K1245" s="524"/>
      <c r="L1245" s="521" t="str">
        <f>IF(Tabla1[[#This Row],[Descripción]]="","",_xlfn.XLOOKUP(Tabla1[[#This Row],[Descripción]],Tabla10[Descripción],Tabla10[Unidad de Medida],"",0))</f>
        <v/>
      </c>
      <c r="M1245" s="312"/>
      <c r="N1245" s="537" t="str">
        <f>IF(Tabla1[[#This Row],[Descripción]]="","",_xlfn.XLOOKUP(Tabla1[[#This Row],[Descripción]],Tabla10[Descripción],Tabla10[Precio Unitario],0))</f>
        <v/>
      </c>
      <c r="O1245" s="537" t="str">
        <f>IF(Tabla1[[#This Row],[Cantidad de Insumos]]="","",Tabla1[[#This Row],[Precio Unitario]]*Tabla1[[#This Row],[Cantidad de Insumos]])</f>
        <v/>
      </c>
      <c r="P1245" s="522" t="str">
        <f>IF(Tabla1[[#This Row],[Descripción]]="","",_xlfn.XLOOKUP(Tabla1[[#This Row],[Descripción]],Tabla10[Descripción],Tabla10[CODIGO PRESUPUESTARIO],0))</f>
        <v/>
      </c>
      <c r="Q1245" s="523"/>
      <c r="R1245" s="523" t="str">
        <f>IF(Tabla1[[#This Row],[Insumos]]="","",_xlfn.XLOOKUP(Tabla1[[#This Row],[Insumos]],Tabla10[Insumo],Tabla10[InsumoAbrev],"",0))</f>
        <v/>
      </c>
    </row>
    <row r="1246" spans="2:18">
      <c r="B1246" s="188" t="str">
        <f>IF('Formulario PPGR3'!$G1246="","",CONCATENATE('Formulario PPGR3'!$C1246,".",'Formulario PPGR3'!$D1246,".",'Formulario PPGR3'!$E1246,".",'Formulario PPGR3'!$F1246))</f>
        <v/>
      </c>
      <c r="C1246" s="188" t="str">
        <f>IF('Formulario PPGR3'!$G1246="","",'Formulario PPGR1'!#REF!)</f>
        <v/>
      </c>
      <c r="D1246" s="188" t="str">
        <f>IF('Formulario PPGR3'!$G1246="","",'Formulario PPGR1'!#REF!)</f>
        <v/>
      </c>
      <c r="E1246" s="188" t="str">
        <f>IF('Formulario PPGR3'!$G1246="","",'Formulario PPGR1'!#REF!)</f>
        <v/>
      </c>
      <c r="F1246" s="188" t="str">
        <f>IF('Formulario PPGR3'!$G1246="","",'Formulario PPGR1'!#REF!)</f>
        <v/>
      </c>
      <c r="G1246" s="234"/>
      <c r="H1246" s="519" t="str" cm="1">
        <f t="array" ref="H1246">IF(Tabla1[[#This Row],[Código_Actividad]]="","",_xlfn.XLOOKUP(Tabla1[[#This Row],[Código_Actividad]],CodigoActividad,Tabla2[Actividades Programables Presupuestables],"",0))</f>
        <v/>
      </c>
      <c r="I1246" s="520" t="str">
        <f>IFERROR(VLOOKUP('Formulario PPGR3'!$G1246,'Formulario PPGR2'!$C$9:$Q$270,15,FALSE),"")</f>
        <v/>
      </c>
      <c r="J1246" s="525"/>
      <c r="K1246" s="524"/>
      <c r="L1246" s="521" t="str">
        <f>IF(Tabla1[[#This Row],[Descripción]]="","",_xlfn.XLOOKUP(Tabla1[[#This Row],[Descripción]],Tabla10[Descripción],Tabla10[Unidad de Medida],"",0))</f>
        <v/>
      </c>
      <c r="M1246" s="312"/>
      <c r="N1246" s="537" t="str">
        <f>IF(Tabla1[[#This Row],[Descripción]]="","",_xlfn.XLOOKUP(Tabla1[[#This Row],[Descripción]],Tabla10[Descripción],Tabla10[Precio Unitario],0))</f>
        <v/>
      </c>
      <c r="O1246" s="537" t="str">
        <f>IF(Tabla1[[#This Row],[Cantidad de Insumos]]="","",Tabla1[[#This Row],[Precio Unitario]]*Tabla1[[#This Row],[Cantidad de Insumos]])</f>
        <v/>
      </c>
      <c r="P1246" s="522" t="str">
        <f>IF(Tabla1[[#This Row],[Descripción]]="","",_xlfn.XLOOKUP(Tabla1[[#This Row],[Descripción]],Tabla10[Descripción],Tabla10[CODIGO PRESUPUESTARIO],0))</f>
        <v/>
      </c>
      <c r="Q1246" s="523"/>
      <c r="R1246" s="523" t="str">
        <f>IF(Tabla1[[#This Row],[Insumos]]="","",_xlfn.XLOOKUP(Tabla1[[#This Row],[Insumos]],Tabla10[Insumo],Tabla10[InsumoAbrev],"",0))</f>
        <v/>
      </c>
    </row>
    <row r="1247" spans="2:18">
      <c r="B1247" s="188" t="str">
        <f>IF('Formulario PPGR3'!$G1247="","",CONCATENATE('Formulario PPGR3'!$C1247,".",'Formulario PPGR3'!$D1247,".",'Formulario PPGR3'!$E1247,".",'Formulario PPGR3'!$F1247))</f>
        <v/>
      </c>
      <c r="C1247" s="188" t="str">
        <f>IF('Formulario PPGR3'!$G1247="","",'Formulario PPGR1'!#REF!)</f>
        <v/>
      </c>
      <c r="D1247" s="188" t="str">
        <f>IF('Formulario PPGR3'!$G1247="","",'Formulario PPGR1'!#REF!)</f>
        <v/>
      </c>
      <c r="E1247" s="188" t="str">
        <f>IF('Formulario PPGR3'!$G1247="","",'Formulario PPGR1'!#REF!)</f>
        <v/>
      </c>
      <c r="F1247" s="188" t="str">
        <f>IF('Formulario PPGR3'!$G1247="","",'Formulario PPGR1'!#REF!)</f>
        <v/>
      </c>
      <c r="G1247" s="234"/>
      <c r="H1247" s="519" t="str" cm="1">
        <f t="array" ref="H1247">IF(Tabla1[[#This Row],[Código_Actividad]]="","",_xlfn.XLOOKUP(Tabla1[[#This Row],[Código_Actividad]],CodigoActividad,Tabla2[Actividades Programables Presupuestables],"",0))</f>
        <v/>
      </c>
      <c r="I1247" s="520" t="str">
        <f>IFERROR(VLOOKUP('Formulario PPGR3'!$G1247,'Formulario PPGR2'!$C$9:$Q$270,15,FALSE),"")</f>
        <v/>
      </c>
      <c r="J1247" s="525"/>
      <c r="K1247" s="524"/>
      <c r="L1247" s="521" t="str">
        <f>IF(Tabla1[[#This Row],[Descripción]]="","",_xlfn.XLOOKUP(Tabla1[[#This Row],[Descripción]],Tabla10[Descripción],Tabla10[Unidad de Medida],"",0))</f>
        <v/>
      </c>
      <c r="M1247" s="312"/>
      <c r="N1247" s="537" t="str">
        <f>IF(Tabla1[[#This Row],[Descripción]]="","",_xlfn.XLOOKUP(Tabla1[[#This Row],[Descripción]],Tabla10[Descripción],Tabla10[Precio Unitario],0))</f>
        <v/>
      </c>
      <c r="O1247" s="537" t="str">
        <f>IF(Tabla1[[#This Row],[Cantidad de Insumos]]="","",Tabla1[[#This Row],[Precio Unitario]]*Tabla1[[#This Row],[Cantidad de Insumos]])</f>
        <v/>
      </c>
      <c r="P1247" s="522" t="str">
        <f>IF(Tabla1[[#This Row],[Descripción]]="","",_xlfn.XLOOKUP(Tabla1[[#This Row],[Descripción]],Tabla10[Descripción],Tabla10[CODIGO PRESUPUESTARIO],0))</f>
        <v/>
      </c>
      <c r="Q1247" s="523"/>
      <c r="R1247" s="523" t="str">
        <f>IF(Tabla1[[#This Row],[Insumos]]="","",_xlfn.XLOOKUP(Tabla1[[#This Row],[Insumos]],Tabla10[Insumo],Tabla10[InsumoAbrev],"",0))</f>
        <v/>
      </c>
    </row>
    <row r="1248" spans="2:18">
      <c r="B1248" s="188" t="str">
        <f>IF('Formulario PPGR3'!$G1248="","",CONCATENATE('Formulario PPGR3'!$C1248,".",'Formulario PPGR3'!$D1248,".",'Formulario PPGR3'!$E1248,".",'Formulario PPGR3'!$F1248))</f>
        <v/>
      </c>
      <c r="C1248" s="188" t="str">
        <f>IF('Formulario PPGR3'!$G1248="","",'Formulario PPGR1'!#REF!)</f>
        <v/>
      </c>
      <c r="D1248" s="188" t="str">
        <f>IF('Formulario PPGR3'!$G1248="","",'Formulario PPGR1'!#REF!)</f>
        <v/>
      </c>
      <c r="E1248" s="188" t="str">
        <f>IF('Formulario PPGR3'!$G1248="","",'Formulario PPGR1'!#REF!)</f>
        <v/>
      </c>
      <c r="F1248" s="188" t="str">
        <f>IF('Formulario PPGR3'!$G1248="","",'Formulario PPGR1'!#REF!)</f>
        <v/>
      </c>
      <c r="G1248" s="234"/>
      <c r="H1248" s="519" t="str" cm="1">
        <f t="array" ref="H1248">IF(Tabla1[[#This Row],[Código_Actividad]]="","",_xlfn.XLOOKUP(Tabla1[[#This Row],[Código_Actividad]],CodigoActividad,Tabla2[Actividades Programables Presupuestables],"",0))</f>
        <v/>
      </c>
      <c r="I1248" s="520" t="str">
        <f>IFERROR(VLOOKUP('Formulario PPGR3'!$G1248,'Formulario PPGR2'!$C$9:$Q$270,15,FALSE),"")</f>
        <v/>
      </c>
      <c r="J1248" s="525"/>
      <c r="K1248" s="524"/>
      <c r="L1248" s="521" t="str">
        <f>IF(Tabla1[[#This Row],[Descripción]]="","",_xlfn.XLOOKUP(Tabla1[[#This Row],[Descripción]],Tabla10[Descripción],Tabla10[Unidad de Medida],"",0))</f>
        <v/>
      </c>
      <c r="M1248" s="312"/>
      <c r="N1248" s="537" t="str">
        <f>IF(Tabla1[[#This Row],[Descripción]]="","",_xlfn.XLOOKUP(Tabla1[[#This Row],[Descripción]],Tabla10[Descripción],Tabla10[Precio Unitario],0))</f>
        <v/>
      </c>
      <c r="O1248" s="537" t="str">
        <f>IF(Tabla1[[#This Row],[Cantidad de Insumos]]="","",Tabla1[[#This Row],[Precio Unitario]]*Tabla1[[#This Row],[Cantidad de Insumos]])</f>
        <v/>
      </c>
      <c r="P1248" s="522" t="str">
        <f>IF(Tabla1[[#This Row],[Descripción]]="","",_xlfn.XLOOKUP(Tabla1[[#This Row],[Descripción]],Tabla10[Descripción],Tabla10[CODIGO PRESUPUESTARIO],0))</f>
        <v/>
      </c>
      <c r="Q1248" s="523"/>
      <c r="R1248" s="523" t="str">
        <f>IF(Tabla1[[#This Row],[Insumos]]="","",_xlfn.XLOOKUP(Tabla1[[#This Row],[Insumos]],Tabla10[Insumo],Tabla10[InsumoAbrev],"",0))</f>
        <v/>
      </c>
    </row>
    <row r="1249" spans="2:18">
      <c r="B1249" s="188" t="str">
        <f>IF('Formulario PPGR3'!$G1249="","",CONCATENATE('Formulario PPGR3'!$C1249,".",'Formulario PPGR3'!$D1249,".",'Formulario PPGR3'!$E1249,".",'Formulario PPGR3'!$F1249))</f>
        <v/>
      </c>
      <c r="C1249" s="188" t="str">
        <f>IF('Formulario PPGR3'!$G1249="","",'Formulario PPGR1'!#REF!)</f>
        <v/>
      </c>
      <c r="D1249" s="188" t="str">
        <f>IF('Formulario PPGR3'!$G1249="","",'Formulario PPGR1'!#REF!)</f>
        <v/>
      </c>
      <c r="E1249" s="188" t="str">
        <f>IF('Formulario PPGR3'!$G1249="","",'Formulario PPGR1'!#REF!)</f>
        <v/>
      </c>
      <c r="F1249" s="188" t="str">
        <f>IF('Formulario PPGR3'!$G1249="","",'Formulario PPGR1'!#REF!)</f>
        <v/>
      </c>
      <c r="G1249" s="234"/>
      <c r="H1249" s="519" t="str" cm="1">
        <f t="array" ref="H1249">IF(Tabla1[[#This Row],[Código_Actividad]]="","",_xlfn.XLOOKUP(Tabla1[[#This Row],[Código_Actividad]],CodigoActividad,Tabla2[Actividades Programables Presupuestables],"",0))</f>
        <v/>
      </c>
      <c r="I1249" s="520" t="str">
        <f>IFERROR(VLOOKUP('Formulario PPGR3'!$G1249,'Formulario PPGR2'!$C$9:$Q$270,15,FALSE),"")</f>
        <v/>
      </c>
      <c r="J1249" s="525"/>
      <c r="K1249" s="524"/>
      <c r="L1249" s="521" t="str">
        <f>IF(Tabla1[[#This Row],[Descripción]]="","",_xlfn.XLOOKUP(Tabla1[[#This Row],[Descripción]],Tabla10[Descripción],Tabla10[Unidad de Medida],"",0))</f>
        <v/>
      </c>
      <c r="M1249" s="312"/>
      <c r="N1249" s="537" t="str">
        <f>IF(Tabla1[[#This Row],[Descripción]]="","",_xlfn.XLOOKUP(Tabla1[[#This Row],[Descripción]],Tabla10[Descripción],Tabla10[Precio Unitario],0))</f>
        <v/>
      </c>
      <c r="O1249" s="537" t="str">
        <f>IF(Tabla1[[#This Row],[Cantidad de Insumos]]="","",Tabla1[[#This Row],[Precio Unitario]]*Tabla1[[#This Row],[Cantidad de Insumos]])</f>
        <v/>
      </c>
      <c r="P1249" s="522" t="str">
        <f>IF(Tabla1[[#This Row],[Descripción]]="","",_xlfn.XLOOKUP(Tabla1[[#This Row],[Descripción]],Tabla10[Descripción],Tabla10[CODIGO PRESUPUESTARIO],0))</f>
        <v/>
      </c>
      <c r="Q1249" s="523"/>
      <c r="R1249" s="523" t="str">
        <f>IF(Tabla1[[#This Row],[Insumos]]="","",_xlfn.XLOOKUP(Tabla1[[#This Row],[Insumos]],Tabla10[Insumo],Tabla10[InsumoAbrev],"",0))</f>
        <v/>
      </c>
    </row>
    <row r="1250" spans="2:18">
      <c r="B1250" s="188" t="str">
        <f>IF('Formulario PPGR3'!$G1250="","",CONCATENATE('Formulario PPGR3'!$C1250,".",'Formulario PPGR3'!$D1250,".",'Formulario PPGR3'!$E1250,".",'Formulario PPGR3'!$F1250))</f>
        <v/>
      </c>
      <c r="C1250" s="188" t="str">
        <f>IF('Formulario PPGR3'!$G1250="","",'Formulario PPGR1'!#REF!)</f>
        <v/>
      </c>
      <c r="D1250" s="188" t="str">
        <f>IF('Formulario PPGR3'!$G1250="","",'Formulario PPGR1'!#REF!)</f>
        <v/>
      </c>
      <c r="E1250" s="188" t="str">
        <f>IF('Formulario PPGR3'!$G1250="","",'Formulario PPGR1'!#REF!)</f>
        <v/>
      </c>
      <c r="F1250" s="188" t="str">
        <f>IF('Formulario PPGR3'!$G1250="","",'Formulario PPGR1'!#REF!)</f>
        <v/>
      </c>
      <c r="G1250" s="234"/>
      <c r="H1250" s="519" t="str" cm="1">
        <f t="array" ref="H1250">IF(Tabla1[[#This Row],[Código_Actividad]]="","",_xlfn.XLOOKUP(Tabla1[[#This Row],[Código_Actividad]],CodigoActividad,Tabla2[Actividades Programables Presupuestables],"",0))</f>
        <v/>
      </c>
      <c r="I1250" s="520" t="str">
        <f>IFERROR(VLOOKUP('Formulario PPGR3'!$G1250,'Formulario PPGR2'!$C$9:$Q$270,15,FALSE),"")</f>
        <v/>
      </c>
      <c r="J1250" s="525"/>
      <c r="K1250" s="524"/>
      <c r="L1250" s="521" t="str">
        <f>IF(Tabla1[[#This Row],[Descripción]]="","",_xlfn.XLOOKUP(Tabla1[[#This Row],[Descripción]],Tabla10[Descripción],Tabla10[Unidad de Medida],"",0))</f>
        <v/>
      </c>
      <c r="M1250" s="312"/>
      <c r="N1250" s="537" t="str">
        <f>IF(Tabla1[[#This Row],[Descripción]]="","",_xlfn.XLOOKUP(Tabla1[[#This Row],[Descripción]],Tabla10[Descripción],Tabla10[Precio Unitario],0))</f>
        <v/>
      </c>
      <c r="O1250" s="537" t="str">
        <f>IF(Tabla1[[#This Row],[Cantidad de Insumos]]="","",Tabla1[[#This Row],[Precio Unitario]]*Tabla1[[#This Row],[Cantidad de Insumos]])</f>
        <v/>
      </c>
      <c r="P1250" s="522" t="str">
        <f>IF(Tabla1[[#This Row],[Descripción]]="","",_xlfn.XLOOKUP(Tabla1[[#This Row],[Descripción]],Tabla10[Descripción],Tabla10[CODIGO PRESUPUESTARIO],0))</f>
        <v/>
      </c>
      <c r="Q1250" s="523"/>
      <c r="R1250" s="523" t="str">
        <f>IF(Tabla1[[#This Row],[Insumos]]="","",_xlfn.XLOOKUP(Tabla1[[#This Row],[Insumos]],Tabla10[Insumo],Tabla10[InsumoAbrev],"",0))</f>
        <v/>
      </c>
    </row>
    <row r="1251" spans="2:18">
      <c r="B1251" s="188" t="str">
        <f>IF('Formulario PPGR3'!$G1251="","",CONCATENATE('Formulario PPGR3'!$C1251,".",'Formulario PPGR3'!$D1251,".",'Formulario PPGR3'!$E1251,".",'Formulario PPGR3'!$F1251))</f>
        <v/>
      </c>
      <c r="C1251" s="188" t="str">
        <f>IF('Formulario PPGR3'!$G1251="","",'Formulario PPGR1'!#REF!)</f>
        <v/>
      </c>
      <c r="D1251" s="188" t="str">
        <f>IF('Formulario PPGR3'!$G1251="","",'Formulario PPGR1'!#REF!)</f>
        <v/>
      </c>
      <c r="E1251" s="188" t="str">
        <f>IF('Formulario PPGR3'!$G1251="","",'Formulario PPGR1'!#REF!)</f>
        <v/>
      </c>
      <c r="F1251" s="188" t="str">
        <f>IF('Formulario PPGR3'!$G1251="","",'Formulario PPGR1'!#REF!)</f>
        <v/>
      </c>
      <c r="G1251" s="234"/>
      <c r="H1251" s="519" t="str" cm="1">
        <f t="array" ref="H1251">IF(Tabla1[[#This Row],[Código_Actividad]]="","",_xlfn.XLOOKUP(Tabla1[[#This Row],[Código_Actividad]],CodigoActividad,Tabla2[Actividades Programables Presupuestables],"",0))</f>
        <v/>
      </c>
      <c r="I1251" s="520" t="str">
        <f>IFERROR(VLOOKUP('Formulario PPGR3'!$G1251,'Formulario PPGR2'!$C$9:$Q$270,15,FALSE),"")</f>
        <v/>
      </c>
      <c r="J1251" s="525"/>
      <c r="K1251" s="524"/>
      <c r="L1251" s="521" t="str">
        <f>IF(Tabla1[[#This Row],[Descripción]]="","",_xlfn.XLOOKUP(Tabla1[[#This Row],[Descripción]],Tabla10[Descripción],Tabla10[Unidad de Medida],"",0))</f>
        <v/>
      </c>
      <c r="M1251" s="312"/>
      <c r="N1251" s="537" t="str">
        <f>IF(Tabla1[[#This Row],[Descripción]]="","",_xlfn.XLOOKUP(Tabla1[[#This Row],[Descripción]],Tabla10[Descripción],Tabla10[Precio Unitario],0))</f>
        <v/>
      </c>
      <c r="O1251" s="537" t="str">
        <f>IF(Tabla1[[#This Row],[Cantidad de Insumos]]="","",Tabla1[[#This Row],[Precio Unitario]]*Tabla1[[#This Row],[Cantidad de Insumos]])</f>
        <v/>
      </c>
      <c r="P1251" s="522" t="str">
        <f>IF(Tabla1[[#This Row],[Descripción]]="","",_xlfn.XLOOKUP(Tabla1[[#This Row],[Descripción]],Tabla10[Descripción],Tabla10[CODIGO PRESUPUESTARIO],0))</f>
        <v/>
      </c>
      <c r="Q1251" s="523"/>
      <c r="R1251" s="523" t="str">
        <f>IF(Tabla1[[#This Row],[Insumos]]="","",_xlfn.XLOOKUP(Tabla1[[#This Row],[Insumos]],Tabla10[Insumo],Tabla10[InsumoAbrev],"",0))</f>
        <v/>
      </c>
    </row>
    <row r="1252" spans="2:18">
      <c r="B1252" s="188" t="str">
        <f>IF('Formulario PPGR3'!$G1252="","",CONCATENATE('Formulario PPGR3'!$C1252,".",'Formulario PPGR3'!$D1252,".",'Formulario PPGR3'!$E1252,".",'Formulario PPGR3'!$F1252))</f>
        <v/>
      </c>
      <c r="C1252" s="188" t="str">
        <f>IF('Formulario PPGR3'!$G1252="","",'Formulario PPGR1'!#REF!)</f>
        <v/>
      </c>
      <c r="D1252" s="188" t="str">
        <f>IF('Formulario PPGR3'!$G1252="","",'Formulario PPGR1'!#REF!)</f>
        <v/>
      </c>
      <c r="E1252" s="188" t="str">
        <f>IF('Formulario PPGR3'!$G1252="","",'Formulario PPGR1'!#REF!)</f>
        <v/>
      </c>
      <c r="F1252" s="188" t="str">
        <f>IF('Formulario PPGR3'!$G1252="","",'Formulario PPGR1'!#REF!)</f>
        <v/>
      </c>
      <c r="G1252" s="234"/>
      <c r="H1252" s="519" t="str" cm="1">
        <f t="array" ref="H1252">IF(Tabla1[[#This Row],[Código_Actividad]]="","",_xlfn.XLOOKUP(Tabla1[[#This Row],[Código_Actividad]],CodigoActividad,Tabla2[Actividades Programables Presupuestables],"",0))</f>
        <v/>
      </c>
      <c r="I1252" s="520" t="str">
        <f>IFERROR(VLOOKUP('Formulario PPGR3'!$G1252,'Formulario PPGR2'!$C$9:$Q$270,15,FALSE),"")</f>
        <v/>
      </c>
      <c r="J1252" s="525"/>
      <c r="K1252" s="524"/>
      <c r="L1252" s="521" t="str">
        <f>IF(Tabla1[[#This Row],[Descripción]]="","",_xlfn.XLOOKUP(Tabla1[[#This Row],[Descripción]],Tabla10[Descripción],Tabla10[Unidad de Medida],"",0))</f>
        <v/>
      </c>
      <c r="M1252" s="312"/>
      <c r="N1252" s="537" t="str">
        <f>IF(Tabla1[[#This Row],[Descripción]]="","",_xlfn.XLOOKUP(Tabla1[[#This Row],[Descripción]],Tabla10[Descripción],Tabla10[Precio Unitario],0))</f>
        <v/>
      </c>
      <c r="O1252" s="537" t="str">
        <f>IF(Tabla1[[#This Row],[Cantidad de Insumos]]="","",Tabla1[[#This Row],[Precio Unitario]]*Tabla1[[#This Row],[Cantidad de Insumos]])</f>
        <v/>
      </c>
      <c r="P1252" s="522" t="str">
        <f>IF(Tabla1[[#This Row],[Descripción]]="","",_xlfn.XLOOKUP(Tabla1[[#This Row],[Descripción]],Tabla10[Descripción],Tabla10[CODIGO PRESUPUESTARIO],0))</f>
        <v/>
      </c>
      <c r="Q1252" s="523"/>
      <c r="R1252" s="523" t="str">
        <f>IF(Tabla1[[#This Row],[Insumos]]="","",_xlfn.XLOOKUP(Tabla1[[#This Row],[Insumos]],Tabla10[Insumo],Tabla10[InsumoAbrev],"",0))</f>
        <v/>
      </c>
    </row>
    <row r="1253" spans="2:18">
      <c r="B1253" s="188" t="str">
        <f>IF('Formulario PPGR3'!$G1253="","",CONCATENATE('Formulario PPGR3'!$C1253,".",'Formulario PPGR3'!$D1253,".",'Formulario PPGR3'!$E1253,".",'Formulario PPGR3'!$F1253))</f>
        <v/>
      </c>
      <c r="C1253" s="188" t="str">
        <f>IF('Formulario PPGR3'!$G1253="","",'Formulario PPGR1'!#REF!)</f>
        <v/>
      </c>
      <c r="D1253" s="188" t="str">
        <f>IF('Formulario PPGR3'!$G1253="","",'Formulario PPGR1'!#REF!)</f>
        <v/>
      </c>
      <c r="E1253" s="188" t="str">
        <f>IF('Formulario PPGR3'!$G1253="","",'Formulario PPGR1'!#REF!)</f>
        <v/>
      </c>
      <c r="F1253" s="188" t="str">
        <f>IF('Formulario PPGR3'!$G1253="","",'Formulario PPGR1'!#REF!)</f>
        <v/>
      </c>
      <c r="G1253" s="234"/>
      <c r="H1253" s="519" t="str" cm="1">
        <f t="array" ref="H1253">IF(Tabla1[[#This Row],[Código_Actividad]]="","",_xlfn.XLOOKUP(Tabla1[[#This Row],[Código_Actividad]],CodigoActividad,Tabla2[Actividades Programables Presupuestables],"",0))</f>
        <v/>
      </c>
      <c r="I1253" s="520" t="str">
        <f>IFERROR(VLOOKUP('Formulario PPGR3'!$G1253,'Formulario PPGR2'!$C$9:$Q$270,15,FALSE),"")</f>
        <v/>
      </c>
      <c r="J1253" s="525"/>
      <c r="K1253" s="524"/>
      <c r="L1253" s="521" t="str">
        <f>IF(Tabla1[[#This Row],[Descripción]]="","",_xlfn.XLOOKUP(Tabla1[[#This Row],[Descripción]],Tabla10[Descripción],Tabla10[Unidad de Medida],"",0))</f>
        <v/>
      </c>
      <c r="M1253" s="312"/>
      <c r="N1253" s="537" t="str">
        <f>IF(Tabla1[[#This Row],[Descripción]]="","",_xlfn.XLOOKUP(Tabla1[[#This Row],[Descripción]],Tabla10[Descripción],Tabla10[Precio Unitario],0))</f>
        <v/>
      </c>
      <c r="O1253" s="537" t="str">
        <f>IF(Tabla1[[#This Row],[Cantidad de Insumos]]="","",Tabla1[[#This Row],[Precio Unitario]]*Tabla1[[#This Row],[Cantidad de Insumos]])</f>
        <v/>
      </c>
      <c r="P1253" s="522" t="str">
        <f>IF(Tabla1[[#This Row],[Descripción]]="","",_xlfn.XLOOKUP(Tabla1[[#This Row],[Descripción]],Tabla10[Descripción],Tabla10[CODIGO PRESUPUESTARIO],0))</f>
        <v/>
      </c>
      <c r="Q1253" s="523"/>
      <c r="R1253" s="523" t="str">
        <f>IF(Tabla1[[#This Row],[Insumos]]="","",_xlfn.XLOOKUP(Tabla1[[#This Row],[Insumos]],Tabla10[Insumo],Tabla10[InsumoAbrev],"",0))</f>
        <v/>
      </c>
    </row>
    <row r="1254" spans="2:18">
      <c r="B1254" s="188" t="str">
        <f>IF('Formulario PPGR3'!$G1254="","",CONCATENATE('Formulario PPGR3'!$C1254,".",'Formulario PPGR3'!$D1254,".",'Formulario PPGR3'!$E1254,".",'Formulario PPGR3'!$F1254))</f>
        <v/>
      </c>
      <c r="C1254" s="188" t="str">
        <f>IF('Formulario PPGR3'!$G1254="","",'Formulario PPGR1'!#REF!)</f>
        <v/>
      </c>
      <c r="D1254" s="188" t="str">
        <f>IF('Formulario PPGR3'!$G1254="","",'Formulario PPGR1'!#REF!)</f>
        <v/>
      </c>
      <c r="E1254" s="188" t="str">
        <f>IF('Formulario PPGR3'!$G1254="","",'Formulario PPGR1'!#REF!)</f>
        <v/>
      </c>
      <c r="F1254" s="188" t="str">
        <f>IF('Formulario PPGR3'!$G1254="","",'Formulario PPGR1'!#REF!)</f>
        <v/>
      </c>
      <c r="G1254" s="234"/>
      <c r="H1254" s="519" t="str" cm="1">
        <f t="array" ref="H1254">IF(Tabla1[[#This Row],[Código_Actividad]]="","",_xlfn.XLOOKUP(Tabla1[[#This Row],[Código_Actividad]],CodigoActividad,Tabla2[Actividades Programables Presupuestables],"",0))</f>
        <v/>
      </c>
      <c r="I1254" s="520" t="str">
        <f>IFERROR(VLOOKUP('Formulario PPGR3'!$G1254,'Formulario PPGR2'!$C$9:$Q$270,15,FALSE),"")</f>
        <v/>
      </c>
      <c r="J1254" s="525"/>
      <c r="K1254" s="524"/>
      <c r="L1254" s="521" t="str">
        <f>IF(Tabla1[[#This Row],[Descripción]]="","",_xlfn.XLOOKUP(Tabla1[[#This Row],[Descripción]],Tabla10[Descripción],Tabla10[Unidad de Medida],"",0))</f>
        <v/>
      </c>
      <c r="M1254" s="312"/>
      <c r="N1254" s="537" t="str">
        <f>IF(Tabla1[[#This Row],[Descripción]]="","",_xlfn.XLOOKUP(Tabla1[[#This Row],[Descripción]],Tabla10[Descripción],Tabla10[Precio Unitario],0))</f>
        <v/>
      </c>
      <c r="O1254" s="537" t="str">
        <f>IF(Tabla1[[#This Row],[Cantidad de Insumos]]="","",Tabla1[[#This Row],[Precio Unitario]]*Tabla1[[#This Row],[Cantidad de Insumos]])</f>
        <v/>
      </c>
      <c r="P1254" s="522" t="str">
        <f>IF(Tabla1[[#This Row],[Descripción]]="","",_xlfn.XLOOKUP(Tabla1[[#This Row],[Descripción]],Tabla10[Descripción],Tabla10[CODIGO PRESUPUESTARIO],0))</f>
        <v/>
      </c>
      <c r="Q1254" s="523"/>
      <c r="R1254" s="523" t="str">
        <f>IF(Tabla1[[#This Row],[Insumos]]="","",_xlfn.XLOOKUP(Tabla1[[#This Row],[Insumos]],Tabla10[Insumo],Tabla10[InsumoAbrev],"",0))</f>
        <v/>
      </c>
    </row>
    <row r="1255" spans="2:18">
      <c r="B1255" s="188" t="str">
        <f>IF('Formulario PPGR3'!$G1255="","",CONCATENATE('Formulario PPGR3'!$C1255,".",'Formulario PPGR3'!$D1255,".",'Formulario PPGR3'!$E1255,".",'Formulario PPGR3'!$F1255))</f>
        <v/>
      </c>
      <c r="C1255" s="188" t="str">
        <f>IF('Formulario PPGR3'!$G1255="","",'Formulario PPGR1'!#REF!)</f>
        <v/>
      </c>
      <c r="D1255" s="188" t="str">
        <f>IF('Formulario PPGR3'!$G1255="","",'Formulario PPGR1'!#REF!)</f>
        <v/>
      </c>
      <c r="E1255" s="188" t="str">
        <f>IF('Formulario PPGR3'!$G1255="","",'Formulario PPGR1'!#REF!)</f>
        <v/>
      </c>
      <c r="F1255" s="188" t="str">
        <f>IF('Formulario PPGR3'!$G1255="","",'Formulario PPGR1'!#REF!)</f>
        <v/>
      </c>
      <c r="G1255" s="234"/>
      <c r="H1255" s="519" t="str" cm="1">
        <f t="array" ref="H1255">IF(Tabla1[[#This Row],[Código_Actividad]]="","",_xlfn.XLOOKUP(Tabla1[[#This Row],[Código_Actividad]],CodigoActividad,Tabla2[Actividades Programables Presupuestables],"",0))</f>
        <v/>
      </c>
      <c r="I1255" s="520" t="str">
        <f>IFERROR(VLOOKUP('Formulario PPGR3'!$G1255,'Formulario PPGR2'!$C$9:$Q$270,15,FALSE),"")</f>
        <v/>
      </c>
      <c r="J1255" s="525"/>
      <c r="K1255" s="524"/>
      <c r="L1255" s="521" t="str">
        <f>IF(Tabla1[[#This Row],[Descripción]]="","",_xlfn.XLOOKUP(Tabla1[[#This Row],[Descripción]],Tabla10[Descripción],Tabla10[Unidad de Medida],"",0))</f>
        <v/>
      </c>
      <c r="M1255" s="312"/>
      <c r="N1255" s="537" t="str">
        <f>IF(Tabla1[[#This Row],[Descripción]]="","",_xlfn.XLOOKUP(Tabla1[[#This Row],[Descripción]],Tabla10[Descripción],Tabla10[Precio Unitario],0))</f>
        <v/>
      </c>
      <c r="O1255" s="537" t="str">
        <f>IF(Tabla1[[#This Row],[Cantidad de Insumos]]="","",Tabla1[[#This Row],[Precio Unitario]]*Tabla1[[#This Row],[Cantidad de Insumos]])</f>
        <v/>
      </c>
      <c r="P1255" s="522" t="str">
        <f>IF(Tabla1[[#This Row],[Descripción]]="","",_xlfn.XLOOKUP(Tabla1[[#This Row],[Descripción]],Tabla10[Descripción],Tabla10[CODIGO PRESUPUESTARIO],0))</f>
        <v/>
      </c>
      <c r="Q1255" s="523"/>
      <c r="R1255" s="523" t="str">
        <f>IF(Tabla1[[#This Row],[Insumos]]="","",_xlfn.XLOOKUP(Tabla1[[#This Row],[Insumos]],Tabla10[Insumo],Tabla10[InsumoAbrev],"",0))</f>
        <v/>
      </c>
    </row>
    <row r="1256" spans="2:18">
      <c r="B1256" s="188" t="str">
        <f>IF('Formulario PPGR3'!$G1256="","",CONCATENATE('Formulario PPGR3'!$C1256,".",'Formulario PPGR3'!$D1256,".",'Formulario PPGR3'!$E1256,".",'Formulario PPGR3'!$F1256))</f>
        <v/>
      </c>
      <c r="C1256" s="188" t="str">
        <f>IF('Formulario PPGR3'!$G1256="","",'Formulario PPGR1'!#REF!)</f>
        <v/>
      </c>
      <c r="D1256" s="188" t="str">
        <f>IF('Formulario PPGR3'!$G1256="","",'Formulario PPGR1'!#REF!)</f>
        <v/>
      </c>
      <c r="E1256" s="188" t="str">
        <f>IF('Formulario PPGR3'!$G1256="","",'Formulario PPGR1'!#REF!)</f>
        <v/>
      </c>
      <c r="F1256" s="188" t="str">
        <f>IF('Formulario PPGR3'!$G1256="","",'Formulario PPGR1'!#REF!)</f>
        <v/>
      </c>
      <c r="G1256" s="234"/>
      <c r="H1256" s="519" t="str" cm="1">
        <f t="array" ref="H1256">IF(Tabla1[[#This Row],[Código_Actividad]]="","",_xlfn.XLOOKUP(Tabla1[[#This Row],[Código_Actividad]],CodigoActividad,Tabla2[Actividades Programables Presupuestables],"",0))</f>
        <v/>
      </c>
      <c r="I1256" s="520" t="str">
        <f>IFERROR(VLOOKUP('Formulario PPGR3'!$G1256,'Formulario PPGR2'!$C$9:$Q$270,15,FALSE),"")</f>
        <v/>
      </c>
      <c r="J1256" s="525"/>
      <c r="K1256" s="524"/>
      <c r="L1256" s="521" t="str">
        <f>IF(Tabla1[[#This Row],[Descripción]]="","",_xlfn.XLOOKUP(Tabla1[[#This Row],[Descripción]],Tabla10[Descripción],Tabla10[Unidad de Medida],"",0))</f>
        <v/>
      </c>
      <c r="M1256" s="312"/>
      <c r="N1256" s="537" t="str">
        <f>IF(Tabla1[[#This Row],[Descripción]]="","",_xlfn.XLOOKUP(Tabla1[[#This Row],[Descripción]],Tabla10[Descripción],Tabla10[Precio Unitario],0))</f>
        <v/>
      </c>
      <c r="O1256" s="537" t="str">
        <f>IF(Tabla1[[#This Row],[Cantidad de Insumos]]="","",Tabla1[[#This Row],[Precio Unitario]]*Tabla1[[#This Row],[Cantidad de Insumos]])</f>
        <v/>
      </c>
      <c r="P1256" s="522" t="str">
        <f>IF(Tabla1[[#This Row],[Descripción]]="","",_xlfn.XLOOKUP(Tabla1[[#This Row],[Descripción]],Tabla10[Descripción],Tabla10[CODIGO PRESUPUESTARIO],0))</f>
        <v/>
      </c>
      <c r="Q1256" s="523"/>
      <c r="R1256" s="523" t="str">
        <f>IF(Tabla1[[#This Row],[Insumos]]="","",_xlfn.XLOOKUP(Tabla1[[#This Row],[Insumos]],Tabla10[Insumo],Tabla10[InsumoAbrev],"",0))</f>
        <v/>
      </c>
    </row>
    <row r="1257" spans="2:18">
      <c r="B1257" s="188" t="str">
        <f>IF('Formulario PPGR3'!$G1257="","",CONCATENATE('Formulario PPGR3'!$C1257,".",'Formulario PPGR3'!$D1257,".",'Formulario PPGR3'!$E1257,".",'Formulario PPGR3'!$F1257))</f>
        <v/>
      </c>
      <c r="C1257" s="188" t="str">
        <f>IF('Formulario PPGR3'!$G1257="","",'Formulario PPGR1'!#REF!)</f>
        <v/>
      </c>
      <c r="D1257" s="188" t="str">
        <f>IF('Formulario PPGR3'!$G1257="","",'Formulario PPGR1'!#REF!)</f>
        <v/>
      </c>
      <c r="E1257" s="188" t="str">
        <f>IF('Formulario PPGR3'!$G1257="","",'Formulario PPGR1'!#REF!)</f>
        <v/>
      </c>
      <c r="F1257" s="188" t="str">
        <f>IF('Formulario PPGR3'!$G1257="","",'Formulario PPGR1'!#REF!)</f>
        <v/>
      </c>
      <c r="G1257" s="234"/>
      <c r="H1257" s="519" t="str" cm="1">
        <f t="array" ref="H1257">IF(Tabla1[[#This Row],[Código_Actividad]]="","",_xlfn.XLOOKUP(Tabla1[[#This Row],[Código_Actividad]],CodigoActividad,Tabla2[Actividades Programables Presupuestables],"",0))</f>
        <v/>
      </c>
      <c r="I1257" s="520" t="str">
        <f>IFERROR(VLOOKUP('Formulario PPGR3'!$G1257,'Formulario PPGR2'!$C$9:$Q$270,15,FALSE),"")</f>
        <v/>
      </c>
      <c r="J1257" s="525"/>
      <c r="K1257" s="524"/>
      <c r="L1257" s="521" t="str">
        <f>IF(Tabla1[[#This Row],[Descripción]]="","",_xlfn.XLOOKUP(Tabla1[[#This Row],[Descripción]],Tabla10[Descripción],Tabla10[Unidad de Medida],"",0))</f>
        <v/>
      </c>
      <c r="M1257" s="312"/>
      <c r="N1257" s="537" t="str">
        <f>IF(Tabla1[[#This Row],[Descripción]]="","",_xlfn.XLOOKUP(Tabla1[[#This Row],[Descripción]],Tabla10[Descripción],Tabla10[Precio Unitario],0))</f>
        <v/>
      </c>
      <c r="O1257" s="537" t="str">
        <f>IF(Tabla1[[#This Row],[Cantidad de Insumos]]="","",Tabla1[[#This Row],[Precio Unitario]]*Tabla1[[#This Row],[Cantidad de Insumos]])</f>
        <v/>
      </c>
      <c r="P1257" s="522" t="str">
        <f>IF(Tabla1[[#This Row],[Descripción]]="","",_xlfn.XLOOKUP(Tabla1[[#This Row],[Descripción]],Tabla10[Descripción],Tabla10[CODIGO PRESUPUESTARIO],0))</f>
        <v/>
      </c>
      <c r="Q1257" s="523"/>
      <c r="R1257" s="523" t="str">
        <f>IF(Tabla1[[#This Row],[Insumos]]="","",_xlfn.XLOOKUP(Tabla1[[#This Row],[Insumos]],Tabla10[Insumo],Tabla10[InsumoAbrev],"",0))</f>
        <v/>
      </c>
    </row>
    <row r="1258" spans="2:18">
      <c r="B1258" s="188" t="str">
        <f>IF('Formulario PPGR3'!$G1258="","",CONCATENATE('Formulario PPGR3'!$C1258,".",'Formulario PPGR3'!$D1258,".",'Formulario PPGR3'!$E1258,".",'Formulario PPGR3'!$F1258))</f>
        <v/>
      </c>
      <c r="C1258" s="188" t="str">
        <f>IF('Formulario PPGR3'!$G1258="","",'Formulario PPGR1'!#REF!)</f>
        <v/>
      </c>
      <c r="D1258" s="188" t="str">
        <f>IF('Formulario PPGR3'!$G1258="","",'Formulario PPGR1'!#REF!)</f>
        <v/>
      </c>
      <c r="E1258" s="188" t="str">
        <f>IF('Formulario PPGR3'!$G1258="","",'Formulario PPGR1'!#REF!)</f>
        <v/>
      </c>
      <c r="F1258" s="188" t="str">
        <f>IF('Formulario PPGR3'!$G1258="","",'Formulario PPGR1'!#REF!)</f>
        <v/>
      </c>
      <c r="G1258" s="234"/>
      <c r="H1258" s="519" t="str" cm="1">
        <f t="array" ref="H1258">IF(Tabla1[[#This Row],[Código_Actividad]]="","",_xlfn.XLOOKUP(Tabla1[[#This Row],[Código_Actividad]],CodigoActividad,Tabla2[Actividades Programables Presupuestables],"",0))</f>
        <v/>
      </c>
      <c r="I1258" s="520" t="str">
        <f>IFERROR(VLOOKUP('Formulario PPGR3'!$G1258,'Formulario PPGR2'!$C$9:$Q$270,15,FALSE),"")</f>
        <v/>
      </c>
      <c r="J1258" s="525"/>
      <c r="K1258" s="524"/>
      <c r="L1258" s="521" t="str">
        <f>IF(Tabla1[[#This Row],[Descripción]]="","",_xlfn.XLOOKUP(Tabla1[[#This Row],[Descripción]],Tabla10[Descripción],Tabla10[Unidad de Medida],"",0))</f>
        <v/>
      </c>
      <c r="M1258" s="312"/>
      <c r="N1258" s="537" t="str">
        <f>IF(Tabla1[[#This Row],[Descripción]]="","",_xlfn.XLOOKUP(Tabla1[[#This Row],[Descripción]],Tabla10[Descripción],Tabla10[Precio Unitario],0))</f>
        <v/>
      </c>
      <c r="O1258" s="537" t="str">
        <f>IF(Tabla1[[#This Row],[Cantidad de Insumos]]="","",Tabla1[[#This Row],[Precio Unitario]]*Tabla1[[#This Row],[Cantidad de Insumos]])</f>
        <v/>
      </c>
      <c r="P1258" s="522" t="str">
        <f>IF(Tabla1[[#This Row],[Descripción]]="","",_xlfn.XLOOKUP(Tabla1[[#This Row],[Descripción]],Tabla10[Descripción],Tabla10[CODIGO PRESUPUESTARIO],0))</f>
        <v/>
      </c>
      <c r="Q1258" s="523"/>
      <c r="R1258" s="523" t="str">
        <f>IF(Tabla1[[#This Row],[Insumos]]="","",_xlfn.XLOOKUP(Tabla1[[#This Row],[Insumos]],Tabla10[Insumo],Tabla10[InsumoAbrev],"",0))</f>
        <v/>
      </c>
    </row>
    <row r="1259" spans="2:18">
      <c r="B1259" s="188" t="str">
        <f>IF('Formulario PPGR3'!$G1259="","",CONCATENATE('Formulario PPGR3'!$C1259,".",'Formulario PPGR3'!$D1259,".",'Formulario PPGR3'!$E1259,".",'Formulario PPGR3'!$F1259))</f>
        <v/>
      </c>
      <c r="C1259" s="188" t="str">
        <f>IF('Formulario PPGR3'!$G1259="","",'Formulario PPGR1'!#REF!)</f>
        <v/>
      </c>
      <c r="D1259" s="188" t="str">
        <f>IF('Formulario PPGR3'!$G1259="","",'Formulario PPGR1'!#REF!)</f>
        <v/>
      </c>
      <c r="E1259" s="188" t="str">
        <f>IF('Formulario PPGR3'!$G1259="","",'Formulario PPGR1'!#REF!)</f>
        <v/>
      </c>
      <c r="F1259" s="188" t="str">
        <f>IF('Formulario PPGR3'!$G1259="","",'Formulario PPGR1'!#REF!)</f>
        <v/>
      </c>
      <c r="G1259" s="234"/>
      <c r="H1259" s="519" t="str" cm="1">
        <f t="array" ref="H1259">IF(Tabla1[[#This Row],[Código_Actividad]]="","",_xlfn.XLOOKUP(Tabla1[[#This Row],[Código_Actividad]],CodigoActividad,Tabla2[Actividades Programables Presupuestables],"",0))</f>
        <v/>
      </c>
      <c r="I1259" s="520" t="str">
        <f>IFERROR(VLOOKUP('Formulario PPGR3'!$G1259,'Formulario PPGR2'!$C$9:$Q$270,15,FALSE),"")</f>
        <v/>
      </c>
      <c r="J1259" s="525"/>
      <c r="K1259" s="524"/>
      <c r="L1259" s="521" t="str">
        <f>IF(Tabla1[[#This Row],[Descripción]]="","",_xlfn.XLOOKUP(Tabla1[[#This Row],[Descripción]],Tabla10[Descripción],Tabla10[Unidad de Medida],"",0))</f>
        <v/>
      </c>
      <c r="M1259" s="312"/>
      <c r="N1259" s="537" t="str">
        <f>IF(Tabla1[[#This Row],[Descripción]]="","",_xlfn.XLOOKUP(Tabla1[[#This Row],[Descripción]],Tabla10[Descripción],Tabla10[Precio Unitario],0))</f>
        <v/>
      </c>
      <c r="O1259" s="537" t="str">
        <f>IF(Tabla1[[#This Row],[Cantidad de Insumos]]="","",Tabla1[[#This Row],[Precio Unitario]]*Tabla1[[#This Row],[Cantidad de Insumos]])</f>
        <v/>
      </c>
      <c r="P1259" s="522" t="str">
        <f>IF(Tabla1[[#This Row],[Descripción]]="","",_xlfn.XLOOKUP(Tabla1[[#This Row],[Descripción]],Tabla10[Descripción],Tabla10[CODIGO PRESUPUESTARIO],0))</f>
        <v/>
      </c>
      <c r="Q1259" s="523"/>
      <c r="R1259" s="523" t="str">
        <f>IF(Tabla1[[#This Row],[Insumos]]="","",_xlfn.XLOOKUP(Tabla1[[#This Row],[Insumos]],Tabla10[Insumo],Tabla10[InsumoAbrev],"",0))</f>
        <v/>
      </c>
    </row>
    <row r="1260" spans="2:18">
      <c r="B1260" s="188" t="str">
        <f>IF('Formulario PPGR3'!$G1260="","",CONCATENATE('Formulario PPGR3'!$C1260,".",'Formulario PPGR3'!$D1260,".",'Formulario PPGR3'!$E1260,".",'Formulario PPGR3'!$F1260))</f>
        <v/>
      </c>
      <c r="C1260" s="188" t="str">
        <f>IF('Formulario PPGR3'!$G1260="","",'Formulario PPGR1'!#REF!)</f>
        <v/>
      </c>
      <c r="D1260" s="188" t="str">
        <f>IF('Formulario PPGR3'!$G1260="","",'Formulario PPGR1'!#REF!)</f>
        <v/>
      </c>
      <c r="E1260" s="188" t="str">
        <f>IF('Formulario PPGR3'!$G1260="","",'Formulario PPGR1'!#REF!)</f>
        <v/>
      </c>
      <c r="F1260" s="188" t="str">
        <f>IF('Formulario PPGR3'!$G1260="","",'Formulario PPGR1'!#REF!)</f>
        <v/>
      </c>
      <c r="G1260" s="234"/>
      <c r="H1260" s="519" t="str" cm="1">
        <f t="array" ref="H1260">IF(Tabla1[[#This Row],[Código_Actividad]]="","",_xlfn.XLOOKUP(Tabla1[[#This Row],[Código_Actividad]],CodigoActividad,Tabla2[Actividades Programables Presupuestables],"",0))</f>
        <v/>
      </c>
      <c r="I1260" s="520" t="str">
        <f>IFERROR(VLOOKUP('Formulario PPGR3'!$G1260,'Formulario PPGR2'!$C$9:$Q$270,15,FALSE),"")</f>
        <v/>
      </c>
      <c r="J1260" s="525"/>
      <c r="K1260" s="524"/>
      <c r="L1260" s="521" t="str">
        <f>IF(Tabla1[[#This Row],[Descripción]]="","",_xlfn.XLOOKUP(Tabla1[[#This Row],[Descripción]],Tabla10[Descripción],Tabla10[Unidad de Medida],"",0))</f>
        <v/>
      </c>
      <c r="M1260" s="312"/>
      <c r="N1260" s="537" t="str">
        <f>IF(Tabla1[[#This Row],[Descripción]]="","",_xlfn.XLOOKUP(Tabla1[[#This Row],[Descripción]],Tabla10[Descripción],Tabla10[Precio Unitario],0))</f>
        <v/>
      </c>
      <c r="O1260" s="537" t="str">
        <f>IF(Tabla1[[#This Row],[Cantidad de Insumos]]="","",Tabla1[[#This Row],[Precio Unitario]]*Tabla1[[#This Row],[Cantidad de Insumos]])</f>
        <v/>
      </c>
      <c r="P1260" s="522" t="str">
        <f>IF(Tabla1[[#This Row],[Descripción]]="","",_xlfn.XLOOKUP(Tabla1[[#This Row],[Descripción]],Tabla10[Descripción],Tabla10[CODIGO PRESUPUESTARIO],0))</f>
        <v/>
      </c>
      <c r="Q1260" s="523"/>
      <c r="R1260" s="523" t="str">
        <f>IF(Tabla1[[#This Row],[Insumos]]="","",_xlfn.XLOOKUP(Tabla1[[#This Row],[Insumos]],Tabla10[Insumo],Tabla10[InsumoAbrev],"",0))</f>
        <v/>
      </c>
    </row>
    <row r="1261" spans="2:18">
      <c r="B1261" s="188" t="str">
        <f>IF('Formulario PPGR3'!$G1261="","",CONCATENATE('Formulario PPGR3'!$C1261,".",'Formulario PPGR3'!$D1261,".",'Formulario PPGR3'!$E1261,".",'Formulario PPGR3'!$F1261))</f>
        <v/>
      </c>
      <c r="C1261" s="188" t="str">
        <f>IF('Formulario PPGR3'!$G1261="","",'Formulario PPGR1'!#REF!)</f>
        <v/>
      </c>
      <c r="D1261" s="188" t="str">
        <f>IF('Formulario PPGR3'!$G1261="","",'Formulario PPGR1'!#REF!)</f>
        <v/>
      </c>
      <c r="E1261" s="188" t="str">
        <f>IF('Formulario PPGR3'!$G1261="","",'Formulario PPGR1'!#REF!)</f>
        <v/>
      </c>
      <c r="F1261" s="188" t="str">
        <f>IF('Formulario PPGR3'!$G1261="","",'Formulario PPGR1'!#REF!)</f>
        <v/>
      </c>
      <c r="G1261" s="234"/>
      <c r="H1261" s="519" t="str" cm="1">
        <f t="array" ref="H1261">IF(Tabla1[[#This Row],[Código_Actividad]]="","",_xlfn.XLOOKUP(Tabla1[[#This Row],[Código_Actividad]],CodigoActividad,Tabla2[Actividades Programables Presupuestables],"",0))</f>
        <v/>
      </c>
      <c r="I1261" s="520" t="str">
        <f>IFERROR(VLOOKUP('Formulario PPGR3'!$G1261,'Formulario PPGR2'!$C$9:$Q$270,15,FALSE),"")</f>
        <v/>
      </c>
      <c r="J1261" s="525"/>
      <c r="K1261" s="524"/>
      <c r="L1261" s="521" t="str">
        <f>IF(Tabla1[[#This Row],[Descripción]]="","",_xlfn.XLOOKUP(Tabla1[[#This Row],[Descripción]],Tabla10[Descripción],Tabla10[Unidad de Medida],"",0))</f>
        <v/>
      </c>
      <c r="M1261" s="312"/>
      <c r="N1261" s="537" t="str">
        <f>IF(Tabla1[[#This Row],[Descripción]]="","",_xlfn.XLOOKUP(Tabla1[[#This Row],[Descripción]],Tabla10[Descripción],Tabla10[Precio Unitario],0))</f>
        <v/>
      </c>
      <c r="O1261" s="537" t="str">
        <f>IF(Tabla1[[#This Row],[Cantidad de Insumos]]="","",Tabla1[[#This Row],[Precio Unitario]]*Tabla1[[#This Row],[Cantidad de Insumos]])</f>
        <v/>
      </c>
      <c r="P1261" s="522" t="str">
        <f>IF(Tabla1[[#This Row],[Descripción]]="","",_xlfn.XLOOKUP(Tabla1[[#This Row],[Descripción]],Tabla10[Descripción],Tabla10[CODIGO PRESUPUESTARIO],0))</f>
        <v/>
      </c>
      <c r="Q1261" s="523"/>
      <c r="R1261" s="523" t="str">
        <f>IF(Tabla1[[#This Row],[Insumos]]="","",_xlfn.XLOOKUP(Tabla1[[#This Row],[Insumos]],Tabla10[Insumo],Tabla10[InsumoAbrev],"",0))</f>
        <v/>
      </c>
    </row>
    <row r="1262" spans="2:18">
      <c r="B1262" s="188" t="str">
        <f>IF('Formulario PPGR3'!$G1262="","",CONCATENATE('Formulario PPGR3'!$C1262,".",'Formulario PPGR3'!$D1262,".",'Formulario PPGR3'!$E1262,".",'Formulario PPGR3'!$F1262))</f>
        <v/>
      </c>
      <c r="C1262" s="188" t="str">
        <f>IF('Formulario PPGR3'!$G1262="","",'Formulario PPGR1'!#REF!)</f>
        <v/>
      </c>
      <c r="D1262" s="188" t="str">
        <f>IF('Formulario PPGR3'!$G1262="","",'Formulario PPGR1'!#REF!)</f>
        <v/>
      </c>
      <c r="E1262" s="188" t="str">
        <f>IF('Formulario PPGR3'!$G1262="","",'Formulario PPGR1'!#REF!)</f>
        <v/>
      </c>
      <c r="F1262" s="188" t="str">
        <f>IF('Formulario PPGR3'!$G1262="","",'Formulario PPGR1'!#REF!)</f>
        <v/>
      </c>
      <c r="G1262" s="234"/>
      <c r="H1262" s="519" t="str" cm="1">
        <f t="array" ref="H1262">IF(Tabla1[[#This Row],[Código_Actividad]]="","",_xlfn.XLOOKUP(Tabla1[[#This Row],[Código_Actividad]],CodigoActividad,Tabla2[Actividades Programables Presupuestables],"",0))</f>
        <v/>
      </c>
      <c r="I1262" s="520" t="str">
        <f>IFERROR(VLOOKUP('Formulario PPGR3'!$G1262,'Formulario PPGR2'!$C$9:$Q$270,15,FALSE),"")</f>
        <v/>
      </c>
      <c r="J1262" s="525"/>
      <c r="K1262" s="524"/>
      <c r="L1262" s="521" t="str">
        <f>IF(Tabla1[[#This Row],[Descripción]]="","",_xlfn.XLOOKUP(Tabla1[[#This Row],[Descripción]],Tabla10[Descripción],Tabla10[Unidad de Medida],"",0))</f>
        <v/>
      </c>
      <c r="M1262" s="312"/>
      <c r="N1262" s="537" t="str">
        <f>IF(Tabla1[[#This Row],[Descripción]]="","",_xlfn.XLOOKUP(Tabla1[[#This Row],[Descripción]],Tabla10[Descripción],Tabla10[Precio Unitario],0))</f>
        <v/>
      </c>
      <c r="O1262" s="537" t="str">
        <f>IF(Tabla1[[#This Row],[Cantidad de Insumos]]="","",Tabla1[[#This Row],[Precio Unitario]]*Tabla1[[#This Row],[Cantidad de Insumos]])</f>
        <v/>
      </c>
      <c r="P1262" s="522" t="str">
        <f>IF(Tabla1[[#This Row],[Descripción]]="","",_xlfn.XLOOKUP(Tabla1[[#This Row],[Descripción]],Tabla10[Descripción],Tabla10[CODIGO PRESUPUESTARIO],0))</f>
        <v/>
      </c>
      <c r="Q1262" s="523"/>
      <c r="R1262" s="523" t="str">
        <f>IF(Tabla1[[#This Row],[Insumos]]="","",_xlfn.XLOOKUP(Tabla1[[#This Row],[Insumos]],Tabla10[Insumo],Tabla10[InsumoAbrev],"",0))</f>
        <v/>
      </c>
    </row>
    <row r="1263" spans="2:18">
      <c r="B1263" s="188" t="str">
        <f>IF('Formulario PPGR3'!$G1263="","",CONCATENATE('Formulario PPGR3'!$C1263,".",'Formulario PPGR3'!$D1263,".",'Formulario PPGR3'!$E1263,".",'Formulario PPGR3'!$F1263))</f>
        <v/>
      </c>
      <c r="C1263" s="188" t="str">
        <f>IF('Formulario PPGR3'!$G1263="","",'Formulario PPGR1'!#REF!)</f>
        <v/>
      </c>
      <c r="D1263" s="188" t="str">
        <f>IF('Formulario PPGR3'!$G1263="","",'Formulario PPGR1'!#REF!)</f>
        <v/>
      </c>
      <c r="E1263" s="188" t="str">
        <f>IF('Formulario PPGR3'!$G1263="","",'Formulario PPGR1'!#REF!)</f>
        <v/>
      </c>
      <c r="F1263" s="188" t="str">
        <f>IF('Formulario PPGR3'!$G1263="","",'Formulario PPGR1'!#REF!)</f>
        <v/>
      </c>
      <c r="G1263" s="234"/>
      <c r="H1263" s="519" t="str" cm="1">
        <f t="array" ref="H1263">IF(Tabla1[[#This Row],[Código_Actividad]]="","",_xlfn.XLOOKUP(Tabla1[[#This Row],[Código_Actividad]],CodigoActividad,Tabla2[Actividades Programables Presupuestables],"",0))</f>
        <v/>
      </c>
      <c r="I1263" s="520" t="str">
        <f>IFERROR(VLOOKUP('Formulario PPGR3'!$G1263,'Formulario PPGR2'!$C$9:$Q$270,15,FALSE),"")</f>
        <v/>
      </c>
      <c r="J1263" s="525"/>
      <c r="K1263" s="524"/>
      <c r="L1263" s="521" t="str">
        <f>IF(Tabla1[[#This Row],[Descripción]]="","",_xlfn.XLOOKUP(Tabla1[[#This Row],[Descripción]],Tabla10[Descripción],Tabla10[Unidad de Medida],"",0))</f>
        <v/>
      </c>
      <c r="M1263" s="312"/>
      <c r="N1263" s="537" t="str">
        <f>IF(Tabla1[[#This Row],[Descripción]]="","",_xlfn.XLOOKUP(Tabla1[[#This Row],[Descripción]],Tabla10[Descripción],Tabla10[Precio Unitario],0))</f>
        <v/>
      </c>
      <c r="O1263" s="537" t="str">
        <f>IF(Tabla1[[#This Row],[Cantidad de Insumos]]="","",Tabla1[[#This Row],[Precio Unitario]]*Tabla1[[#This Row],[Cantidad de Insumos]])</f>
        <v/>
      </c>
      <c r="P1263" s="522" t="str">
        <f>IF(Tabla1[[#This Row],[Descripción]]="","",_xlfn.XLOOKUP(Tabla1[[#This Row],[Descripción]],Tabla10[Descripción],Tabla10[CODIGO PRESUPUESTARIO],0))</f>
        <v/>
      </c>
      <c r="Q1263" s="523"/>
      <c r="R1263" s="523" t="str">
        <f>IF(Tabla1[[#This Row],[Insumos]]="","",_xlfn.XLOOKUP(Tabla1[[#This Row],[Insumos]],Tabla10[Insumo],Tabla10[InsumoAbrev],"",0))</f>
        <v/>
      </c>
    </row>
    <row r="1264" spans="2:18">
      <c r="B1264" s="188" t="str">
        <f>IF('Formulario PPGR3'!$G1264="","",CONCATENATE('Formulario PPGR3'!$C1264,".",'Formulario PPGR3'!$D1264,".",'Formulario PPGR3'!$E1264,".",'Formulario PPGR3'!$F1264))</f>
        <v/>
      </c>
      <c r="C1264" s="188" t="str">
        <f>IF('Formulario PPGR3'!$G1264="","",'Formulario PPGR1'!#REF!)</f>
        <v/>
      </c>
      <c r="D1264" s="188" t="str">
        <f>IF('Formulario PPGR3'!$G1264="","",'Formulario PPGR1'!#REF!)</f>
        <v/>
      </c>
      <c r="E1264" s="188" t="str">
        <f>IF('Formulario PPGR3'!$G1264="","",'Formulario PPGR1'!#REF!)</f>
        <v/>
      </c>
      <c r="F1264" s="188" t="str">
        <f>IF('Formulario PPGR3'!$G1264="","",'Formulario PPGR1'!#REF!)</f>
        <v/>
      </c>
      <c r="G1264" s="234"/>
      <c r="H1264" s="519" t="str" cm="1">
        <f t="array" ref="H1264">IF(Tabla1[[#This Row],[Código_Actividad]]="","",_xlfn.XLOOKUP(Tabla1[[#This Row],[Código_Actividad]],CodigoActividad,Tabla2[Actividades Programables Presupuestables],"",0))</f>
        <v/>
      </c>
      <c r="I1264" s="520" t="str">
        <f>IFERROR(VLOOKUP('Formulario PPGR3'!$G1264,'Formulario PPGR2'!$C$9:$Q$270,15,FALSE),"")</f>
        <v/>
      </c>
      <c r="J1264" s="525"/>
      <c r="K1264" s="524"/>
      <c r="L1264" s="521" t="str">
        <f>IF(Tabla1[[#This Row],[Descripción]]="","",_xlfn.XLOOKUP(Tabla1[[#This Row],[Descripción]],Tabla10[Descripción],Tabla10[Unidad de Medida],"",0))</f>
        <v/>
      </c>
      <c r="M1264" s="312"/>
      <c r="N1264" s="537" t="str">
        <f>IF(Tabla1[[#This Row],[Descripción]]="","",_xlfn.XLOOKUP(Tabla1[[#This Row],[Descripción]],Tabla10[Descripción],Tabla10[Precio Unitario],0))</f>
        <v/>
      </c>
      <c r="O1264" s="537" t="str">
        <f>IF(Tabla1[[#This Row],[Cantidad de Insumos]]="","",Tabla1[[#This Row],[Precio Unitario]]*Tabla1[[#This Row],[Cantidad de Insumos]])</f>
        <v/>
      </c>
      <c r="P1264" s="522" t="str">
        <f>IF(Tabla1[[#This Row],[Descripción]]="","",_xlfn.XLOOKUP(Tabla1[[#This Row],[Descripción]],Tabla10[Descripción],Tabla10[CODIGO PRESUPUESTARIO],0))</f>
        <v/>
      </c>
      <c r="Q1264" s="523"/>
      <c r="R1264" s="523" t="str">
        <f>IF(Tabla1[[#This Row],[Insumos]]="","",_xlfn.XLOOKUP(Tabla1[[#This Row],[Insumos]],Tabla10[Insumo],Tabla10[InsumoAbrev],"",0))</f>
        <v/>
      </c>
    </row>
    <row r="1265" spans="2:18">
      <c r="B1265" s="188" t="str">
        <f>IF('Formulario PPGR3'!$G1265="","",CONCATENATE('Formulario PPGR3'!$C1265,".",'Formulario PPGR3'!$D1265,".",'Formulario PPGR3'!$E1265,".",'Formulario PPGR3'!$F1265))</f>
        <v/>
      </c>
      <c r="C1265" s="188" t="str">
        <f>IF('Formulario PPGR3'!$G1265="","",'Formulario PPGR1'!#REF!)</f>
        <v/>
      </c>
      <c r="D1265" s="188" t="str">
        <f>IF('Formulario PPGR3'!$G1265="","",'Formulario PPGR1'!#REF!)</f>
        <v/>
      </c>
      <c r="E1265" s="188" t="str">
        <f>IF('Formulario PPGR3'!$G1265="","",'Formulario PPGR1'!#REF!)</f>
        <v/>
      </c>
      <c r="F1265" s="188" t="str">
        <f>IF('Formulario PPGR3'!$G1265="","",'Formulario PPGR1'!#REF!)</f>
        <v/>
      </c>
      <c r="G1265" s="234"/>
      <c r="H1265" s="519" t="str" cm="1">
        <f t="array" ref="H1265">IF(Tabla1[[#This Row],[Código_Actividad]]="","",_xlfn.XLOOKUP(Tabla1[[#This Row],[Código_Actividad]],CodigoActividad,Tabla2[Actividades Programables Presupuestables],"",0))</f>
        <v/>
      </c>
      <c r="I1265" s="520" t="str">
        <f>IFERROR(VLOOKUP('Formulario PPGR3'!$G1265,'Formulario PPGR2'!$C$9:$Q$270,15,FALSE),"")</f>
        <v/>
      </c>
      <c r="J1265" s="525"/>
      <c r="K1265" s="524"/>
      <c r="L1265" s="521" t="str">
        <f>IF(Tabla1[[#This Row],[Descripción]]="","",_xlfn.XLOOKUP(Tabla1[[#This Row],[Descripción]],Tabla10[Descripción],Tabla10[Unidad de Medida],"",0))</f>
        <v/>
      </c>
      <c r="M1265" s="312"/>
      <c r="N1265" s="537" t="str">
        <f>IF(Tabla1[[#This Row],[Descripción]]="","",_xlfn.XLOOKUP(Tabla1[[#This Row],[Descripción]],Tabla10[Descripción],Tabla10[Precio Unitario],0))</f>
        <v/>
      </c>
      <c r="O1265" s="537" t="str">
        <f>IF(Tabla1[[#This Row],[Cantidad de Insumos]]="","",Tabla1[[#This Row],[Precio Unitario]]*Tabla1[[#This Row],[Cantidad de Insumos]])</f>
        <v/>
      </c>
      <c r="P1265" s="522" t="str">
        <f>IF(Tabla1[[#This Row],[Descripción]]="","",_xlfn.XLOOKUP(Tabla1[[#This Row],[Descripción]],Tabla10[Descripción],Tabla10[CODIGO PRESUPUESTARIO],0))</f>
        <v/>
      </c>
      <c r="Q1265" s="523"/>
      <c r="R1265" s="523" t="str">
        <f>IF(Tabla1[[#This Row],[Insumos]]="","",_xlfn.XLOOKUP(Tabla1[[#This Row],[Insumos]],Tabla10[Insumo],Tabla10[InsumoAbrev],"",0))</f>
        <v/>
      </c>
    </row>
    <row r="1266" spans="2:18">
      <c r="B1266" s="188" t="str">
        <f>IF('Formulario PPGR3'!$G1266="","",CONCATENATE('Formulario PPGR3'!$C1266,".",'Formulario PPGR3'!$D1266,".",'Formulario PPGR3'!$E1266,".",'Formulario PPGR3'!$F1266))</f>
        <v/>
      </c>
      <c r="C1266" s="188" t="str">
        <f>IF('Formulario PPGR3'!$G1266="","",'Formulario PPGR1'!#REF!)</f>
        <v/>
      </c>
      <c r="D1266" s="188" t="str">
        <f>IF('Formulario PPGR3'!$G1266="","",'Formulario PPGR1'!#REF!)</f>
        <v/>
      </c>
      <c r="E1266" s="188" t="str">
        <f>IF('Formulario PPGR3'!$G1266="","",'Formulario PPGR1'!#REF!)</f>
        <v/>
      </c>
      <c r="F1266" s="188" t="str">
        <f>IF('Formulario PPGR3'!$G1266="","",'Formulario PPGR1'!#REF!)</f>
        <v/>
      </c>
      <c r="G1266" s="234"/>
      <c r="H1266" s="519" t="str" cm="1">
        <f t="array" ref="H1266">IF(Tabla1[[#This Row],[Código_Actividad]]="","",_xlfn.XLOOKUP(Tabla1[[#This Row],[Código_Actividad]],CodigoActividad,Tabla2[Actividades Programables Presupuestables],"",0))</f>
        <v/>
      </c>
      <c r="I1266" s="520" t="str">
        <f>IFERROR(VLOOKUP('Formulario PPGR3'!$G1266,'Formulario PPGR2'!$C$9:$Q$270,15,FALSE),"")</f>
        <v/>
      </c>
      <c r="J1266" s="525"/>
      <c r="K1266" s="524"/>
      <c r="L1266" s="521" t="str">
        <f>IF(Tabla1[[#This Row],[Descripción]]="","",_xlfn.XLOOKUP(Tabla1[[#This Row],[Descripción]],Tabla10[Descripción],Tabla10[Unidad de Medida],"",0))</f>
        <v/>
      </c>
      <c r="M1266" s="312"/>
      <c r="N1266" s="537" t="str">
        <f>IF(Tabla1[[#This Row],[Descripción]]="","",_xlfn.XLOOKUP(Tabla1[[#This Row],[Descripción]],Tabla10[Descripción],Tabla10[Precio Unitario],0))</f>
        <v/>
      </c>
      <c r="O1266" s="537" t="str">
        <f>IF(Tabla1[[#This Row],[Cantidad de Insumos]]="","",Tabla1[[#This Row],[Precio Unitario]]*Tabla1[[#This Row],[Cantidad de Insumos]])</f>
        <v/>
      </c>
      <c r="P1266" s="522" t="str">
        <f>IF(Tabla1[[#This Row],[Descripción]]="","",_xlfn.XLOOKUP(Tabla1[[#This Row],[Descripción]],Tabla10[Descripción],Tabla10[CODIGO PRESUPUESTARIO],0))</f>
        <v/>
      </c>
      <c r="Q1266" s="523"/>
      <c r="R1266" s="523" t="str">
        <f>IF(Tabla1[[#This Row],[Insumos]]="","",_xlfn.XLOOKUP(Tabla1[[#This Row],[Insumos]],Tabla10[Insumo],Tabla10[InsumoAbrev],"",0))</f>
        <v/>
      </c>
    </row>
    <row r="1267" spans="2:18">
      <c r="B1267" s="188" t="str">
        <f>IF('Formulario PPGR3'!$G1267="","",CONCATENATE('Formulario PPGR3'!$C1267,".",'Formulario PPGR3'!$D1267,".",'Formulario PPGR3'!$E1267,".",'Formulario PPGR3'!$F1267))</f>
        <v/>
      </c>
      <c r="C1267" s="188" t="str">
        <f>IF('Formulario PPGR3'!$G1267="","",'Formulario PPGR1'!#REF!)</f>
        <v/>
      </c>
      <c r="D1267" s="188" t="str">
        <f>IF('Formulario PPGR3'!$G1267="","",'Formulario PPGR1'!#REF!)</f>
        <v/>
      </c>
      <c r="E1267" s="188" t="str">
        <f>IF('Formulario PPGR3'!$G1267="","",'Formulario PPGR1'!#REF!)</f>
        <v/>
      </c>
      <c r="F1267" s="188" t="str">
        <f>IF('Formulario PPGR3'!$G1267="","",'Formulario PPGR1'!#REF!)</f>
        <v/>
      </c>
      <c r="G1267" s="234"/>
      <c r="H1267" s="519" t="str" cm="1">
        <f t="array" ref="H1267">IF(Tabla1[[#This Row],[Código_Actividad]]="","",_xlfn.XLOOKUP(Tabla1[[#This Row],[Código_Actividad]],CodigoActividad,Tabla2[Actividades Programables Presupuestables],"",0))</f>
        <v/>
      </c>
      <c r="I1267" s="520" t="str">
        <f>IFERROR(VLOOKUP('Formulario PPGR3'!$G1267,'Formulario PPGR2'!$C$9:$Q$270,15,FALSE),"")</f>
        <v/>
      </c>
      <c r="J1267" s="525"/>
      <c r="K1267" s="524"/>
      <c r="L1267" s="521" t="str">
        <f>IF(Tabla1[[#This Row],[Descripción]]="","",_xlfn.XLOOKUP(Tabla1[[#This Row],[Descripción]],Tabla10[Descripción],Tabla10[Unidad de Medida],"",0))</f>
        <v/>
      </c>
      <c r="M1267" s="312"/>
      <c r="N1267" s="537" t="str">
        <f>IF(Tabla1[[#This Row],[Descripción]]="","",_xlfn.XLOOKUP(Tabla1[[#This Row],[Descripción]],Tabla10[Descripción],Tabla10[Precio Unitario],0))</f>
        <v/>
      </c>
      <c r="O1267" s="537" t="str">
        <f>IF(Tabla1[[#This Row],[Cantidad de Insumos]]="","",Tabla1[[#This Row],[Precio Unitario]]*Tabla1[[#This Row],[Cantidad de Insumos]])</f>
        <v/>
      </c>
      <c r="P1267" s="522" t="str">
        <f>IF(Tabla1[[#This Row],[Descripción]]="","",_xlfn.XLOOKUP(Tabla1[[#This Row],[Descripción]],Tabla10[Descripción],Tabla10[CODIGO PRESUPUESTARIO],0))</f>
        <v/>
      </c>
      <c r="Q1267" s="523"/>
      <c r="R1267" s="523" t="str">
        <f>IF(Tabla1[[#This Row],[Insumos]]="","",_xlfn.XLOOKUP(Tabla1[[#This Row],[Insumos]],Tabla10[Insumo],Tabla10[InsumoAbrev],"",0))</f>
        <v/>
      </c>
    </row>
    <row r="1268" spans="2:18">
      <c r="B1268" s="188" t="str">
        <f>IF('Formulario PPGR3'!$G1268="","",CONCATENATE('Formulario PPGR3'!$C1268,".",'Formulario PPGR3'!$D1268,".",'Formulario PPGR3'!$E1268,".",'Formulario PPGR3'!$F1268))</f>
        <v/>
      </c>
      <c r="C1268" s="188" t="str">
        <f>IF('Formulario PPGR3'!$G1268="","",'Formulario PPGR1'!#REF!)</f>
        <v/>
      </c>
      <c r="D1268" s="188" t="str">
        <f>IF('Formulario PPGR3'!$G1268="","",'Formulario PPGR1'!#REF!)</f>
        <v/>
      </c>
      <c r="E1268" s="188" t="str">
        <f>IF('Formulario PPGR3'!$G1268="","",'Formulario PPGR1'!#REF!)</f>
        <v/>
      </c>
      <c r="F1268" s="188" t="str">
        <f>IF('Formulario PPGR3'!$G1268="","",'Formulario PPGR1'!#REF!)</f>
        <v/>
      </c>
      <c r="G1268" s="234"/>
      <c r="H1268" s="519" t="str" cm="1">
        <f t="array" ref="H1268">IF(Tabla1[[#This Row],[Código_Actividad]]="","",_xlfn.XLOOKUP(Tabla1[[#This Row],[Código_Actividad]],CodigoActividad,Tabla2[Actividades Programables Presupuestables],"",0))</f>
        <v/>
      </c>
      <c r="I1268" s="520" t="str">
        <f>IFERROR(VLOOKUP('Formulario PPGR3'!$G1268,'Formulario PPGR2'!$C$9:$Q$270,15,FALSE),"")</f>
        <v/>
      </c>
      <c r="J1268" s="525"/>
      <c r="K1268" s="524"/>
      <c r="L1268" s="521" t="str">
        <f>IF(Tabla1[[#This Row],[Descripción]]="","",_xlfn.XLOOKUP(Tabla1[[#This Row],[Descripción]],Tabla10[Descripción],Tabla10[Unidad de Medida],"",0))</f>
        <v/>
      </c>
      <c r="M1268" s="312"/>
      <c r="N1268" s="537" t="str">
        <f>IF(Tabla1[[#This Row],[Descripción]]="","",_xlfn.XLOOKUP(Tabla1[[#This Row],[Descripción]],Tabla10[Descripción],Tabla10[Precio Unitario],0))</f>
        <v/>
      </c>
      <c r="O1268" s="537" t="str">
        <f>IF(Tabla1[[#This Row],[Cantidad de Insumos]]="","",Tabla1[[#This Row],[Precio Unitario]]*Tabla1[[#This Row],[Cantidad de Insumos]])</f>
        <v/>
      </c>
      <c r="P1268" s="522" t="str">
        <f>IF(Tabla1[[#This Row],[Descripción]]="","",_xlfn.XLOOKUP(Tabla1[[#This Row],[Descripción]],Tabla10[Descripción],Tabla10[CODIGO PRESUPUESTARIO],0))</f>
        <v/>
      </c>
      <c r="Q1268" s="523"/>
      <c r="R1268" s="523" t="str">
        <f>IF(Tabla1[[#This Row],[Insumos]]="","",_xlfn.XLOOKUP(Tabla1[[#This Row],[Insumos]],Tabla10[Insumo],Tabla10[InsumoAbrev],"",0))</f>
        <v/>
      </c>
    </row>
    <row r="1269" spans="2:18">
      <c r="B1269" s="188" t="str">
        <f>IF('Formulario PPGR3'!$G1269="","",CONCATENATE('Formulario PPGR3'!$C1269,".",'Formulario PPGR3'!$D1269,".",'Formulario PPGR3'!$E1269,".",'Formulario PPGR3'!$F1269))</f>
        <v/>
      </c>
      <c r="C1269" s="188" t="str">
        <f>IF('Formulario PPGR3'!$G1269="","",'Formulario PPGR1'!#REF!)</f>
        <v/>
      </c>
      <c r="D1269" s="188" t="str">
        <f>IF('Formulario PPGR3'!$G1269="","",'Formulario PPGR1'!#REF!)</f>
        <v/>
      </c>
      <c r="E1269" s="188" t="str">
        <f>IF('Formulario PPGR3'!$G1269="","",'Formulario PPGR1'!#REF!)</f>
        <v/>
      </c>
      <c r="F1269" s="188" t="str">
        <f>IF('Formulario PPGR3'!$G1269="","",'Formulario PPGR1'!#REF!)</f>
        <v/>
      </c>
      <c r="G1269" s="234"/>
      <c r="H1269" s="519" t="str" cm="1">
        <f t="array" ref="H1269">IF(Tabla1[[#This Row],[Código_Actividad]]="","",_xlfn.XLOOKUP(Tabla1[[#This Row],[Código_Actividad]],CodigoActividad,Tabla2[Actividades Programables Presupuestables],"",0))</f>
        <v/>
      </c>
      <c r="I1269" s="520" t="str">
        <f>IFERROR(VLOOKUP('Formulario PPGR3'!$G1269,'Formulario PPGR2'!$C$9:$Q$270,15,FALSE),"")</f>
        <v/>
      </c>
      <c r="J1269" s="525"/>
      <c r="K1269" s="524"/>
      <c r="L1269" s="521" t="str">
        <f>IF(Tabla1[[#This Row],[Descripción]]="","",_xlfn.XLOOKUP(Tabla1[[#This Row],[Descripción]],Tabla10[Descripción],Tabla10[Unidad de Medida],"",0))</f>
        <v/>
      </c>
      <c r="M1269" s="312"/>
      <c r="N1269" s="537" t="str">
        <f>IF(Tabla1[[#This Row],[Descripción]]="","",_xlfn.XLOOKUP(Tabla1[[#This Row],[Descripción]],Tabla10[Descripción],Tabla10[Precio Unitario],0))</f>
        <v/>
      </c>
      <c r="O1269" s="537" t="str">
        <f>IF(Tabla1[[#This Row],[Cantidad de Insumos]]="","",Tabla1[[#This Row],[Precio Unitario]]*Tabla1[[#This Row],[Cantidad de Insumos]])</f>
        <v/>
      </c>
      <c r="P1269" s="522" t="str">
        <f>IF(Tabla1[[#This Row],[Descripción]]="","",_xlfn.XLOOKUP(Tabla1[[#This Row],[Descripción]],Tabla10[Descripción],Tabla10[CODIGO PRESUPUESTARIO],0))</f>
        <v/>
      </c>
      <c r="Q1269" s="523"/>
      <c r="R1269" s="523" t="str">
        <f>IF(Tabla1[[#This Row],[Insumos]]="","",_xlfn.XLOOKUP(Tabla1[[#This Row],[Insumos]],Tabla10[Insumo],Tabla10[InsumoAbrev],"",0))</f>
        <v/>
      </c>
    </row>
    <row r="1270" spans="2:18">
      <c r="B1270" s="188" t="str">
        <f>IF('Formulario PPGR3'!$G1270="","",CONCATENATE('Formulario PPGR3'!$C1270,".",'Formulario PPGR3'!$D1270,".",'Formulario PPGR3'!$E1270,".",'Formulario PPGR3'!$F1270))</f>
        <v/>
      </c>
      <c r="C1270" s="188" t="str">
        <f>IF('Formulario PPGR3'!$G1270="","",'Formulario PPGR1'!#REF!)</f>
        <v/>
      </c>
      <c r="D1270" s="188" t="str">
        <f>IF('Formulario PPGR3'!$G1270="","",'Formulario PPGR1'!#REF!)</f>
        <v/>
      </c>
      <c r="E1270" s="188" t="str">
        <f>IF('Formulario PPGR3'!$G1270="","",'Formulario PPGR1'!#REF!)</f>
        <v/>
      </c>
      <c r="F1270" s="188" t="str">
        <f>IF('Formulario PPGR3'!$G1270="","",'Formulario PPGR1'!#REF!)</f>
        <v/>
      </c>
      <c r="G1270" s="234"/>
      <c r="H1270" s="519" t="str" cm="1">
        <f t="array" ref="H1270">IF(Tabla1[[#This Row],[Código_Actividad]]="","",_xlfn.XLOOKUP(Tabla1[[#This Row],[Código_Actividad]],CodigoActividad,Tabla2[Actividades Programables Presupuestables],"",0))</f>
        <v/>
      </c>
      <c r="I1270" s="520" t="str">
        <f>IFERROR(VLOOKUP('Formulario PPGR3'!$G1270,'Formulario PPGR2'!$C$9:$Q$270,15,FALSE),"")</f>
        <v/>
      </c>
      <c r="J1270" s="525"/>
      <c r="K1270" s="524"/>
      <c r="L1270" s="521" t="str">
        <f>IF(Tabla1[[#This Row],[Descripción]]="","",_xlfn.XLOOKUP(Tabla1[[#This Row],[Descripción]],Tabla10[Descripción],Tabla10[Unidad de Medida],"",0))</f>
        <v/>
      </c>
      <c r="M1270" s="312"/>
      <c r="N1270" s="537" t="str">
        <f>IF(Tabla1[[#This Row],[Descripción]]="","",_xlfn.XLOOKUP(Tabla1[[#This Row],[Descripción]],Tabla10[Descripción],Tabla10[Precio Unitario],0))</f>
        <v/>
      </c>
      <c r="O1270" s="537" t="str">
        <f>IF(Tabla1[[#This Row],[Cantidad de Insumos]]="","",Tabla1[[#This Row],[Precio Unitario]]*Tabla1[[#This Row],[Cantidad de Insumos]])</f>
        <v/>
      </c>
      <c r="P1270" s="522" t="str">
        <f>IF(Tabla1[[#This Row],[Descripción]]="","",_xlfn.XLOOKUP(Tabla1[[#This Row],[Descripción]],Tabla10[Descripción],Tabla10[CODIGO PRESUPUESTARIO],0))</f>
        <v/>
      </c>
      <c r="Q1270" s="523"/>
      <c r="R1270" s="523" t="str">
        <f>IF(Tabla1[[#This Row],[Insumos]]="","",_xlfn.XLOOKUP(Tabla1[[#This Row],[Insumos]],Tabla10[Insumo],Tabla10[InsumoAbrev],"",0))</f>
        <v/>
      </c>
    </row>
    <row r="1271" spans="2:18">
      <c r="B1271" s="188" t="str">
        <f>IF('Formulario PPGR3'!$G1271="","",CONCATENATE('Formulario PPGR3'!$C1271,".",'Formulario PPGR3'!$D1271,".",'Formulario PPGR3'!$E1271,".",'Formulario PPGR3'!$F1271))</f>
        <v/>
      </c>
      <c r="C1271" s="188" t="str">
        <f>IF('Formulario PPGR3'!$G1271="","",'Formulario PPGR1'!#REF!)</f>
        <v/>
      </c>
      <c r="D1271" s="188" t="str">
        <f>IF('Formulario PPGR3'!$G1271="","",'Formulario PPGR1'!#REF!)</f>
        <v/>
      </c>
      <c r="E1271" s="188" t="str">
        <f>IF('Formulario PPGR3'!$G1271="","",'Formulario PPGR1'!#REF!)</f>
        <v/>
      </c>
      <c r="F1271" s="188" t="str">
        <f>IF('Formulario PPGR3'!$G1271="","",'Formulario PPGR1'!#REF!)</f>
        <v/>
      </c>
      <c r="G1271" s="234"/>
      <c r="H1271" s="519" t="str" cm="1">
        <f t="array" ref="H1271">IF(Tabla1[[#This Row],[Código_Actividad]]="","",_xlfn.XLOOKUP(Tabla1[[#This Row],[Código_Actividad]],CodigoActividad,Tabla2[Actividades Programables Presupuestables],"",0))</f>
        <v/>
      </c>
      <c r="I1271" s="520" t="str">
        <f>IFERROR(VLOOKUP('Formulario PPGR3'!$G1271,'Formulario PPGR2'!$C$9:$Q$270,15,FALSE),"")</f>
        <v/>
      </c>
      <c r="J1271" s="525"/>
      <c r="K1271" s="524"/>
      <c r="L1271" s="521" t="str">
        <f>IF(Tabla1[[#This Row],[Descripción]]="","",_xlfn.XLOOKUP(Tabla1[[#This Row],[Descripción]],Tabla10[Descripción],Tabla10[Unidad de Medida],"",0))</f>
        <v/>
      </c>
      <c r="M1271" s="312"/>
      <c r="N1271" s="537" t="str">
        <f>IF(Tabla1[[#This Row],[Descripción]]="","",_xlfn.XLOOKUP(Tabla1[[#This Row],[Descripción]],Tabla10[Descripción],Tabla10[Precio Unitario],0))</f>
        <v/>
      </c>
      <c r="O1271" s="537" t="str">
        <f>IF(Tabla1[[#This Row],[Cantidad de Insumos]]="","",Tabla1[[#This Row],[Precio Unitario]]*Tabla1[[#This Row],[Cantidad de Insumos]])</f>
        <v/>
      </c>
      <c r="P1271" s="522" t="str">
        <f>IF(Tabla1[[#This Row],[Descripción]]="","",_xlfn.XLOOKUP(Tabla1[[#This Row],[Descripción]],Tabla10[Descripción],Tabla10[CODIGO PRESUPUESTARIO],0))</f>
        <v/>
      </c>
      <c r="Q1271" s="523"/>
      <c r="R1271" s="523" t="str">
        <f>IF(Tabla1[[#This Row],[Insumos]]="","",_xlfn.XLOOKUP(Tabla1[[#This Row],[Insumos]],Tabla10[Insumo],Tabla10[InsumoAbrev],"",0))</f>
        <v/>
      </c>
    </row>
    <row r="1272" spans="2:18">
      <c r="B1272" s="188" t="str">
        <f>IF('Formulario PPGR3'!$G1272="","",CONCATENATE('Formulario PPGR3'!$C1272,".",'Formulario PPGR3'!$D1272,".",'Formulario PPGR3'!$E1272,".",'Formulario PPGR3'!$F1272))</f>
        <v/>
      </c>
      <c r="C1272" s="188" t="str">
        <f>IF('Formulario PPGR3'!$G1272="","",'Formulario PPGR1'!#REF!)</f>
        <v/>
      </c>
      <c r="D1272" s="188" t="str">
        <f>IF('Formulario PPGR3'!$G1272="","",'Formulario PPGR1'!#REF!)</f>
        <v/>
      </c>
      <c r="E1272" s="188" t="str">
        <f>IF('Formulario PPGR3'!$G1272="","",'Formulario PPGR1'!#REF!)</f>
        <v/>
      </c>
      <c r="F1272" s="188" t="str">
        <f>IF('Formulario PPGR3'!$G1272="","",'Formulario PPGR1'!#REF!)</f>
        <v/>
      </c>
      <c r="G1272" s="234"/>
      <c r="H1272" s="519" t="str" cm="1">
        <f t="array" ref="H1272">IF(Tabla1[[#This Row],[Código_Actividad]]="","",_xlfn.XLOOKUP(Tabla1[[#This Row],[Código_Actividad]],CodigoActividad,Tabla2[Actividades Programables Presupuestables],"",0))</f>
        <v/>
      </c>
      <c r="I1272" s="520" t="str">
        <f>IFERROR(VLOOKUP('Formulario PPGR3'!$G1272,'Formulario PPGR2'!$C$9:$Q$270,15,FALSE),"")</f>
        <v/>
      </c>
      <c r="J1272" s="525"/>
      <c r="K1272" s="524"/>
      <c r="L1272" s="521" t="str">
        <f>IF(Tabla1[[#This Row],[Descripción]]="","",_xlfn.XLOOKUP(Tabla1[[#This Row],[Descripción]],Tabla10[Descripción],Tabla10[Unidad de Medida],"",0))</f>
        <v/>
      </c>
      <c r="M1272" s="312"/>
      <c r="N1272" s="537" t="str">
        <f>IF(Tabla1[[#This Row],[Descripción]]="","",_xlfn.XLOOKUP(Tabla1[[#This Row],[Descripción]],Tabla10[Descripción],Tabla10[Precio Unitario],0))</f>
        <v/>
      </c>
      <c r="O1272" s="537" t="str">
        <f>IF(Tabla1[[#This Row],[Cantidad de Insumos]]="","",Tabla1[[#This Row],[Precio Unitario]]*Tabla1[[#This Row],[Cantidad de Insumos]])</f>
        <v/>
      </c>
      <c r="P1272" s="522" t="str">
        <f>IF(Tabla1[[#This Row],[Descripción]]="","",_xlfn.XLOOKUP(Tabla1[[#This Row],[Descripción]],Tabla10[Descripción],Tabla10[CODIGO PRESUPUESTARIO],0))</f>
        <v/>
      </c>
      <c r="Q1272" s="523"/>
      <c r="R1272" s="523" t="str">
        <f>IF(Tabla1[[#This Row],[Insumos]]="","",_xlfn.XLOOKUP(Tabla1[[#This Row],[Insumos]],Tabla10[Insumo],Tabla10[InsumoAbrev],"",0))</f>
        <v/>
      </c>
    </row>
    <row r="1273" spans="2:18">
      <c r="B1273" s="188" t="str">
        <f>IF('Formulario PPGR3'!$G1273="","",CONCATENATE('Formulario PPGR3'!$C1273,".",'Formulario PPGR3'!$D1273,".",'Formulario PPGR3'!$E1273,".",'Formulario PPGR3'!$F1273))</f>
        <v/>
      </c>
      <c r="C1273" s="188" t="str">
        <f>IF('Formulario PPGR3'!$G1273="","",'Formulario PPGR1'!#REF!)</f>
        <v/>
      </c>
      <c r="D1273" s="188" t="str">
        <f>IF('Formulario PPGR3'!$G1273="","",'Formulario PPGR1'!#REF!)</f>
        <v/>
      </c>
      <c r="E1273" s="188" t="str">
        <f>IF('Formulario PPGR3'!$G1273="","",'Formulario PPGR1'!#REF!)</f>
        <v/>
      </c>
      <c r="F1273" s="188" t="str">
        <f>IF('Formulario PPGR3'!$G1273="","",'Formulario PPGR1'!#REF!)</f>
        <v/>
      </c>
      <c r="G1273" s="234"/>
      <c r="H1273" s="519" t="str" cm="1">
        <f t="array" ref="H1273">IF(Tabla1[[#This Row],[Código_Actividad]]="","",_xlfn.XLOOKUP(Tabla1[[#This Row],[Código_Actividad]],CodigoActividad,Tabla2[Actividades Programables Presupuestables],"",0))</f>
        <v/>
      </c>
      <c r="I1273" s="520" t="str">
        <f>IFERROR(VLOOKUP('Formulario PPGR3'!$G1273,'Formulario PPGR2'!$C$9:$Q$270,15,FALSE),"")</f>
        <v/>
      </c>
      <c r="J1273" s="525"/>
      <c r="K1273" s="524"/>
      <c r="L1273" s="521" t="str">
        <f>IF(Tabla1[[#This Row],[Descripción]]="","",_xlfn.XLOOKUP(Tabla1[[#This Row],[Descripción]],Tabla10[Descripción],Tabla10[Unidad de Medida],"",0))</f>
        <v/>
      </c>
      <c r="M1273" s="312"/>
      <c r="N1273" s="537" t="str">
        <f>IF(Tabla1[[#This Row],[Descripción]]="","",_xlfn.XLOOKUP(Tabla1[[#This Row],[Descripción]],Tabla10[Descripción],Tabla10[Precio Unitario],0))</f>
        <v/>
      </c>
      <c r="O1273" s="537" t="str">
        <f>IF(Tabla1[[#This Row],[Cantidad de Insumos]]="","",Tabla1[[#This Row],[Precio Unitario]]*Tabla1[[#This Row],[Cantidad de Insumos]])</f>
        <v/>
      </c>
      <c r="P1273" s="522" t="str">
        <f>IF(Tabla1[[#This Row],[Descripción]]="","",_xlfn.XLOOKUP(Tabla1[[#This Row],[Descripción]],Tabla10[Descripción],Tabla10[CODIGO PRESUPUESTARIO],0))</f>
        <v/>
      </c>
      <c r="Q1273" s="523"/>
      <c r="R1273" s="523" t="str">
        <f>IF(Tabla1[[#This Row],[Insumos]]="","",_xlfn.XLOOKUP(Tabla1[[#This Row],[Insumos]],Tabla10[Insumo],Tabla10[InsumoAbrev],"",0))</f>
        <v/>
      </c>
    </row>
    <row r="1274" spans="2:18">
      <c r="B1274" s="188" t="str">
        <f>IF('Formulario PPGR3'!$G1274="","",CONCATENATE('Formulario PPGR3'!$C1274,".",'Formulario PPGR3'!$D1274,".",'Formulario PPGR3'!$E1274,".",'Formulario PPGR3'!$F1274))</f>
        <v/>
      </c>
      <c r="C1274" s="188" t="str">
        <f>IF('Formulario PPGR3'!$G1274="","",'Formulario PPGR1'!#REF!)</f>
        <v/>
      </c>
      <c r="D1274" s="188" t="str">
        <f>IF('Formulario PPGR3'!$G1274="","",'Formulario PPGR1'!#REF!)</f>
        <v/>
      </c>
      <c r="E1274" s="188" t="str">
        <f>IF('Formulario PPGR3'!$G1274="","",'Formulario PPGR1'!#REF!)</f>
        <v/>
      </c>
      <c r="F1274" s="188" t="str">
        <f>IF('Formulario PPGR3'!$G1274="","",'Formulario PPGR1'!#REF!)</f>
        <v/>
      </c>
      <c r="G1274" s="234"/>
      <c r="H1274" s="519" t="str" cm="1">
        <f t="array" ref="H1274">IF(Tabla1[[#This Row],[Código_Actividad]]="","",_xlfn.XLOOKUP(Tabla1[[#This Row],[Código_Actividad]],CodigoActividad,Tabla2[Actividades Programables Presupuestables],"",0))</f>
        <v/>
      </c>
      <c r="I1274" s="520" t="str">
        <f>IFERROR(VLOOKUP('Formulario PPGR3'!$G1274,'Formulario PPGR2'!$C$9:$Q$270,15,FALSE),"")</f>
        <v/>
      </c>
      <c r="J1274" s="525"/>
      <c r="K1274" s="524"/>
      <c r="L1274" s="521" t="str">
        <f>IF(Tabla1[[#This Row],[Descripción]]="","",_xlfn.XLOOKUP(Tabla1[[#This Row],[Descripción]],Tabla10[Descripción],Tabla10[Unidad de Medida],"",0))</f>
        <v/>
      </c>
      <c r="M1274" s="312"/>
      <c r="N1274" s="537" t="str">
        <f>IF(Tabla1[[#This Row],[Descripción]]="","",_xlfn.XLOOKUP(Tabla1[[#This Row],[Descripción]],Tabla10[Descripción],Tabla10[Precio Unitario],0))</f>
        <v/>
      </c>
      <c r="O1274" s="537" t="str">
        <f>IF(Tabla1[[#This Row],[Cantidad de Insumos]]="","",Tabla1[[#This Row],[Precio Unitario]]*Tabla1[[#This Row],[Cantidad de Insumos]])</f>
        <v/>
      </c>
      <c r="P1274" s="522" t="str">
        <f>IF(Tabla1[[#This Row],[Descripción]]="","",_xlfn.XLOOKUP(Tabla1[[#This Row],[Descripción]],Tabla10[Descripción],Tabla10[CODIGO PRESUPUESTARIO],0))</f>
        <v/>
      </c>
      <c r="Q1274" s="523"/>
      <c r="R1274" s="523" t="str">
        <f>IF(Tabla1[[#This Row],[Insumos]]="","",_xlfn.XLOOKUP(Tabla1[[#This Row],[Insumos]],Tabla10[Insumo],Tabla10[InsumoAbrev],"",0))</f>
        <v/>
      </c>
    </row>
    <row r="1275" spans="2:18">
      <c r="B1275" s="188" t="str">
        <f>IF('Formulario PPGR3'!$G1275="","",CONCATENATE('Formulario PPGR3'!$C1275,".",'Formulario PPGR3'!$D1275,".",'Formulario PPGR3'!$E1275,".",'Formulario PPGR3'!$F1275))</f>
        <v/>
      </c>
      <c r="C1275" s="188" t="str">
        <f>IF('Formulario PPGR3'!$G1275="","",'Formulario PPGR1'!#REF!)</f>
        <v/>
      </c>
      <c r="D1275" s="188" t="str">
        <f>IF('Formulario PPGR3'!$G1275="","",'Formulario PPGR1'!#REF!)</f>
        <v/>
      </c>
      <c r="E1275" s="188" t="str">
        <f>IF('Formulario PPGR3'!$G1275="","",'Formulario PPGR1'!#REF!)</f>
        <v/>
      </c>
      <c r="F1275" s="188" t="str">
        <f>IF('Formulario PPGR3'!$G1275="","",'Formulario PPGR1'!#REF!)</f>
        <v/>
      </c>
      <c r="G1275" s="234"/>
      <c r="H1275" s="519" t="str" cm="1">
        <f t="array" ref="H1275">IF(Tabla1[[#This Row],[Código_Actividad]]="","",_xlfn.XLOOKUP(Tabla1[[#This Row],[Código_Actividad]],CodigoActividad,Tabla2[Actividades Programables Presupuestables],"",0))</f>
        <v/>
      </c>
      <c r="I1275" s="520" t="str">
        <f>IFERROR(VLOOKUP('Formulario PPGR3'!$G1275,'Formulario PPGR2'!$C$9:$Q$270,15,FALSE),"")</f>
        <v/>
      </c>
      <c r="J1275" s="525"/>
      <c r="K1275" s="524"/>
      <c r="L1275" s="521" t="str">
        <f>IF(Tabla1[[#This Row],[Descripción]]="","",_xlfn.XLOOKUP(Tabla1[[#This Row],[Descripción]],Tabla10[Descripción],Tabla10[Unidad de Medida],"",0))</f>
        <v/>
      </c>
      <c r="M1275" s="312"/>
      <c r="N1275" s="537" t="str">
        <f>IF(Tabla1[[#This Row],[Descripción]]="","",_xlfn.XLOOKUP(Tabla1[[#This Row],[Descripción]],Tabla10[Descripción],Tabla10[Precio Unitario],0))</f>
        <v/>
      </c>
      <c r="O1275" s="537" t="str">
        <f>IF(Tabla1[[#This Row],[Cantidad de Insumos]]="","",Tabla1[[#This Row],[Precio Unitario]]*Tabla1[[#This Row],[Cantidad de Insumos]])</f>
        <v/>
      </c>
      <c r="P1275" s="522" t="str">
        <f>IF(Tabla1[[#This Row],[Descripción]]="","",_xlfn.XLOOKUP(Tabla1[[#This Row],[Descripción]],Tabla10[Descripción],Tabla10[CODIGO PRESUPUESTARIO],0))</f>
        <v/>
      </c>
      <c r="Q1275" s="523"/>
      <c r="R1275" s="523" t="str">
        <f>IF(Tabla1[[#This Row],[Insumos]]="","",_xlfn.XLOOKUP(Tabla1[[#This Row],[Insumos]],Tabla10[Insumo],Tabla10[InsumoAbrev],"",0))</f>
        <v/>
      </c>
    </row>
    <row r="1276" spans="2:18">
      <c r="B1276" s="188" t="str">
        <f>IF('Formulario PPGR3'!$G1276="","",CONCATENATE('Formulario PPGR3'!$C1276,".",'Formulario PPGR3'!$D1276,".",'Formulario PPGR3'!$E1276,".",'Formulario PPGR3'!$F1276))</f>
        <v/>
      </c>
      <c r="C1276" s="188" t="str">
        <f>IF('Formulario PPGR3'!$G1276="","",'Formulario PPGR1'!#REF!)</f>
        <v/>
      </c>
      <c r="D1276" s="188" t="str">
        <f>IF('Formulario PPGR3'!$G1276="","",'Formulario PPGR1'!#REF!)</f>
        <v/>
      </c>
      <c r="E1276" s="188" t="str">
        <f>IF('Formulario PPGR3'!$G1276="","",'Formulario PPGR1'!#REF!)</f>
        <v/>
      </c>
      <c r="F1276" s="188" t="str">
        <f>IF('Formulario PPGR3'!$G1276="","",'Formulario PPGR1'!#REF!)</f>
        <v/>
      </c>
      <c r="G1276" s="234"/>
      <c r="H1276" s="519" t="str" cm="1">
        <f t="array" ref="H1276">IF(Tabla1[[#This Row],[Código_Actividad]]="","",_xlfn.XLOOKUP(Tabla1[[#This Row],[Código_Actividad]],CodigoActividad,Tabla2[Actividades Programables Presupuestables],"",0))</f>
        <v/>
      </c>
      <c r="I1276" s="520" t="str">
        <f>IFERROR(VLOOKUP('Formulario PPGR3'!$G1276,'Formulario PPGR2'!$C$9:$Q$270,15,FALSE),"")</f>
        <v/>
      </c>
      <c r="J1276" s="525"/>
      <c r="K1276" s="524"/>
      <c r="L1276" s="521" t="str">
        <f>IF(Tabla1[[#This Row],[Descripción]]="","",_xlfn.XLOOKUP(Tabla1[[#This Row],[Descripción]],Tabla10[Descripción],Tabla10[Unidad de Medida],"",0))</f>
        <v/>
      </c>
      <c r="M1276" s="312"/>
      <c r="N1276" s="537" t="str">
        <f>IF(Tabla1[[#This Row],[Descripción]]="","",_xlfn.XLOOKUP(Tabla1[[#This Row],[Descripción]],Tabla10[Descripción],Tabla10[Precio Unitario],0))</f>
        <v/>
      </c>
      <c r="O1276" s="537" t="str">
        <f>IF(Tabla1[[#This Row],[Cantidad de Insumos]]="","",Tabla1[[#This Row],[Precio Unitario]]*Tabla1[[#This Row],[Cantidad de Insumos]])</f>
        <v/>
      </c>
      <c r="P1276" s="522" t="str">
        <f>IF(Tabla1[[#This Row],[Descripción]]="","",_xlfn.XLOOKUP(Tabla1[[#This Row],[Descripción]],Tabla10[Descripción],Tabla10[CODIGO PRESUPUESTARIO],0))</f>
        <v/>
      </c>
      <c r="Q1276" s="523"/>
      <c r="R1276" s="523" t="str">
        <f>IF(Tabla1[[#This Row],[Insumos]]="","",_xlfn.XLOOKUP(Tabla1[[#This Row],[Insumos]],Tabla10[Insumo],Tabla10[InsumoAbrev],"",0))</f>
        <v/>
      </c>
    </row>
    <row r="1277" spans="2:18">
      <c r="B1277" s="188" t="str">
        <f>IF('Formulario PPGR3'!$G1277="","",CONCATENATE('Formulario PPGR3'!$C1277,".",'Formulario PPGR3'!$D1277,".",'Formulario PPGR3'!$E1277,".",'Formulario PPGR3'!$F1277))</f>
        <v/>
      </c>
      <c r="C1277" s="188" t="str">
        <f>IF('Formulario PPGR3'!$G1277="","",'Formulario PPGR1'!#REF!)</f>
        <v/>
      </c>
      <c r="D1277" s="188" t="str">
        <f>IF('Formulario PPGR3'!$G1277="","",'Formulario PPGR1'!#REF!)</f>
        <v/>
      </c>
      <c r="E1277" s="188" t="str">
        <f>IF('Formulario PPGR3'!$G1277="","",'Formulario PPGR1'!#REF!)</f>
        <v/>
      </c>
      <c r="F1277" s="188" t="str">
        <f>IF('Formulario PPGR3'!$G1277="","",'Formulario PPGR1'!#REF!)</f>
        <v/>
      </c>
      <c r="G1277" s="234"/>
      <c r="H1277" s="519" t="str" cm="1">
        <f t="array" ref="H1277">IF(Tabla1[[#This Row],[Código_Actividad]]="","",_xlfn.XLOOKUP(Tabla1[[#This Row],[Código_Actividad]],CodigoActividad,Tabla2[Actividades Programables Presupuestables],"",0))</f>
        <v/>
      </c>
      <c r="I1277" s="520" t="str">
        <f>IFERROR(VLOOKUP('Formulario PPGR3'!$G1277,'Formulario PPGR2'!$C$9:$Q$270,15,FALSE),"")</f>
        <v/>
      </c>
      <c r="J1277" s="525"/>
      <c r="K1277" s="524"/>
      <c r="L1277" s="521" t="str">
        <f>IF(Tabla1[[#This Row],[Descripción]]="","",_xlfn.XLOOKUP(Tabla1[[#This Row],[Descripción]],Tabla10[Descripción],Tabla10[Unidad de Medida],"",0))</f>
        <v/>
      </c>
      <c r="M1277" s="312"/>
      <c r="N1277" s="537" t="str">
        <f>IF(Tabla1[[#This Row],[Descripción]]="","",_xlfn.XLOOKUP(Tabla1[[#This Row],[Descripción]],Tabla10[Descripción],Tabla10[Precio Unitario],0))</f>
        <v/>
      </c>
      <c r="O1277" s="537" t="str">
        <f>IF(Tabla1[[#This Row],[Cantidad de Insumos]]="","",Tabla1[[#This Row],[Precio Unitario]]*Tabla1[[#This Row],[Cantidad de Insumos]])</f>
        <v/>
      </c>
      <c r="P1277" s="522" t="str">
        <f>IF(Tabla1[[#This Row],[Descripción]]="","",_xlfn.XLOOKUP(Tabla1[[#This Row],[Descripción]],Tabla10[Descripción],Tabla10[CODIGO PRESUPUESTARIO],0))</f>
        <v/>
      </c>
      <c r="Q1277" s="523"/>
      <c r="R1277" s="523" t="str">
        <f>IF(Tabla1[[#This Row],[Insumos]]="","",_xlfn.XLOOKUP(Tabla1[[#This Row],[Insumos]],Tabla10[Insumo],Tabla10[InsumoAbrev],"",0))</f>
        <v/>
      </c>
    </row>
    <row r="1278" spans="2:18">
      <c r="B1278" s="188" t="str">
        <f>IF('Formulario PPGR3'!$G1278="","",CONCATENATE('Formulario PPGR3'!$C1278,".",'Formulario PPGR3'!$D1278,".",'Formulario PPGR3'!$E1278,".",'Formulario PPGR3'!$F1278))</f>
        <v/>
      </c>
      <c r="C1278" s="188" t="str">
        <f>IF('Formulario PPGR3'!$G1278="","",'Formulario PPGR1'!#REF!)</f>
        <v/>
      </c>
      <c r="D1278" s="188" t="str">
        <f>IF('Formulario PPGR3'!$G1278="","",'Formulario PPGR1'!#REF!)</f>
        <v/>
      </c>
      <c r="E1278" s="188" t="str">
        <f>IF('Formulario PPGR3'!$G1278="","",'Formulario PPGR1'!#REF!)</f>
        <v/>
      </c>
      <c r="F1278" s="188" t="str">
        <f>IF('Formulario PPGR3'!$G1278="","",'Formulario PPGR1'!#REF!)</f>
        <v/>
      </c>
      <c r="G1278" s="234"/>
      <c r="H1278" s="519" t="str" cm="1">
        <f t="array" ref="H1278">IF(Tabla1[[#This Row],[Código_Actividad]]="","",_xlfn.XLOOKUP(Tabla1[[#This Row],[Código_Actividad]],CodigoActividad,Tabla2[Actividades Programables Presupuestables],"",0))</f>
        <v/>
      </c>
      <c r="I1278" s="520" t="str">
        <f>IFERROR(VLOOKUP('Formulario PPGR3'!$G1278,'Formulario PPGR2'!$C$9:$Q$270,15,FALSE),"")</f>
        <v/>
      </c>
      <c r="J1278" s="525"/>
      <c r="K1278" s="524"/>
      <c r="L1278" s="521" t="str">
        <f>IF(Tabla1[[#This Row],[Descripción]]="","",_xlfn.XLOOKUP(Tabla1[[#This Row],[Descripción]],Tabla10[Descripción],Tabla10[Unidad de Medida],"",0))</f>
        <v/>
      </c>
      <c r="M1278" s="312"/>
      <c r="N1278" s="537" t="str">
        <f>IF(Tabla1[[#This Row],[Descripción]]="","",_xlfn.XLOOKUP(Tabla1[[#This Row],[Descripción]],Tabla10[Descripción],Tabla10[Precio Unitario],0))</f>
        <v/>
      </c>
      <c r="O1278" s="537" t="str">
        <f>IF(Tabla1[[#This Row],[Cantidad de Insumos]]="","",Tabla1[[#This Row],[Precio Unitario]]*Tabla1[[#This Row],[Cantidad de Insumos]])</f>
        <v/>
      </c>
      <c r="P1278" s="522" t="str">
        <f>IF(Tabla1[[#This Row],[Descripción]]="","",_xlfn.XLOOKUP(Tabla1[[#This Row],[Descripción]],Tabla10[Descripción],Tabla10[CODIGO PRESUPUESTARIO],0))</f>
        <v/>
      </c>
      <c r="Q1278" s="523"/>
      <c r="R1278" s="523" t="str">
        <f>IF(Tabla1[[#This Row],[Insumos]]="","",_xlfn.XLOOKUP(Tabla1[[#This Row],[Insumos]],Tabla10[Insumo],Tabla10[InsumoAbrev],"",0))</f>
        <v/>
      </c>
    </row>
    <row r="1279" spans="2:18">
      <c r="B1279" s="188" t="str">
        <f>IF('Formulario PPGR3'!$G1279="","",CONCATENATE('Formulario PPGR3'!$C1279,".",'Formulario PPGR3'!$D1279,".",'Formulario PPGR3'!$E1279,".",'Formulario PPGR3'!$F1279))</f>
        <v/>
      </c>
      <c r="C1279" s="188" t="str">
        <f>IF('Formulario PPGR3'!$G1279="","",'Formulario PPGR1'!#REF!)</f>
        <v/>
      </c>
      <c r="D1279" s="188" t="str">
        <f>IF('Formulario PPGR3'!$G1279="","",'Formulario PPGR1'!#REF!)</f>
        <v/>
      </c>
      <c r="E1279" s="188" t="str">
        <f>IF('Formulario PPGR3'!$G1279="","",'Formulario PPGR1'!#REF!)</f>
        <v/>
      </c>
      <c r="F1279" s="188" t="str">
        <f>IF('Formulario PPGR3'!$G1279="","",'Formulario PPGR1'!#REF!)</f>
        <v/>
      </c>
      <c r="G1279" s="234"/>
      <c r="H1279" s="519" t="str" cm="1">
        <f t="array" ref="H1279">IF(Tabla1[[#This Row],[Código_Actividad]]="","",_xlfn.XLOOKUP(Tabla1[[#This Row],[Código_Actividad]],CodigoActividad,Tabla2[Actividades Programables Presupuestables],"",0))</f>
        <v/>
      </c>
      <c r="I1279" s="520" t="str">
        <f>IFERROR(VLOOKUP('Formulario PPGR3'!$G1279,'Formulario PPGR2'!$C$9:$Q$270,15,FALSE),"")</f>
        <v/>
      </c>
      <c r="J1279" s="525"/>
      <c r="K1279" s="524"/>
      <c r="L1279" s="521" t="str">
        <f>IF(Tabla1[[#This Row],[Descripción]]="","",_xlfn.XLOOKUP(Tabla1[[#This Row],[Descripción]],Tabla10[Descripción],Tabla10[Unidad de Medida],"",0))</f>
        <v/>
      </c>
      <c r="M1279" s="312"/>
      <c r="N1279" s="537" t="str">
        <f>IF(Tabla1[[#This Row],[Descripción]]="","",_xlfn.XLOOKUP(Tabla1[[#This Row],[Descripción]],Tabla10[Descripción],Tabla10[Precio Unitario],0))</f>
        <v/>
      </c>
      <c r="O1279" s="537" t="str">
        <f>IF(Tabla1[[#This Row],[Cantidad de Insumos]]="","",Tabla1[[#This Row],[Precio Unitario]]*Tabla1[[#This Row],[Cantidad de Insumos]])</f>
        <v/>
      </c>
      <c r="P1279" s="522" t="str">
        <f>IF(Tabla1[[#This Row],[Descripción]]="","",_xlfn.XLOOKUP(Tabla1[[#This Row],[Descripción]],Tabla10[Descripción],Tabla10[CODIGO PRESUPUESTARIO],0))</f>
        <v/>
      </c>
      <c r="Q1279" s="523"/>
      <c r="R1279" s="523" t="str">
        <f>IF(Tabla1[[#This Row],[Insumos]]="","",_xlfn.XLOOKUP(Tabla1[[#This Row],[Insumos]],Tabla10[Insumo],Tabla10[InsumoAbrev],"",0))</f>
        <v/>
      </c>
    </row>
    <row r="1280" spans="2:18">
      <c r="B1280" s="188" t="str">
        <f>IF('Formulario PPGR3'!$G1280="","",CONCATENATE('Formulario PPGR3'!$C1280,".",'Formulario PPGR3'!$D1280,".",'Formulario PPGR3'!$E1280,".",'Formulario PPGR3'!$F1280))</f>
        <v/>
      </c>
      <c r="C1280" s="188" t="str">
        <f>IF('Formulario PPGR3'!$G1280="","",'Formulario PPGR1'!#REF!)</f>
        <v/>
      </c>
      <c r="D1280" s="188" t="str">
        <f>IF('Formulario PPGR3'!$G1280="","",'Formulario PPGR1'!#REF!)</f>
        <v/>
      </c>
      <c r="E1280" s="188" t="str">
        <f>IF('Formulario PPGR3'!$G1280="","",'Formulario PPGR1'!#REF!)</f>
        <v/>
      </c>
      <c r="F1280" s="188" t="str">
        <f>IF('Formulario PPGR3'!$G1280="","",'Formulario PPGR1'!#REF!)</f>
        <v/>
      </c>
      <c r="G1280" s="234"/>
      <c r="H1280" s="519" t="str" cm="1">
        <f t="array" ref="H1280">IF(Tabla1[[#This Row],[Código_Actividad]]="","",_xlfn.XLOOKUP(Tabla1[[#This Row],[Código_Actividad]],CodigoActividad,Tabla2[Actividades Programables Presupuestables],"",0))</f>
        <v/>
      </c>
      <c r="I1280" s="520" t="str">
        <f>IFERROR(VLOOKUP('Formulario PPGR3'!$G1280,'Formulario PPGR2'!$C$9:$Q$270,15,FALSE),"")</f>
        <v/>
      </c>
      <c r="J1280" s="525"/>
      <c r="K1280" s="524"/>
      <c r="L1280" s="521" t="str">
        <f>IF(Tabla1[[#This Row],[Descripción]]="","",_xlfn.XLOOKUP(Tabla1[[#This Row],[Descripción]],Tabla10[Descripción],Tabla10[Unidad de Medida],"",0))</f>
        <v/>
      </c>
      <c r="M1280" s="312"/>
      <c r="N1280" s="537" t="str">
        <f>IF(Tabla1[[#This Row],[Descripción]]="","",_xlfn.XLOOKUP(Tabla1[[#This Row],[Descripción]],Tabla10[Descripción],Tabla10[Precio Unitario],0))</f>
        <v/>
      </c>
      <c r="O1280" s="537" t="str">
        <f>IF(Tabla1[[#This Row],[Cantidad de Insumos]]="","",Tabla1[[#This Row],[Precio Unitario]]*Tabla1[[#This Row],[Cantidad de Insumos]])</f>
        <v/>
      </c>
      <c r="P1280" s="522" t="str">
        <f>IF(Tabla1[[#This Row],[Descripción]]="","",_xlfn.XLOOKUP(Tabla1[[#This Row],[Descripción]],Tabla10[Descripción],Tabla10[CODIGO PRESUPUESTARIO],0))</f>
        <v/>
      </c>
      <c r="Q1280" s="523"/>
      <c r="R1280" s="523" t="str">
        <f>IF(Tabla1[[#This Row],[Insumos]]="","",_xlfn.XLOOKUP(Tabla1[[#This Row],[Insumos]],Tabla10[Insumo],Tabla10[InsumoAbrev],"",0))</f>
        <v/>
      </c>
    </row>
    <row r="1281" spans="2:18">
      <c r="B1281" s="188" t="str">
        <f>IF('Formulario PPGR3'!$G1281="","",CONCATENATE('Formulario PPGR3'!$C1281,".",'Formulario PPGR3'!$D1281,".",'Formulario PPGR3'!$E1281,".",'Formulario PPGR3'!$F1281))</f>
        <v/>
      </c>
      <c r="C1281" s="188" t="str">
        <f>IF('Formulario PPGR3'!$G1281="","",'Formulario PPGR1'!#REF!)</f>
        <v/>
      </c>
      <c r="D1281" s="188" t="str">
        <f>IF('Formulario PPGR3'!$G1281="","",'Formulario PPGR1'!#REF!)</f>
        <v/>
      </c>
      <c r="E1281" s="188" t="str">
        <f>IF('Formulario PPGR3'!$G1281="","",'Formulario PPGR1'!#REF!)</f>
        <v/>
      </c>
      <c r="F1281" s="188" t="str">
        <f>IF('Formulario PPGR3'!$G1281="","",'Formulario PPGR1'!#REF!)</f>
        <v/>
      </c>
      <c r="G1281" s="234"/>
      <c r="H1281" s="519" t="str" cm="1">
        <f t="array" ref="H1281">IF(Tabla1[[#This Row],[Código_Actividad]]="","",_xlfn.XLOOKUP(Tabla1[[#This Row],[Código_Actividad]],CodigoActividad,Tabla2[Actividades Programables Presupuestables],"",0))</f>
        <v/>
      </c>
      <c r="I1281" s="520" t="str">
        <f>IFERROR(VLOOKUP('Formulario PPGR3'!$G1281,'Formulario PPGR2'!$C$9:$Q$270,15,FALSE),"")</f>
        <v/>
      </c>
      <c r="J1281" s="525"/>
      <c r="K1281" s="524"/>
      <c r="L1281" s="521" t="str">
        <f>IF(Tabla1[[#This Row],[Descripción]]="","",_xlfn.XLOOKUP(Tabla1[[#This Row],[Descripción]],Tabla10[Descripción],Tabla10[Unidad de Medida],"",0))</f>
        <v/>
      </c>
      <c r="M1281" s="312"/>
      <c r="N1281" s="537" t="str">
        <f>IF(Tabla1[[#This Row],[Descripción]]="","",_xlfn.XLOOKUP(Tabla1[[#This Row],[Descripción]],Tabla10[Descripción],Tabla10[Precio Unitario],0))</f>
        <v/>
      </c>
      <c r="O1281" s="537" t="str">
        <f>IF(Tabla1[[#This Row],[Cantidad de Insumos]]="","",Tabla1[[#This Row],[Precio Unitario]]*Tabla1[[#This Row],[Cantidad de Insumos]])</f>
        <v/>
      </c>
      <c r="P1281" s="522" t="str">
        <f>IF(Tabla1[[#This Row],[Descripción]]="","",_xlfn.XLOOKUP(Tabla1[[#This Row],[Descripción]],Tabla10[Descripción],Tabla10[CODIGO PRESUPUESTARIO],0))</f>
        <v/>
      </c>
      <c r="Q1281" s="523"/>
      <c r="R1281" s="523" t="str">
        <f>IF(Tabla1[[#This Row],[Insumos]]="","",_xlfn.XLOOKUP(Tabla1[[#This Row],[Insumos]],Tabla10[Insumo],Tabla10[InsumoAbrev],"",0))</f>
        <v/>
      </c>
    </row>
    <row r="1282" spans="2:18">
      <c r="B1282" s="188" t="str">
        <f>IF('Formulario PPGR3'!$G1282="","",CONCATENATE('Formulario PPGR3'!$C1282,".",'Formulario PPGR3'!$D1282,".",'Formulario PPGR3'!$E1282,".",'Formulario PPGR3'!$F1282))</f>
        <v/>
      </c>
      <c r="C1282" s="188" t="str">
        <f>IF('Formulario PPGR3'!$G1282="","",'Formulario PPGR1'!#REF!)</f>
        <v/>
      </c>
      <c r="D1282" s="188" t="str">
        <f>IF('Formulario PPGR3'!$G1282="","",'Formulario PPGR1'!#REF!)</f>
        <v/>
      </c>
      <c r="E1282" s="188" t="str">
        <f>IF('Formulario PPGR3'!$G1282="","",'Formulario PPGR1'!#REF!)</f>
        <v/>
      </c>
      <c r="F1282" s="188" t="str">
        <f>IF('Formulario PPGR3'!$G1282="","",'Formulario PPGR1'!#REF!)</f>
        <v/>
      </c>
      <c r="G1282" s="234"/>
      <c r="H1282" s="519" t="str" cm="1">
        <f t="array" ref="H1282">IF(Tabla1[[#This Row],[Código_Actividad]]="","",_xlfn.XLOOKUP(Tabla1[[#This Row],[Código_Actividad]],CodigoActividad,Tabla2[Actividades Programables Presupuestables],"",0))</f>
        <v/>
      </c>
      <c r="I1282" s="520" t="str">
        <f>IFERROR(VLOOKUP('Formulario PPGR3'!$G1282,'Formulario PPGR2'!$C$9:$Q$270,15,FALSE),"")</f>
        <v/>
      </c>
      <c r="J1282" s="525"/>
      <c r="K1282" s="524"/>
      <c r="L1282" s="521" t="str">
        <f>IF(Tabla1[[#This Row],[Descripción]]="","",_xlfn.XLOOKUP(Tabla1[[#This Row],[Descripción]],Tabla10[Descripción],Tabla10[Unidad de Medida],"",0))</f>
        <v/>
      </c>
      <c r="M1282" s="312"/>
      <c r="N1282" s="537" t="str">
        <f>IF(Tabla1[[#This Row],[Descripción]]="","",_xlfn.XLOOKUP(Tabla1[[#This Row],[Descripción]],Tabla10[Descripción],Tabla10[Precio Unitario],0))</f>
        <v/>
      </c>
      <c r="O1282" s="537" t="str">
        <f>IF(Tabla1[[#This Row],[Cantidad de Insumos]]="","",Tabla1[[#This Row],[Precio Unitario]]*Tabla1[[#This Row],[Cantidad de Insumos]])</f>
        <v/>
      </c>
      <c r="P1282" s="522" t="str">
        <f>IF(Tabla1[[#This Row],[Descripción]]="","",_xlfn.XLOOKUP(Tabla1[[#This Row],[Descripción]],Tabla10[Descripción],Tabla10[CODIGO PRESUPUESTARIO],0))</f>
        <v/>
      </c>
      <c r="Q1282" s="523"/>
      <c r="R1282" s="523" t="str">
        <f>IF(Tabla1[[#This Row],[Insumos]]="","",_xlfn.XLOOKUP(Tabla1[[#This Row],[Insumos]],Tabla10[Insumo],Tabla10[InsumoAbrev],"",0))</f>
        <v/>
      </c>
    </row>
    <row r="1283" spans="2:18">
      <c r="B1283" s="188" t="str">
        <f>IF('Formulario PPGR3'!$G1283="","",CONCATENATE('Formulario PPGR3'!$C1283,".",'Formulario PPGR3'!$D1283,".",'Formulario PPGR3'!$E1283,".",'Formulario PPGR3'!$F1283))</f>
        <v/>
      </c>
      <c r="C1283" s="188" t="str">
        <f>IF('Formulario PPGR3'!$G1283="","",'Formulario PPGR1'!#REF!)</f>
        <v/>
      </c>
      <c r="D1283" s="188" t="str">
        <f>IF('Formulario PPGR3'!$G1283="","",'Formulario PPGR1'!#REF!)</f>
        <v/>
      </c>
      <c r="E1283" s="188" t="str">
        <f>IF('Formulario PPGR3'!$G1283="","",'Formulario PPGR1'!#REF!)</f>
        <v/>
      </c>
      <c r="F1283" s="188" t="str">
        <f>IF('Formulario PPGR3'!$G1283="","",'Formulario PPGR1'!#REF!)</f>
        <v/>
      </c>
      <c r="G1283" s="234"/>
      <c r="H1283" s="519" t="str" cm="1">
        <f t="array" ref="H1283">IF(Tabla1[[#This Row],[Código_Actividad]]="","",_xlfn.XLOOKUP(Tabla1[[#This Row],[Código_Actividad]],CodigoActividad,Tabla2[Actividades Programables Presupuestables],"",0))</f>
        <v/>
      </c>
      <c r="I1283" s="520" t="str">
        <f>IFERROR(VLOOKUP('Formulario PPGR3'!$G1283,'Formulario PPGR2'!$C$9:$Q$270,15,FALSE),"")</f>
        <v/>
      </c>
      <c r="J1283" s="525"/>
      <c r="K1283" s="524"/>
      <c r="L1283" s="521" t="str">
        <f>IF(Tabla1[[#This Row],[Descripción]]="","",_xlfn.XLOOKUP(Tabla1[[#This Row],[Descripción]],Tabla10[Descripción],Tabla10[Unidad de Medida],"",0))</f>
        <v/>
      </c>
      <c r="M1283" s="312"/>
      <c r="N1283" s="537" t="str">
        <f>IF(Tabla1[[#This Row],[Descripción]]="","",_xlfn.XLOOKUP(Tabla1[[#This Row],[Descripción]],Tabla10[Descripción],Tabla10[Precio Unitario],0))</f>
        <v/>
      </c>
      <c r="O1283" s="537" t="str">
        <f>IF(Tabla1[[#This Row],[Cantidad de Insumos]]="","",Tabla1[[#This Row],[Precio Unitario]]*Tabla1[[#This Row],[Cantidad de Insumos]])</f>
        <v/>
      </c>
      <c r="P1283" s="522" t="str">
        <f>IF(Tabla1[[#This Row],[Descripción]]="","",_xlfn.XLOOKUP(Tabla1[[#This Row],[Descripción]],Tabla10[Descripción],Tabla10[CODIGO PRESUPUESTARIO],0))</f>
        <v/>
      </c>
      <c r="Q1283" s="523"/>
      <c r="R1283" s="523" t="str">
        <f>IF(Tabla1[[#This Row],[Insumos]]="","",_xlfn.XLOOKUP(Tabla1[[#This Row],[Insumos]],Tabla10[Insumo],Tabla10[InsumoAbrev],"",0))</f>
        <v/>
      </c>
    </row>
    <row r="1284" spans="2:18">
      <c r="B1284" s="188" t="str">
        <f>IF('Formulario PPGR3'!$G1284="","",CONCATENATE('Formulario PPGR3'!$C1284,".",'Formulario PPGR3'!$D1284,".",'Formulario PPGR3'!$E1284,".",'Formulario PPGR3'!$F1284))</f>
        <v/>
      </c>
      <c r="C1284" s="188" t="str">
        <f>IF('Formulario PPGR3'!$G1284="","",'Formulario PPGR1'!#REF!)</f>
        <v/>
      </c>
      <c r="D1284" s="188" t="str">
        <f>IF('Formulario PPGR3'!$G1284="","",'Formulario PPGR1'!#REF!)</f>
        <v/>
      </c>
      <c r="E1284" s="188" t="str">
        <f>IF('Formulario PPGR3'!$G1284="","",'Formulario PPGR1'!#REF!)</f>
        <v/>
      </c>
      <c r="F1284" s="188" t="str">
        <f>IF('Formulario PPGR3'!$G1284="","",'Formulario PPGR1'!#REF!)</f>
        <v/>
      </c>
      <c r="G1284" s="234"/>
      <c r="H1284" s="519" t="str" cm="1">
        <f t="array" ref="H1284">IF(Tabla1[[#This Row],[Código_Actividad]]="","",_xlfn.XLOOKUP(Tabla1[[#This Row],[Código_Actividad]],CodigoActividad,Tabla2[Actividades Programables Presupuestables],"",0))</f>
        <v/>
      </c>
      <c r="I1284" s="520" t="str">
        <f>IFERROR(VLOOKUP('Formulario PPGR3'!$G1284,'Formulario PPGR2'!$C$9:$Q$270,15,FALSE),"")</f>
        <v/>
      </c>
      <c r="J1284" s="525"/>
      <c r="K1284" s="524"/>
      <c r="L1284" s="521" t="str">
        <f>IF(Tabla1[[#This Row],[Descripción]]="","",_xlfn.XLOOKUP(Tabla1[[#This Row],[Descripción]],Tabla10[Descripción],Tabla10[Unidad de Medida],"",0))</f>
        <v/>
      </c>
      <c r="M1284" s="312"/>
      <c r="N1284" s="537" t="str">
        <f>IF(Tabla1[[#This Row],[Descripción]]="","",_xlfn.XLOOKUP(Tabla1[[#This Row],[Descripción]],Tabla10[Descripción],Tabla10[Precio Unitario],0))</f>
        <v/>
      </c>
      <c r="O1284" s="537" t="str">
        <f>IF(Tabla1[[#This Row],[Cantidad de Insumos]]="","",Tabla1[[#This Row],[Precio Unitario]]*Tabla1[[#This Row],[Cantidad de Insumos]])</f>
        <v/>
      </c>
      <c r="P1284" s="522" t="str">
        <f>IF(Tabla1[[#This Row],[Descripción]]="","",_xlfn.XLOOKUP(Tabla1[[#This Row],[Descripción]],Tabla10[Descripción],Tabla10[CODIGO PRESUPUESTARIO],0))</f>
        <v/>
      </c>
      <c r="Q1284" s="523"/>
      <c r="R1284" s="523" t="str">
        <f>IF(Tabla1[[#This Row],[Insumos]]="","",_xlfn.XLOOKUP(Tabla1[[#This Row],[Insumos]],Tabla10[Insumo],Tabla10[InsumoAbrev],"",0))</f>
        <v/>
      </c>
    </row>
    <row r="1285" spans="2:18">
      <c r="B1285" s="188" t="str">
        <f>IF('Formulario PPGR3'!$G1285="","",CONCATENATE('Formulario PPGR3'!$C1285,".",'Formulario PPGR3'!$D1285,".",'Formulario PPGR3'!$E1285,".",'Formulario PPGR3'!$F1285))</f>
        <v/>
      </c>
      <c r="C1285" s="188" t="str">
        <f>IF('Formulario PPGR3'!$G1285="","",'Formulario PPGR1'!#REF!)</f>
        <v/>
      </c>
      <c r="D1285" s="188" t="str">
        <f>IF('Formulario PPGR3'!$G1285="","",'Formulario PPGR1'!#REF!)</f>
        <v/>
      </c>
      <c r="E1285" s="188" t="str">
        <f>IF('Formulario PPGR3'!$G1285="","",'Formulario PPGR1'!#REF!)</f>
        <v/>
      </c>
      <c r="F1285" s="188" t="str">
        <f>IF('Formulario PPGR3'!$G1285="","",'Formulario PPGR1'!#REF!)</f>
        <v/>
      </c>
      <c r="G1285" s="234"/>
      <c r="H1285" s="519" t="str" cm="1">
        <f t="array" ref="H1285">IF(Tabla1[[#This Row],[Código_Actividad]]="","",_xlfn.XLOOKUP(Tabla1[[#This Row],[Código_Actividad]],CodigoActividad,Tabla2[Actividades Programables Presupuestables],"",0))</f>
        <v/>
      </c>
      <c r="I1285" s="520" t="str">
        <f>IFERROR(VLOOKUP('Formulario PPGR3'!$G1285,'Formulario PPGR2'!$C$9:$Q$270,15,FALSE),"")</f>
        <v/>
      </c>
      <c r="J1285" s="525"/>
      <c r="K1285" s="524"/>
      <c r="L1285" s="521" t="str">
        <f>IF(Tabla1[[#This Row],[Descripción]]="","",_xlfn.XLOOKUP(Tabla1[[#This Row],[Descripción]],Tabla10[Descripción],Tabla10[Unidad de Medida],"",0))</f>
        <v/>
      </c>
      <c r="M1285" s="312"/>
      <c r="N1285" s="537" t="str">
        <f>IF(Tabla1[[#This Row],[Descripción]]="","",_xlfn.XLOOKUP(Tabla1[[#This Row],[Descripción]],Tabla10[Descripción],Tabla10[Precio Unitario],0))</f>
        <v/>
      </c>
      <c r="O1285" s="537" t="str">
        <f>IF(Tabla1[[#This Row],[Cantidad de Insumos]]="","",Tabla1[[#This Row],[Precio Unitario]]*Tabla1[[#This Row],[Cantidad de Insumos]])</f>
        <v/>
      </c>
      <c r="P1285" s="522" t="str">
        <f>IF(Tabla1[[#This Row],[Descripción]]="","",_xlfn.XLOOKUP(Tabla1[[#This Row],[Descripción]],Tabla10[Descripción],Tabla10[CODIGO PRESUPUESTARIO],0))</f>
        <v/>
      </c>
      <c r="Q1285" s="523"/>
      <c r="R1285" s="523" t="str">
        <f>IF(Tabla1[[#This Row],[Insumos]]="","",_xlfn.XLOOKUP(Tabla1[[#This Row],[Insumos]],Tabla10[Insumo],Tabla10[InsumoAbrev],"",0))</f>
        <v/>
      </c>
    </row>
    <row r="1286" spans="2:18">
      <c r="B1286" s="188" t="str">
        <f>IF('Formulario PPGR3'!$G1286="","",CONCATENATE('Formulario PPGR3'!$C1286,".",'Formulario PPGR3'!$D1286,".",'Formulario PPGR3'!$E1286,".",'Formulario PPGR3'!$F1286))</f>
        <v/>
      </c>
      <c r="C1286" s="188" t="str">
        <f>IF('Formulario PPGR3'!$G1286="","",'Formulario PPGR1'!#REF!)</f>
        <v/>
      </c>
      <c r="D1286" s="188" t="str">
        <f>IF('Formulario PPGR3'!$G1286="","",'Formulario PPGR1'!#REF!)</f>
        <v/>
      </c>
      <c r="E1286" s="188" t="str">
        <f>IF('Formulario PPGR3'!$G1286="","",'Formulario PPGR1'!#REF!)</f>
        <v/>
      </c>
      <c r="F1286" s="188" t="str">
        <f>IF('Formulario PPGR3'!$G1286="","",'Formulario PPGR1'!#REF!)</f>
        <v/>
      </c>
      <c r="G1286" s="234"/>
      <c r="H1286" s="519" t="str" cm="1">
        <f t="array" ref="H1286">IF(Tabla1[[#This Row],[Código_Actividad]]="","",_xlfn.XLOOKUP(Tabla1[[#This Row],[Código_Actividad]],CodigoActividad,Tabla2[Actividades Programables Presupuestables],"",0))</f>
        <v/>
      </c>
      <c r="I1286" s="520" t="str">
        <f>IFERROR(VLOOKUP('Formulario PPGR3'!$G1286,'Formulario PPGR2'!$C$9:$Q$270,15,FALSE),"")</f>
        <v/>
      </c>
      <c r="J1286" s="525"/>
      <c r="K1286" s="524"/>
      <c r="L1286" s="521" t="str">
        <f>IF(Tabla1[[#This Row],[Descripción]]="","",_xlfn.XLOOKUP(Tabla1[[#This Row],[Descripción]],Tabla10[Descripción],Tabla10[Unidad de Medida],"",0))</f>
        <v/>
      </c>
      <c r="M1286" s="312"/>
      <c r="N1286" s="537" t="str">
        <f>IF(Tabla1[[#This Row],[Descripción]]="","",_xlfn.XLOOKUP(Tabla1[[#This Row],[Descripción]],Tabla10[Descripción],Tabla10[Precio Unitario],0))</f>
        <v/>
      </c>
      <c r="O1286" s="537" t="str">
        <f>IF(Tabla1[[#This Row],[Cantidad de Insumos]]="","",Tabla1[[#This Row],[Precio Unitario]]*Tabla1[[#This Row],[Cantidad de Insumos]])</f>
        <v/>
      </c>
      <c r="P1286" s="522" t="str">
        <f>IF(Tabla1[[#This Row],[Descripción]]="","",_xlfn.XLOOKUP(Tabla1[[#This Row],[Descripción]],Tabla10[Descripción],Tabla10[CODIGO PRESUPUESTARIO],0))</f>
        <v/>
      </c>
      <c r="Q1286" s="523"/>
      <c r="R1286" s="523" t="str">
        <f>IF(Tabla1[[#This Row],[Insumos]]="","",_xlfn.XLOOKUP(Tabla1[[#This Row],[Insumos]],Tabla10[Insumo],Tabla10[InsumoAbrev],"",0))</f>
        <v/>
      </c>
    </row>
    <row r="1287" spans="2:18">
      <c r="B1287" s="188" t="str">
        <f>IF('Formulario PPGR3'!$G1287="","",CONCATENATE('Formulario PPGR3'!$C1287,".",'Formulario PPGR3'!$D1287,".",'Formulario PPGR3'!$E1287,".",'Formulario PPGR3'!$F1287))</f>
        <v/>
      </c>
      <c r="C1287" s="188" t="str">
        <f>IF('Formulario PPGR3'!$G1287="","",'Formulario PPGR1'!#REF!)</f>
        <v/>
      </c>
      <c r="D1287" s="188" t="str">
        <f>IF('Formulario PPGR3'!$G1287="","",'Formulario PPGR1'!#REF!)</f>
        <v/>
      </c>
      <c r="E1287" s="188" t="str">
        <f>IF('Formulario PPGR3'!$G1287="","",'Formulario PPGR1'!#REF!)</f>
        <v/>
      </c>
      <c r="F1287" s="188" t="str">
        <f>IF('Formulario PPGR3'!$G1287="","",'Formulario PPGR1'!#REF!)</f>
        <v/>
      </c>
      <c r="G1287" s="234"/>
      <c r="H1287" s="519" t="str" cm="1">
        <f t="array" ref="H1287">IF(Tabla1[[#This Row],[Código_Actividad]]="","",_xlfn.XLOOKUP(Tabla1[[#This Row],[Código_Actividad]],CodigoActividad,Tabla2[Actividades Programables Presupuestables],"",0))</f>
        <v/>
      </c>
      <c r="I1287" s="520" t="str">
        <f>IFERROR(VLOOKUP('Formulario PPGR3'!$G1287,'Formulario PPGR2'!$C$9:$Q$270,15,FALSE),"")</f>
        <v/>
      </c>
      <c r="J1287" s="525"/>
      <c r="K1287" s="524"/>
      <c r="L1287" s="521" t="str">
        <f>IF(Tabla1[[#This Row],[Descripción]]="","",_xlfn.XLOOKUP(Tabla1[[#This Row],[Descripción]],Tabla10[Descripción],Tabla10[Unidad de Medida],"",0))</f>
        <v/>
      </c>
      <c r="M1287" s="312"/>
      <c r="N1287" s="537" t="str">
        <f>IF(Tabla1[[#This Row],[Descripción]]="","",_xlfn.XLOOKUP(Tabla1[[#This Row],[Descripción]],Tabla10[Descripción],Tabla10[Precio Unitario],0))</f>
        <v/>
      </c>
      <c r="O1287" s="537" t="str">
        <f>IF(Tabla1[[#This Row],[Cantidad de Insumos]]="","",Tabla1[[#This Row],[Precio Unitario]]*Tabla1[[#This Row],[Cantidad de Insumos]])</f>
        <v/>
      </c>
      <c r="P1287" s="522" t="str">
        <f>IF(Tabla1[[#This Row],[Descripción]]="","",_xlfn.XLOOKUP(Tabla1[[#This Row],[Descripción]],Tabla10[Descripción],Tabla10[CODIGO PRESUPUESTARIO],0))</f>
        <v/>
      </c>
      <c r="Q1287" s="523"/>
      <c r="R1287" s="523" t="str">
        <f>IF(Tabla1[[#This Row],[Insumos]]="","",_xlfn.XLOOKUP(Tabla1[[#This Row],[Insumos]],Tabla10[Insumo],Tabla10[InsumoAbrev],"",0))</f>
        <v/>
      </c>
    </row>
    <row r="1288" spans="2:18">
      <c r="B1288" s="188" t="str">
        <f>IF('Formulario PPGR3'!$G1288="","",CONCATENATE('Formulario PPGR3'!$C1288,".",'Formulario PPGR3'!$D1288,".",'Formulario PPGR3'!$E1288,".",'Formulario PPGR3'!$F1288))</f>
        <v/>
      </c>
      <c r="C1288" s="188" t="str">
        <f>IF('Formulario PPGR3'!$G1288="","",'Formulario PPGR1'!#REF!)</f>
        <v/>
      </c>
      <c r="D1288" s="188" t="str">
        <f>IF('Formulario PPGR3'!$G1288="","",'Formulario PPGR1'!#REF!)</f>
        <v/>
      </c>
      <c r="E1288" s="188" t="str">
        <f>IF('Formulario PPGR3'!$G1288="","",'Formulario PPGR1'!#REF!)</f>
        <v/>
      </c>
      <c r="F1288" s="188" t="str">
        <f>IF('Formulario PPGR3'!$G1288="","",'Formulario PPGR1'!#REF!)</f>
        <v/>
      </c>
      <c r="G1288" s="234"/>
      <c r="H1288" s="519" t="str" cm="1">
        <f t="array" ref="H1288">IF(Tabla1[[#This Row],[Código_Actividad]]="","",_xlfn.XLOOKUP(Tabla1[[#This Row],[Código_Actividad]],CodigoActividad,Tabla2[Actividades Programables Presupuestables],"",0))</f>
        <v/>
      </c>
      <c r="I1288" s="520" t="str">
        <f>IFERROR(VLOOKUP('Formulario PPGR3'!$G1288,'Formulario PPGR2'!$C$9:$Q$270,15,FALSE),"")</f>
        <v/>
      </c>
      <c r="J1288" s="525"/>
      <c r="K1288" s="524"/>
      <c r="L1288" s="521" t="str">
        <f>IF(Tabla1[[#This Row],[Descripción]]="","",_xlfn.XLOOKUP(Tabla1[[#This Row],[Descripción]],Tabla10[Descripción],Tabla10[Unidad de Medida],"",0))</f>
        <v/>
      </c>
      <c r="M1288" s="312"/>
      <c r="N1288" s="537" t="str">
        <f>IF(Tabla1[[#This Row],[Descripción]]="","",_xlfn.XLOOKUP(Tabla1[[#This Row],[Descripción]],Tabla10[Descripción],Tabla10[Precio Unitario],0))</f>
        <v/>
      </c>
      <c r="O1288" s="537" t="str">
        <f>IF(Tabla1[[#This Row],[Cantidad de Insumos]]="","",Tabla1[[#This Row],[Precio Unitario]]*Tabla1[[#This Row],[Cantidad de Insumos]])</f>
        <v/>
      </c>
      <c r="P1288" s="522" t="str">
        <f>IF(Tabla1[[#This Row],[Descripción]]="","",_xlfn.XLOOKUP(Tabla1[[#This Row],[Descripción]],Tabla10[Descripción],Tabla10[CODIGO PRESUPUESTARIO],0))</f>
        <v/>
      </c>
      <c r="Q1288" s="523"/>
      <c r="R1288" s="523" t="str">
        <f>IF(Tabla1[[#This Row],[Insumos]]="","",_xlfn.XLOOKUP(Tabla1[[#This Row],[Insumos]],Tabla10[Insumo],Tabla10[InsumoAbrev],"",0))</f>
        <v/>
      </c>
    </row>
    <row r="1289" spans="2:18">
      <c r="B1289" s="188" t="str">
        <f>IF('Formulario PPGR3'!$G1289="","",CONCATENATE('Formulario PPGR3'!$C1289,".",'Formulario PPGR3'!$D1289,".",'Formulario PPGR3'!$E1289,".",'Formulario PPGR3'!$F1289))</f>
        <v/>
      </c>
      <c r="C1289" s="188" t="str">
        <f>IF('Formulario PPGR3'!$G1289="","",'Formulario PPGR1'!#REF!)</f>
        <v/>
      </c>
      <c r="D1289" s="188" t="str">
        <f>IF('Formulario PPGR3'!$G1289="","",'Formulario PPGR1'!#REF!)</f>
        <v/>
      </c>
      <c r="E1289" s="188" t="str">
        <f>IF('Formulario PPGR3'!$G1289="","",'Formulario PPGR1'!#REF!)</f>
        <v/>
      </c>
      <c r="F1289" s="188" t="str">
        <f>IF('Formulario PPGR3'!$G1289="","",'Formulario PPGR1'!#REF!)</f>
        <v/>
      </c>
      <c r="G1289" s="234"/>
      <c r="H1289" s="519" t="str" cm="1">
        <f t="array" ref="H1289">IF(Tabla1[[#This Row],[Código_Actividad]]="","",_xlfn.XLOOKUP(Tabla1[[#This Row],[Código_Actividad]],CodigoActividad,Tabla2[Actividades Programables Presupuestables],"",0))</f>
        <v/>
      </c>
      <c r="I1289" s="520" t="str">
        <f>IFERROR(VLOOKUP('Formulario PPGR3'!$G1289,'Formulario PPGR2'!$C$9:$Q$270,15,FALSE),"")</f>
        <v/>
      </c>
      <c r="J1289" s="525"/>
      <c r="K1289" s="524"/>
      <c r="L1289" s="521" t="str">
        <f>IF(Tabla1[[#This Row],[Descripción]]="","",_xlfn.XLOOKUP(Tabla1[[#This Row],[Descripción]],Tabla10[Descripción],Tabla10[Unidad de Medida],"",0))</f>
        <v/>
      </c>
      <c r="M1289" s="312"/>
      <c r="N1289" s="537" t="str">
        <f>IF(Tabla1[[#This Row],[Descripción]]="","",_xlfn.XLOOKUP(Tabla1[[#This Row],[Descripción]],Tabla10[Descripción],Tabla10[Precio Unitario],0))</f>
        <v/>
      </c>
      <c r="O1289" s="537" t="str">
        <f>IF(Tabla1[[#This Row],[Cantidad de Insumos]]="","",Tabla1[[#This Row],[Precio Unitario]]*Tabla1[[#This Row],[Cantidad de Insumos]])</f>
        <v/>
      </c>
      <c r="P1289" s="522" t="str">
        <f>IF(Tabla1[[#This Row],[Descripción]]="","",_xlfn.XLOOKUP(Tabla1[[#This Row],[Descripción]],Tabla10[Descripción],Tabla10[CODIGO PRESUPUESTARIO],0))</f>
        <v/>
      </c>
      <c r="Q1289" s="523"/>
      <c r="R1289" s="523" t="str">
        <f>IF(Tabla1[[#This Row],[Insumos]]="","",_xlfn.XLOOKUP(Tabla1[[#This Row],[Insumos]],Tabla10[Insumo],Tabla10[InsumoAbrev],"",0))</f>
        <v/>
      </c>
    </row>
    <row r="1290" spans="2:18">
      <c r="B1290" s="188" t="str">
        <f>IF('Formulario PPGR3'!$G1290="","",CONCATENATE('Formulario PPGR3'!$C1290,".",'Formulario PPGR3'!$D1290,".",'Formulario PPGR3'!$E1290,".",'Formulario PPGR3'!$F1290))</f>
        <v/>
      </c>
      <c r="C1290" s="188" t="str">
        <f>IF('Formulario PPGR3'!$G1290="","",'Formulario PPGR1'!#REF!)</f>
        <v/>
      </c>
      <c r="D1290" s="188" t="str">
        <f>IF('Formulario PPGR3'!$G1290="","",'Formulario PPGR1'!#REF!)</f>
        <v/>
      </c>
      <c r="E1290" s="188" t="str">
        <f>IF('Formulario PPGR3'!$G1290="","",'Formulario PPGR1'!#REF!)</f>
        <v/>
      </c>
      <c r="F1290" s="188" t="str">
        <f>IF('Formulario PPGR3'!$G1290="","",'Formulario PPGR1'!#REF!)</f>
        <v/>
      </c>
      <c r="G1290" s="234"/>
      <c r="H1290" s="519" t="str" cm="1">
        <f t="array" ref="H1290">IF(Tabla1[[#This Row],[Código_Actividad]]="","",_xlfn.XLOOKUP(Tabla1[[#This Row],[Código_Actividad]],CodigoActividad,Tabla2[Actividades Programables Presupuestables],"",0))</f>
        <v/>
      </c>
      <c r="I1290" s="520" t="str">
        <f>IFERROR(VLOOKUP('Formulario PPGR3'!$G1290,'Formulario PPGR2'!$C$9:$Q$270,15,FALSE),"")</f>
        <v/>
      </c>
      <c r="J1290" s="525"/>
      <c r="K1290" s="524"/>
      <c r="L1290" s="521" t="str">
        <f>IF(Tabla1[[#This Row],[Descripción]]="","",_xlfn.XLOOKUP(Tabla1[[#This Row],[Descripción]],Tabla10[Descripción],Tabla10[Unidad de Medida],"",0))</f>
        <v/>
      </c>
      <c r="M1290" s="312"/>
      <c r="N1290" s="537" t="str">
        <f>IF(Tabla1[[#This Row],[Descripción]]="","",_xlfn.XLOOKUP(Tabla1[[#This Row],[Descripción]],Tabla10[Descripción],Tabla10[Precio Unitario],0))</f>
        <v/>
      </c>
      <c r="O1290" s="537" t="str">
        <f>IF(Tabla1[[#This Row],[Cantidad de Insumos]]="","",Tabla1[[#This Row],[Precio Unitario]]*Tabla1[[#This Row],[Cantidad de Insumos]])</f>
        <v/>
      </c>
      <c r="P1290" s="522" t="str">
        <f>IF(Tabla1[[#This Row],[Descripción]]="","",_xlfn.XLOOKUP(Tabla1[[#This Row],[Descripción]],Tabla10[Descripción],Tabla10[CODIGO PRESUPUESTARIO],0))</f>
        <v/>
      </c>
      <c r="Q1290" s="523"/>
      <c r="R1290" s="523" t="str">
        <f>IF(Tabla1[[#This Row],[Insumos]]="","",_xlfn.XLOOKUP(Tabla1[[#This Row],[Insumos]],Tabla10[Insumo],Tabla10[InsumoAbrev],"",0))</f>
        <v/>
      </c>
    </row>
    <row r="1291" spans="2:18">
      <c r="B1291" s="188" t="str">
        <f>IF('Formulario PPGR3'!$G1291="","",CONCATENATE('Formulario PPGR3'!$C1291,".",'Formulario PPGR3'!$D1291,".",'Formulario PPGR3'!$E1291,".",'Formulario PPGR3'!$F1291))</f>
        <v/>
      </c>
      <c r="C1291" s="188" t="str">
        <f>IF('Formulario PPGR3'!$G1291="","",'Formulario PPGR1'!#REF!)</f>
        <v/>
      </c>
      <c r="D1291" s="188" t="str">
        <f>IF('Formulario PPGR3'!$G1291="","",'Formulario PPGR1'!#REF!)</f>
        <v/>
      </c>
      <c r="E1291" s="188" t="str">
        <f>IF('Formulario PPGR3'!$G1291="","",'Formulario PPGR1'!#REF!)</f>
        <v/>
      </c>
      <c r="F1291" s="188" t="str">
        <f>IF('Formulario PPGR3'!$G1291="","",'Formulario PPGR1'!#REF!)</f>
        <v/>
      </c>
      <c r="G1291" s="234"/>
      <c r="H1291" s="519" t="str" cm="1">
        <f t="array" ref="H1291">IF(Tabla1[[#This Row],[Código_Actividad]]="","",_xlfn.XLOOKUP(Tabla1[[#This Row],[Código_Actividad]],CodigoActividad,Tabla2[Actividades Programables Presupuestables],"",0))</f>
        <v/>
      </c>
      <c r="I1291" s="520" t="str">
        <f>IFERROR(VLOOKUP('Formulario PPGR3'!$G1291,'Formulario PPGR2'!$C$9:$Q$270,15,FALSE),"")</f>
        <v/>
      </c>
      <c r="J1291" s="525"/>
      <c r="K1291" s="524"/>
      <c r="L1291" s="521" t="str">
        <f>IF(Tabla1[[#This Row],[Descripción]]="","",_xlfn.XLOOKUP(Tabla1[[#This Row],[Descripción]],Tabla10[Descripción],Tabla10[Unidad de Medida],"",0))</f>
        <v/>
      </c>
      <c r="M1291" s="312"/>
      <c r="N1291" s="537" t="str">
        <f>IF(Tabla1[[#This Row],[Descripción]]="","",_xlfn.XLOOKUP(Tabla1[[#This Row],[Descripción]],Tabla10[Descripción],Tabla10[Precio Unitario],0))</f>
        <v/>
      </c>
      <c r="O1291" s="537" t="str">
        <f>IF(Tabla1[[#This Row],[Cantidad de Insumos]]="","",Tabla1[[#This Row],[Precio Unitario]]*Tabla1[[#This Row],[Cantidad de Insumos]])</f>
        <v/>
      </c>
      <c r="P1291" s="522" t="str">
        <f>IF(Tabla1[[#This Row],[Descripción]]="","",_xlfn.XLOOKUP(Tabla1[[#This Row],[Descripción]],Tabla10[Descripción],Tabla10[CODIGO PRESUPUESTARIO],0))</f>
        <v/>
      </c>
      <c r="Q1291" s="523"/>
      <c r="R1291" s="523" t="str">
        <f>IF(Tabla1[[#This Row],[Insumos]]="","",_xlfn.XLOOKUP(Tabla1[[#This Row],[Insumos]],Tabla10[Insumo],Tabla10[InsumoAbrev],"",0))</f>
        <v/>
      </c>
    </row>
    <row r="1292" spans="2:18">
      <c r="B1292" s="188" t="str">
        <f>IF('Formulario PPGR3'!$G1292="","",CONCATENATE('Formulario PPGR3'!$C1292,".",'Formulario PPGR3'!$D1292,".",'Formulario PPGR3'!$E1292,".",'Formulario PPGR3'!$F1292))</f>
        <v/>
      </c>
      <c r="C1292" s="188" t="str">
        <f>IF('Formulario PPGR3'!$G1292="","",'Formulario PPGR1'!#REF!)</f>
        <v/>
      </c>
      <c r="D1292" s="188" t="str">
        <f>IF('Formulario PPGR3'!$G1292="","",'Formulario PPGR1'!#REF!)</f>
        <v/>
      </c>
      <c r="E1292" s="188" t="str">
        <f>IF('Formulario PPGR3'!$G1292="","",'Formulario PPGR1'!#REF!)</f>
        <v/>
      </c>
      <c r="F1292" s="188" t="str">
        <f>IF('Formulario PPGR3'!$G1292="","",'Formulario PPGR1'!#REF!)</f>
        <v/>
      </c>
      <c r="G1292" s="234"/>
      <c r="H1292" s="519" t="str" cm="1">
        <f t="array" ref="H1292">IF(Tabla1[[#This Row],[Código_Actividad]]="","",_xlfn.XLOOKUP(Tabla1[[#This Row],[Código_Actividad]],CodigoActividad,Tabla2[Actividades Programables Presupuestables],"",0))</f>
        <v/>
      </c>
      <c r="I1292" s="520" t="str">
        <f>IFERROR(VLOOKUP('Formulario PPGR3'!$G1292,'Formulario PPGR2'!$C$9:$Q$270,15,FALSE),"")</f>
        <v/>
      </c>
      <c r="J1292" s="525"/>
      <c r="K1292" s="524"/>
      <c r="L1292" s="521" t="str">
        <f>IF(Tabla1[[#This Row],[Descripción]]="","",_xlfn.XLOOKUP(Tabla1[[#This Row],[Descripción]],Tabla10[Descripción],Tabla10[Unidad de Medida],"",0))</f>
        <v/>
      </c>
      <c r="M1292" s="312"/>
      <c r="N1292" s="537" t="str">
        <f>IF(Tabla1[[#This Row],[Descripción]]="","",_xlfn.XLOOKUP(Tabla1[[#This Row],[Descripción]],Tabla10[Descripción],Tabla10[Precio Unitario],0))</f>
        <v/>
      </c>
      <c r="O1292" s="537" t="str">
        <f>IF(Tabla1[[#This Row],[Cantidad de Insumos]]="","",Tabla1[[#This Row],[Precio Unitario]]*Tabla1[[#This Row],[Cantidad de Insumos]])</f>
        <v/>
      </c>
      <c r="P1292" s="522" t="str">
        <f>IF(Tabla1[[#This Row],[Descripción]]="","",_xlfn.XLOOKUP(Tabla1[[#This Row],[Descripción]],Tabla10[Descripción],Tabla10[CODIGO PRESUPUESTARIO],0))</f>
        <v/>
      </c>
      <c r="Q1292" s="523"/>
      <c r="R1292" s="523" t="str">
        <f>IF(Tabla1[[#This Row],[Insumos]]="","",_xlfn.XLOOKUP(Tabla1[[#This Row],[Insumos]],Tabla10[Insumo],Tabla10[InsumoAbrev],"",0))</f>
        <v/>
      </c>
    </row>
    <row r="1293" spans="2:18">
      <c r="B1293" s="188" t="str">
        <f>IF('Formulario PPGR3'!$G1293="","",CONCATENATE('Formulario PPGR3'!$C1293,".",'Formulario PPGR3'!$D1293,".",'Formulario PPGR3'!$E1293,".",'Formulario PPGR3'!$F1293))</f>
        <v/>
      </c>
      <c r="C1293" s="188" t="str">
        <f>IF('Formulario PPGR3'!$G1293="","",'Formulario PPGR1'!#REF!)</f>
        <v/>
      </c>
      <c r="D1293" s="188" t="str">
        <f>IF('Formulario PPGR3'!$G1293="","",'Formulario PPGR1'!#REF!)</f>
        <v/>
      </c>
      <c r="E1293" s="188" t="str">
        <f>IF('Formulario PPGR3'!$G1293="","",'Formulario PPGR1'!#REF!)</f>
        <v/>
      </c>
      <c r="F1293" s="188" t="str">
        <f>IF('Formulario PPGR3'!$G1293="","",'Formulario PPGR1'!#REF!)</f>
        <v/>
      </c>
      <c r="G1293" s="234"/>
      <c r="H1293" s="519" t="str" cm="1">
        <f t="array" ref="H1293">IF(Tabla1[[#This Row],[Código_Actividad]]="","",_xlfn.XLOOKUP(Tabla1[[#This Row],[Código_Actividad]],CodigoActividad,Tabla2[Actividades Programables Presupuestables],"",0))</f>
        <v/>
      </c>
      <c r="I1293" s="520" t="str">
        <f>IFERROR(VLOOKUP('Formulario PPGR3'!$G1293,'Formulario PPGR2'!$C$9:$Q$270,15,FALSE),"")</f>
        <v/>
      </c>
      <c r="J1293" s="525"/>
      <c r="K1293" s="524"/>
      <c r="L1293" s="521" t="str">
        <f>IF(Tabla1[[#This Row],[Descripción]]="","",_xlfn.XLOOKUP(Tabla1[[#This Row],[Descripción]],Tabla10[Descripción],Tabla10[Unidad de Medida],"",0))</f>
        <v/>
      </c>
      <c r="M1293" s="312"/>
      <c r="N1293" s="537" t="str">
        <f>IF(Tabla1[[#This Row],[Descripción]]="","",_xlfn.XLOOKUP(Tabla1[[#This Row],[Descripción]],Tabla10[Descripción],Tabla10[Precio Unitario],0))</f>
        <v/>
      </c>
      <c r="O1293" s="537" t="str">
        <f>IF(Tabla1[[#This Row],[Cantidad de Insumos]]="","",Tabla1[[#This Row],[Precio Unitario]]*Tabla1[[#This Row],[Cantidad de Insumos]])</f>
        <v/>
      </c>
      <c r="P1293" s="522" t="str">
        <f>IF(Tabla1[[#This Row],[Descripción]]="","",_xlfn.XLOOKUP(Tabla1[[#This Row],[Descripción]],Tabla10[Descripción],Tabla10[CODIGO PRESUPUESTARIO],0))</f>
        <v/>
      </c>
      <c r="Q1293" s="523"/>
      <c r="R1293" s="523" t="str">
        <f>IF(Tabla1[[#This Row],[Insumos]]="","",_xlfn.XLOOKUP(Tabla1[[#This Row],[Insumos]],Tabla10[Insumo],Tabla10[InsumoAbrev],"",0))</f>
        <v/>
      </c>
    </row>
    <row r="1294" spans="2:18">
      <c r="B1294" s="188" t="str">
        <f>IF('Formulario PPGR3'!$G1294="","",CONCATENATE('Formulario PPGR3'!$C1294,".",'Formulario PPGR3'!$D1294,".",'Formulario PPGR3'!$E1294,".",'Formulario PPGR3'!$F1294))</f>
        <v/>
      </c>
      <c r="C1294" s="188" t="str">
        <f>IF('Formulario PPGR3'!$G1294="","",'Formulario PPGR1'!#REF!)</f>
        <v/>
      </c>
      <c r="D1294" s="188" t="str">
        <f>IF('Formulario PPGR3'!$G1294="","",'Formulario PPGR1'!#REF!)</f>
        <v/>
      </c>
      <c r="E1294" s="188" t="str">
        <f>IF('Formulario PPGR3'!$G1294="","",'Formulario PPGR1'!#REF!)</f>
        <v/>
      </c>
      <c r="F1294" s="188" t="str">
        <f>IF('Formulario PPGR3'!$G1294="","",'Formulario PPGR1'!#REF!)</f>
        <v/>
      </c>
      <c r="G1294" s="234"/>
      <c r="H1294" s="519" t="str" cm="1">
        <f t="array" ref="H1294">IF(Tabla1[[#This Row],[Código_Actividad]]="","",_xlfn.XLOOKUP(Tabla1[[#This Row],[Código_Actividad]],CodigoActividad,Tabla2[Actividades Programables Presupuestables],"",0))</f>
        <v/>
      </c>
      <c r="I1294" s="520" t="str">
        <f>IFERROR(VLOOKUP('Formulario PPGR3'!$G1294,'Formulario PPGR2'!$C$9:$Q$270,15,FALSE),"")</f>
        <v/>
      </c>
      <c r="J1294" s="525"/>
      <c r="K1294" s="524"/>
      <c r="L1294" s="521" t="str">
        <f>IF(Tabla1[[#This Row],[Descripción]]="","",_xlfn.XLOOKUP(Tabla1[[#This Row],[Descripción]],Tabla10[Descripción],Tabla10[Unidad de Medida],"",0))</f>
        <v/>
      </c>
      <c r="M1294" s="312"/>
      <c r="N1294" s="537" t="str">
        <f>IF(Tabla1[[#This Row],[Descripción]]="","",_xlfn.XLOOKUP(Tabla1[[#This Row],[Descripción]],Tabla10[Descripción],Tabla10[Precio Unitario],0))</f>
        <v/>
      </c>
      <c r="O1294" s="537" t="str">
        <f>IF(Tabla1[[#This Row],[Cantidad de Insumos]]="","",Tabla1[[#This Row],[Precio Unitario]]*Tabla1[[#This Row],[Cantidad de Insumos]])</f>
        <v/>
      </c>
      <c r="P1294" s="522" t="str">
        <f>IF(Tabla1[[#This Row],[Descripción]]="","",_xlfn.XLOOKUP(Tabla1[[#This Row],[Descripción]],Tabla10[Descripción],Tabla10[CODIGO PRESUPUESTARIO],0))</f>
        <v/>
      </c>
      <c r="Q1294" s="523"/>
      <c r="R1294" s="523" t="str">
        <f>IF(Tabla1[[#This Row],[Insumos]]="","",_xlfn.XLOOKUP(Tabla1[[#This Row],[Insumos]],Tabla10[Insumo],Tabla10[InsumoAbrev],"",0))</f>
        <v/>
      </c>
    </row>
    <row r="1295" spans="2:18">
      <c r="B1295" s="188" t="str">
        <f>IF('Formulario PPGR3'!$G1295="","",CONCATENATE('Formulario PPGR3'!$C1295,".",'Formulario PPGR3'!$D1295,".",'Formulario PPGR3'!$E1295,".",'Formulario PPGR3'!$F1295))</f>
        <v/>
      </c>
      <c r="C1295" s="188" t="str">
        <f>IF('Formulario PPGR3'!$G1295="","",'Formulario PPGR1'!#REF!)</f>
        <v/>
      </c>
      <c r="D1295" s="188" t="str">
        <f>IF('Formulario PPGR3'!$G1295="","",'Formulario PPGR1'!#REF!)</f>
        <v/>
      </c>
      <c r="E1295" s="188" t="str">
        <f>IF('Formulario PPGR3'!$G1295="","",'Formulario PPGR1'!#REF!)</f>
        <v/>
      </c>
      <c r="F1295" s="188" t="str">
        <f>IF('Formulario PPGR3'!$G1295="","",'Formulario PPGR1'!#REF!)</f>
        <v/>
      </c>
      <c r="G1295" s="234"/>
      <c r="H1295" s="519" t="str" cm="1">
        <f t="array" ref="H1295">IF(Tabla1[[#This Row],[Código_Actividad]]="","",_xlfn.XLOOKUP(Tabla1[[#This Row],[Código_Actividad]],CodigoActividad,Tabla2[Actividades Programables Presupuestables],"",0))</f>
        <v/>
      </c>
      <c r="I1295" s="520" t="str">
        <f>IFERROR(VLOOKUP('Formulario PPGR3'!$G1295,'Formulario PPGR2'!$C$9:$Q$270,15,FALSE),"")</f>
        <v/>
      </c>
      <c r="J1295" s="525"/>
      <c r="K1295" s="524"/>
      <c r="L1295" s="521" t="str">
        <f>IF(Tabla1[[#This Row],[Descripción]]="","",_xlfn.XLOOKUP(Tabla1[[#This Row],[Descripción]],Tabla10[Descripción],Tabla10[Unidad de Medida],"",0))</f>
        <v/>
      </c>
      <c r="M1295" s="312"/>
      <c r="N1295" s="537" t="str">
        <f>IF(Tabla1[[#This Row],[Descripción]]="","",_xlfn.XLOOKUP(Tabla1[[#This Row],[Descripción]],Tabla10[Descripción],Tabla10[Precio Unitario],0))</f>
        <v/>
      </c>
      <c r="O1295" s="537" t="str">
        <f>IF(Tabla1[[#This Row],[Cantidad de Insumos]]="","",Tabla1[[#This Row],[Precio Unitario]]*Tabla1[[#This Row],[Cantidad de Insumos]])</f>
        <v/>
      </c>
      <c r="P1295" s="522" t="str">
        <f>IF(Tabla1[[#This Row],[Descripción]]="","",_xlfn.XLOOKUP(Tabla1[[#This Row],[Descripción]],Tabla10[Descripción],Tabla10[CODIGO PRESUPUESTARIO],0))</f>
        <v/>
      </c>
      <c r="Q1295" s="523"/>
      <c r="R1295" s="523" t="str">
        <f>IF(Tabla1[[#This Row],[Insumos]]="","",_xlfn.XLOOKUP(Tabla1[[#This Row],[Insumos]],Tabla10[Insumo],Tabla10[InsumoAbrev],"",0))</f>
        <v/>
      </c>
    </row>
    <row r="1296" spans="2:18">
      <c r="B1296" s="188" t="str">
        <f>IF('Formulario PPGR3'!$G1296="","",CONCATENATE('Formulario PPGR3'!$C1296,".",'Formulario PPGR3'!$D1296,".",'Formulario PPGR3'!$E1296,".",'Formulario PPGR3'!$F1296))</f>
        <v/>
      </c>
      <c r="C1296" s="188" t="str">
        <f>IF('Formulario PPGR3'!$G1296="","",'Formulario PPGR1'!#REF!)</f>
        <v/>
      </c>
      <c r="D1296" s="188" t="str">
        <f>IF('Formulario PPGR3'!$G1296="","",'Formulario PPGR1'!#REF!)</f>
        <v/>
      </c>
      <c r="E1296" s="188" t="str">
        <f>IF('Formulario PPGR3'!$G1296="","",'Formulario PPGR1'!#REF!)</f>
        <v/>
      </c>
      <c r="F1296" s="188" t="str">
        <f>IF('Formulario PPGR3'!$G1296="","",'Formulario PPGR1'!#REF!)</f>
        <v/>
      </c>
      <c r="G1296" s="234"/>
      <c r="H1296" s="519" t="str" cm="1">
        <f t="array" ref="H1296">IF(Tabla1[[#This Row],[Código_Actividad]]="","",_xlfn.XLOOKUP(Tabla1[[#This Row],[Código_Actividad]],CodigoActividad,Tabla2[Actividades Programables Presupuestables],"",0))</f>
        <v/>
      </c>
      <c r="I1296" s="520" t="str">
        <f>IFERROR(VLOOKUP('Formulario PPGR3'!$G1296,'Formulario PPGR2'!$C$9:$Q$270,15,FALSE),"")</f>
        <v/>
      </c>
      <c r="J1296" s="525"/>
      <c r="K1296" s="524"/>
      <c r="L1296" s="521" t="str">
        <f>IF(Tabla1[[#This Row],[Descripción]]="","",_xlfn.XLOOKUP(Tabla1[[#This Row],[Descripción]],Tabla10[Descripción],Tabla10[Unidad de Medida],"",0))</f>
        <v/>
      </c>
      <c r="M1296" s="312"/>
      <c r="N1296" s="537" t="str">
        <f>IF(Tabla1[[#This Row],[Descripción]]="","",_xlfn.XLOOKUP(Tabla1[[#This Row],[Descripción]],Tabla10[Descripción],Tabla10[Precio Unitario],0))</f>
        <v/>
      </c>
      <c r="O1296" s="537" t="str">
        <f>IF(Tabla1[[#This Row],[Cantidad de Insumos]]="","",Tabla1[[#This Row],[Precio Unitario]]*Tabla1[[#This Row],[Cantidad de Insumos]])</f>
        <v/>
      </c>
      <c r="P1296" s="522" t="str">
        <f>IF(Tabla1[[#This Row],[Descripción]]="","",_xlfn.XLOOKUP(Tabla1[[#This Row],[Descripción]],Tabla10[Descripción],Tabla10[CODIGO PRESUPUESTARIO],0))</f>
        <v/>
      </c>
      <c r="Q1296" s="523"/>
      <c r="R1296" s="523" t="str">
        <f>IF(Tabla1[[#This Row],[Insumos]]="","",_xlfn.XLOOKUP(Tabla1[[#This Row],[Insumos]],Tabla10[Insumo],Tabla10[InsumoAbrev],"",0))</f>
        <v/>
      </c>
    </row>
    <row r="1297" spans="2:18">
      <c r="B1297" s="188" t="str">
        <f>IF('Formulario PPGR3'!$G1297="","",CONCATENATE('Formulario PPGR3'!$C1297,".",'Formulario PPGR3'!$D1297,".",'Formulario PPGR3'!$E1297,".",'Formulario PPGR3'!$F1297))</f>
        <v/>
      </c>
      <c r="C1297" s="188" t="str">
        <f>IF('Formulario PPGR3'!$G1297="","",'Formulario PPGR1'!#REF!)</f>
        <v/>
      </c>
      <c r="D1297" s="188" t="str">
        <f>IF('Formulario PPGR3'!$G1297="","",'Formulario PPGR1'!#REF!)</f>
        <v/>
      </c>
      <c r="E1297" s="188" t="str">
        <f>IF('Formulario PPGR3'!$G1297="","",'Formulario PPGR1'!#REF!)</f>
        <v/>
      </c>
      <c r="F1297" s="188" t="str">
        <f>IF('Formulario PPGR3'!$G1297="","",'Formulario PPGR1'!#REF!)</f>
        <v/>
      </c>
      <c r="G1297" s="234"/>
      <c r="H1297" s="519" t="str" cm="1">
        <f t="array" ref="H1297">IF(Tabla1[[#This Row],[Código_Actividad]]="","",_xlfn.XLOOKUP(Tabla1[[#This Row],[Código_Actividad]],CodigoActividad,Tabla2[Actividades Programables Presupuestables],"",0))</f>
        <v/>
      </c>
      <c r="I1297" s="520" t="str">
        <f>IFERROR(VLOOKUP('Formulario PPGR3'!$G1297,'Formulario PPGR2'!$C$9:$Q$270,15,FALSE),"")</f>
        <v/>
      </c>
      <c r="J1297" s="525"/>
      <c r="K1297" s="524"/>
      <c r="L1297" s="521" t="str">
        <f>IF(Tabla1[[#This Row],[Descripción]]="","",_xlfn.XLOOKUP(Tabla1[[#This Row],[Descripción]],Tabla10[Descripción],Tabla10[Unidad de Medida],"",0))</f>
        <v/>
      </c>
      <c r="M1297" s="312"/>
      <c r="N1297" s="537" t="str">
        <f>IF(Tabla1[[#This Row],[Descripción]]="","",_xlfn.XLOOKUP(Tabla1[[#This Row],[Descripción]],Tabla10[Descripción],Tabla10[Precio Unitario],0))</f>
        <v/>
      </c>
      <c r="O1297" s="537" t="str">
        <f>IF(Tabla1[[#This Row],[Cantidad de Insumos]]="","",Tabla1[[#This Row],[Precio Unitario]]*Tabla1[[#This Row],[Cantidad de Insumos]])</f>
        <v/>
      </c>
      <c r="P1297" s="522" t="str">
        <f>IF(Tabla1[[#This Row],[Descripción]]="","",_xlfn.XLOOKUP(Tabla1[[#This Row],[Descripción]],Tabla10[Descripción],Tabla10[CODIGO PRESUPUESTARIO],0))</f>
        <v/>
      </c>
      <c r="Q1297" s="523"/>
      <c r="R1297" s="523" t="str">
        <f>IF(Tabla1[[#This Row],[Insumos]]="","",_xlfn.XLOOKUP(Tabla1[[#This Row],[Insumos]],Tabla10[Insumo],Tabla10[InsumoAbrev],"",0))</f>
        <v/>
      </c>
    </row>
    <row r="1298" spans="2:18">
      <c r="B1298" s="188" t="str">
        <f>IF('Formulario PPGR3'!$G1298="","",CONCATENATE('Formulario PPGR3'!$C1298,".",'Formulario PPGR3'!$D1298,".",'Formulario PPGR3'!$E1298,".",'Formulario PPGR3'!$F1298))</f>
        <v/>
      </c>
      <c r="C1298" s="188" t="str">
        <f>IF('Formulario PPGR3'!$G1298="","",'Formulario PPGR1'!#REF!)</f>
        <v/>
      </c>
      <c r="D1298" s="188" t="str">
        <f>IF('Formulario PPGR3'!$G1298="","",'Formulario PPGR1'!#REF!)</f>
        <v/>
      </c>
      <c r="E1298" s="188" t="str">
        <f>IF('Formulario PPGR3'!$G1298="","",'Formulario PPGR1'!#REF!)</f>
        <v/>
      </c>
      <c r="F1298" s="188" t="str">
        <f>IF('Formulario PPGR3'!$G1298="","",'Formulario PPGR1'!#REF!)</f>
        <v/>
      </c>
      <c r="G1298" s="234"/>
      <c r="H1298" s="519" t="str" cm="1">
        <f t="array" ref="H1298">IF(Tabla1[[#This Row],[Código_Actividad]]="","",_xlfn.XLOOKUP(Tabla1[[#This Row],[Código_Actividad]],CodigoActividad,Tabla2[Actividades Programables Presupuestables],"",0))</f>
        <v/>
      </c>
      <c r="I1298" s="520" t="str">
        <f>IFERROR(VLOOKUP('Formulario PPGR3'!$G1298,'Formulario PPGR2'!$C$9:$Q$270,15,FALSE),"")</f>
        <v/>
      </c>
      <c r="J1298" s="525"/>
      <c r="K1298" s="524"/>
      <c r="L1298" s="521" t="str">
        <f>IF(Tabla1[[#This Row],[Descripción]]="","",_xlfn.XLOOKUP(Tabla1[[#This Row],[Descripción]],Tabla10[Descripción],Tabla10[Unidad de Medida],"",0))</f>
        <v/>
      </c>
      <c r="M1298" s="312"/>
      <c r="N1298" s="537" t="str">
        <f>IF(Tabla1[[#This Row],[Descripción]]="","",_xlfn.XLOOKUP(Tabla1[[#This Row],[Descripción]],Tabla10[Descripción],Tabla10[Precio Unitario],0))</f>
        <v/>
      </c>
      <c r="O1298" s="537" t="str">
        <f>IF(Tabla1[[#This Row],[Cantidad de Insumos]]="","",Tabla1[[#This Row],[Precio Unitario]]*Tabla1[[#This Row],[Cantidad de Insumos]])</f>
        <v/>
      </c>
      <c r="P1298" s="522" t="str">
        <f>IF(Tabla1[[#This Row],[Descripción]]="","",_xlfn.XLOOKUP(Tabla1[[#This Row],[Descripción]],Tabla10[Descripción],Tabla10[CODIGO PRESUPUESTARIO],0))</f>
        <v/>
      </c>
      <c r="Q1298" s="523"/>
      <c r="R1298" s="523" t="str">
        <f>IF(Tabla1[[#This Row],[Insumos]]="","",_xlfn.XLOOKUP(Tabla1[[#This Row],[Insumos]],Tabla10[Insumo],Tabla10[InsumoAbrev],"",0))</f>
        <v/>
      </c>
    </row>
    <row r="1299" spans="2:18">
      <c r="B1299" s="188" t="str">
        <f>IF('Formulario PPGR3'!$G1299="","",CONCATENATE('Formulario PPGR3'!$C1299,".",'Formulario PPGR3'!$D1299,".",'Formulario PPGR3'!$E1299,".",'Formulario PPGR3'!$F1299))</f>
        <v/>
      </c>
      <c r="C1299" s="188" t="str">
        <f>IF('Formulario PPGR3'!$G1299="","",'Formulario PPGR1'!#REF!)</f>
        <v/>
      </c>
      <c r="D1299" s="188" t="str">
        <f>IF('Formulario PPGR3'!$G1299="","",'Formulario PPGR1'!#REF!)</f>
        <v/>
      </c>
      <c r="E1299" s="188" t="str">
        <f>IF('Formulario PPGR3'!$G1299="","",'Formulario PPGR1'!#REF!)</f>
        <v/>
      </c>
      <c r="F1299" s="188" t="str">
        <f>IF('Formulario PPGR3'!$G1299="","",'Formulario PPGR1'!#REF!)</f>
        <v/>
      </c>
      <c r="G1299" s="234"/>
      <c r="H1299" s="519" t="str" cm="1">
        <f t="array" ref="H1299">IF(Tabla1[[#This Row],[Código_Actividad]]="","",_xlfn.XLOOKUP(Tabla1[[#This Row],[Código_Actividad]],CodigoActividad,Tabla2[Actividades Programables Presupuestables],"",0))</f>
        <v/>
      </c>
      <c r="I1299" s="520" t="str">
        <f>IFERROR(VLOOKUP('Formulario PPGR3'!$G1299,'Formulario PPGR2'!$C$9:$Q$270,15,FALSE),"")</f>
        <v/>
      </c>
      <c r="J1299" s="525"/>
      <c r="K1299" s="524"/>
      <c r="L1299" s="521" t="str">
        <f>IF(Tabla1[[#This Row],[Descripción]]="","",_xlfn.XLOOKUP(Tabla1[[#This Row],[Descripción]],Tabla10[Descripción],Tabla10[Unidad de Medida],"",0))</f>
        <v/>
      </c>
      <c r="M1299" s="312"/>
      <c r="N1299" s="537" t="str">
        <f>IF(Tabla1[[#This Row],[Descripción]]="","",_xlfn.XLOOKUP(Tabla1[[#This Row],[Descripción]],Tabla10[Descripción],Tabla10[Precio Unitario],0))</f>
        <v/>
      </c>
      <c r="O1299" s="537" t="str">
        <f>IF(Tabla1[[#This Row],[Cantidad de Insumos]]="","",Tabla1[[#This Row],[Precio Unitario]]*Tabla1[[#This Row],[Cantidad de Insumos]])</f>
        <v/>
      </c>
      <c r="P1299" s="522" t="str">
        <f>IF(Tabla1[[#This Row],[Descripción]]="","",_xlfn.XLOOKUP(Tabla1[[#This Row],[Descripción]],Tabla10[Descripción],Tabla10[CODIGO PRESUPUESTARIO],0))</f>
        <v/>
      </c>
      <c r="Q1299" s="523"/>
      <c r="R1299" s="523" t="str">
        <f>IF(Tabla1[[#This Row],[Insumos]]="","",_xlfn.XLOOKUP(Tabla1[[#This Row],[Insumos]],Tabla10[Insumo],Tabla10[InsumoAbrev],"",0))</f>
        <v/>
      </c>
    </row>
    <row r="1300" spans="2:18">
      <c r="B1300" s="188" t="str">
        <f>IF('Formulario PPGR3'!$G1300="","",CONCATENATE('Formulario PPGR3'!$C1300,".",'Formulario PPGR3'!$D1300,".",'Formulario PPGR3'!$E1300,".",'Formulario PPGR3'!$F1300))</f>
        <v/>
      </c>
      <c r="C1300" s="188" t="str">
        <f>IF('Formulario PPGR3'!$G1300="","",'Formulario PPGR1'!#REF!)</f>
        <v/>
      </c>
      <c r="D1300" s="188" t="str">
        <f>IF('Formulario PPGR3'!$G1300="","",'Formulario PPGR1'!#REF!)</f>
        <v/>
      </c>
      <c r="E1300" s="188" t="str">
        <f>IF('Formulario PPGR3'!$G1300="","",'Formulario PPGR1'!#REF!)</f>
        <v/>
      </c>
      <c r="F1300" s="188" t="str">
        <f>IF('Formulario PPGR3'!$G1300="","",'Formulario PPGR1'!#REF!)</f>
        <v/>
      </c>
      <c r="G1300" s="234"/>
      <c r="H1300" s="519" t="str" cm="1">
        <f t="array" ref="H1300">IF(Tabla1[[#This Row],[Código_Actividad]]="","",_xlfn.XLOOKUP(Tabla1[[#This Row],[Código_Actividad]],CodigoActividad,Tabla2[Actividades Programables Presupuestables],"",0))</f>
        <v/>
      </c>
      <c r="I1300" s="520" t="str">
        <f>IFERROR(VLOOKUP('Formulario PPGR3'!$G1300,'Formulario PPGR2'!$C$9:$Q$270,15,FALSE),"")</f>
        <v/>
      </c>
      <c r="J1300" s="525"/>
      <c r="K1300" s="524"/>
      <c r="L1300" s="521" t="str">
        <f>IF(Tabla1[[#This Row],[Descripción]]="","",_xlfn.XLOOKUP(Tabla1[[#This Row],[Descripción]],Tabla10[Descripción],Tabla10[Unidad de Medida],"",0))</f>
        <v/>
      </c>
      <c r="M1300" s="312"/>
      <c r="N1300" s="537" t="str">
        <f>IF(Tabla1[[#This Row],[Descripción]]="","",_xlfn.XLOOKUP(Tabla1[[#This Row],[Descripción]],Tabla10[Descripción],Tabla10[Precio Unitario],0))</f>
        <v/>
      </c>
      <c r="O1300" s="537" t="str">
        <f>IF(Tabla1[[#This Row],[Cantidad de Insumos]]="","",Tabla1[[#This Row],[Precio Unitario]]*Tabla1[[#This Row],[Cantidad de Insumos]])</f>
        <v/>
      </c>
      <c r="P1300" s="522" t="str">
        <f>IF(Tabla1[[#This Row],[Descripción]]="","",_xlfn.XLOOKUP(Tabla1[[#This Row],[Descripción]],Tabla10[Descripción],Tabla10[CODIGO PRESUPUESTARIO],0))</f>
        <v/>
      </c>
      <c r="Q1300" s="523"/>
      <c r="R1300" s="523" t="str">
        <f>IF(Tabla1[[#This Row],[Insumos]]="","",_xlfn.XLOOKUP(Tabla1[[#This Row],[Insumos]],Tabla10[Insumo],Tabla10[InsumoAbrev],"",0))</f>
        <v/>
      </c>
    </row>
    <row r="1301" spans="2:18">
      <c r="B1301" s="188" t="str">
        <f>IF('Formulario PPGR3'!$G1301="","",CONCATENATE('Formulario PPGR3'!$C1301,".",'Formulario PPGR3'!$D1301,".",'Formulario PPGR3'!$E1301,".",'Formulario PPGR3'!$F1301))</f>
        <v/>
      </c>
      <c r="C1301" s="188" t="str">
        <f>IF('Formulario PPGR3'!$G1301="","",'Formulario PPGR1'!#REF!)</f>
        <v/>
      </c>
      <c r="D1301" s="188" t="str">
        <f>IF('Formulario PPGR3'!$G1301="","",'Formulario PPGR1'!#REF!)</f>
        <v/>
      </c>
      <c r="E1301" s="188" t="str">
        <f>IF('Formulario PPGR3'!$G1301="","",'Formulario PPGR1'!#REF!)</f>
        <v/>
      </c>
      <c r="F1301" s="188" t="str">
        <f>IF('Formulario PPGR3'!$G1301="","",'Formulario PPGR1'!#REF!)</f>
        <v/>
      </c>
      <c r="G1301" s="234"/>
      <c r="H1301" s="519" t="str" cm="1">
        <f t="array" ref="H1301">IF(Tabla1[[#This Row],[Código_Actividad]]="","",_xlfn.XLOOKUP(Tabla1[[#This Row],[Código_Actividad]],CodigoActividad,Tabla2[Actividades Programables Presupuestables],"",0))</f>
        <v/>
      </c>
      <c r="I1301" s="520" t="str">
        <f>IFERROR(VLOOKUP('Formulario PPGR3'!$G1301,'Formulario PPGR2'!$C$9:$Q$270,15,FALSE),"")</f>
        <v/>
      </c>
      <c r="J1301" s="525"/>
      <c r="K1301" s="524"/>
      <c r="L1301" s="521" t="str">
        <f>IF(Tabla1[[#This Row],[Descripción]]="","",_xlfn.XLOOKUP(Tabla1[[#This Row],[Descripción]],Tabla10[Descripción],Tabla10[Unidad de Medida],"",0))</f>
        <v/>
      </c>
      <c r="M1301" s="312"/>
      <c r="N1301" s="537" t="str">
        <f>IF(Tabla1[[#This Row],[Descripción]]="","",_xlfn.XLOOKUP(Tabla1[[#This Row],[Descripción]],Tabla10[Descripción],Tabla10[Precio Unitario],0))</f>
        <v/>
      </c>
      <c r="O1301" s="537" t="str">
        <f>IF(Tabla1[[#This Row],[Cantidad de Insumos]]="","",Tabla1[[#This Row],[Precio Unitario]]*Tabla1[[#This Row],[Cantidad de Insumos]])</f>
        <v/>
      </c>
      <c r="P1301" s="522" t="str">
        <f>IF(Tabla1[[#This Row],[Descripción]]="","",_xlfn.XLOOKUP(Tabla1[[#This Row],[Descripción]],Tabla10[Descripción],Tabla10[CODIGO PRESUPUESTARIO],0))</f>
        <v/>
      </c>
      <c r="Q1301" s="523"/>
      <c r="R1301" s="523" t="str">
        <f>IF(Tabla1[[#This Row],[Insumos]]="","",_xlfn.XLOOKUP(Tabla1[[#This Row],[Insumos]],Tabla10[Insumo],Tabla10[InsumoAbrev],"",0))</f>
        <v/>
      </c>
    </row>
    <row r="1302" spans="2:18">
      <c r="B1302" s="188" t="str">
        <f>IF('Formulario PPGR3'!$G1302="","",CONCATENATE('Formulario PPGR3'!$C1302,".",'Formulario PPGR3'!$D1302,".",'Formulario PPGR3'!$E1302,".",'Formulario PPGR3'!$F1302))</f>
        <v/>
      </c>
      <c r="C1302" s="188" t="str">
        <f>IF('Formulario PPGR3'!$G1302="","",'Formulario PPGR1'!#REF!)</f>
        <v/>
      </c>
      <c r="D1302" s="188" t="str">
        <f>IF('Formulario PPGR3'!$G1302="","",'Formulario PPGR1'!#REF!)</f>
        <v/>
      </c>
      <c r="E1302" s="188" t="str">
        <f>IF('Formulario PPGR3'!$G1302="","",'Formulario PPGR1'!#REF!)</f>
        <v/>
      </c>
      <c r="F1302" s="188" t="str">
        <f>IF('Formulario PPGR3'!$G1302="","",'Formulario PPGR1'!#REF!)</f>
        <v/>
      </c>
      <c r="G1302" s="234"/>
      <c r="H1302" s="519" t="str" cm="1">
        <f t="array" ref="H1302">IF(Tabla1[[#This Row],[Código_Actividad]]="","",_xlfn.XLOOKUP(Tabla1[[#This Row],[Código_Actividad]],CodigoActividad,Tabla2[Actividades Programables Presupuestables],"",0))</f>
        <v/>
      </c>
      <c r="I1302" s="520" t="str">
        <f>IFERROR(VLOOKUP('Formulario PPGR3'!$G1302,'Formulario PPGR2'!$C$9:$Q$270,15,FALSE),"")</f>
        <v/>
      </c>
      <c r="J1302" s="525"/>
      <c r="K1302" s="524"/>
      <c r="L1302" s="521" t="str">
        <f>IF(Tabla1[[#This Row],[Descripción]]="","",_xlfn.XLOOKUP(Tabla1[[#This Row],[Descripción]],Tabla10[Descripción],Tabla10[Unidad de Medida],"",0))</f>
        <v/>
      </c>
      <c r="M1302" s="312"/>
      <c r="N1302" s="537" t="str">
        <f>IF(Tabla1[[#This Row],[Descripción]]="","",_xlfn.XLOOKUP(Tabla1[[#This Row],[Descripción]],Tabla10[Descripción],Tabla10[Precio Unitario],0))</f>
        <v/>
      </c>
      <c r="O1302" s="537" t="str">
        <f>IF(Tabla1[[#This Row],[Cantidad de Insumos]]="","",Tabla1[[#This Row],[Precio Unitario]]*Tabla1[[#This Row],[Cantidad de Insumos]])</f>
        <v/>
      </c>
      <c r="P1302" s="522" t="str">
        <f>IF(Tabla1[[#This Row],[Descripción]]="","",_xlfn.XLOOKUP(Tabla1[[#This Row],[Descripción]],Tabla10[Descripción],Tabla10[CODIGO PRESUPUESTARIO],0))</f>
        <v/>
      </c>
      <c r="Q1302" s="523"/>
      <c r="R1302" s="523" t="str">
        <f>IF(Tabla1[[#This Row],[Insumos]]="","",_xlfn.XLOOKUP(Tabla1[[#This Row],[Insumos]],Tabla10[Insumo],Tabla10[InsumoAbrev],"",0))</f>
        <v/>
      </c>
    </row>
    <row r="1303" spans="2:18">
      <c r="B1303" s="188" t="str">
        <f>IF('Formulario PPGR3'!$G1303="","",CONCATENATE('Formulario PPGR3'!$C1303,".",'Formulario PPGR3'!$D1303,".",'Formulario PPGR3'!$E1303,".",'Formulario PPGR3'!$F1303))</f>
        <v/>
      </c>
      <c r="C1303" s="188" t="str">
        <f>IF('Formulario PPGR3'!$G1303="","",'Formulario PPGR1'!#REF!)</f>
        <v/>
      </c>
      <c r="D1303" s="188" t="str">
        <f>IF('Formulario PPGR3'!$G1303="","",'Formulario PPGR1'!#REF!)</f>
        <v/>
      </c>
      <c r="E1303" s="188" t="str">
        <f>IF('Formulario PPGR3'!$G1303="","",'Formulario PPGR1'!#REF!)</f>
        <v/>
      </c>
      <c r="F1303" s="188" t="str">
        <f>IF('Formulario PPGR3'!$G1303="","",'Formulario PPGR1'!#REF!)</f>
        <v/>
      </c>
      <c r="G1303" s="234"/>
      <c r="H1303" s="519" t="str" cm="1">
        <f t="array" ref="H1303">IF(Tabla1[[#This Row],[Código_Actividad]]="","",_xlfn.XLOOKUP(Tabla1[[#This Row],[Código_Actividad]],CodigoActividad,Tabla2[Actividades Programables Presupuestables],"",0))</f>
        <v/>
      </c>
      <c r="I1303" s="520" t="str">
        <f>IFERROR(VLOOKUP('Formulario PPGR3'!$G1303,'Formulario PPGR2'!$C$9:$Q$270,15,FALSE),"")</f>
        <v/>
      </c>
      <c r="J1303" s="525"/>
      <c r="K1303" s="524"/>
      <c r="L1303" s="521" t="str">
        <f>IF(Tabla1[[#This Row],[Descripción]]="","",_xlfn.XLOOKUP(Tabla1[[#This Row],[Descripción]],Tabla10[Descripción],Tabla10[Unidad de Medida],"",0))</f>
        <v/>
      </c>
      <c r="M1303" s="312"/>
      <c r="N1303" s="537" t="str">
        <f>IF(Tabla1[[#This Row],[Descripción]]="","",_xlfn.XLOOKUP(Tabla1[[#This Row],[Descripción]],Tabla10[Descripción],Tabla10[Precio Unitario],0))</f>
        <v/>
      </c>
      <c r="O1303" s="537" t="str">
        <f>IF(Tabla1[[#This Row],[Cantidad de Insumos]]="","",Tabla1[[#This Row],[Precio Unitario]]*Tabla1[[#This Row],[Cantidad de Insumos]])</f>
        <v/>
      </c>
      <c r="P1303" s="522" t="str">
        <f>IF(Tabla1[[#This Row],[Descripción]]="","",_xlfn.XLOOKUP(Tabla1[[#This Row],[Descripción]],Tabla10[Descripción],Tabla10[CODIGO PRESUPUESTARIO],0))</f>
        <v/>
      </c>
      <c r="Q1303" s="523"/>
      <c r="R1303" s="523" t="str">
        <f>IF(Tabla1[[#This Row],[Insumos]]="","",_xlfn.XLOOKUP(Tabla1[[#This Row],[Insumos]],Tabla10[Insumo],Tabla10[InsumoAbrev],"",0))</f>
        <v/>
      </c>
    </row>
    <row r="1304" spans="2:18">
      <c r="B1304" s="188" t="str">
        <f>IF('Formulario PPGR3'!$G1304="","",CONCATENATE('Formulario PPGR3'!$C1304,".",'Formulario PPGR3'!$D1304,".",'Formulario PPGR3'!$E1304,".",'Formulario PPGR3'!$F1304))</f>
        <v/>
      </c>
      <c r="C1304" s="188" t="str">
        <f>IF('Formulario PPGR3'!$G1304="","",'Formulario PPGR1'!#REF!)</f>
        <v/>
      </c>
      <c r="D1304" s="188" t="str">
        <f>IF('Formulario PPGR3'!$G1304="","",'Formulario PPGR1'!#REF!)</f>
        <v/>
      </c>
      <c r="E1304" s="188" t="str">
        <f>IF('Formulario PPGR3'!$G1304="","",'Formulario PPGR1'!#REF!)</f>
        <v/>
      </c>
      <c r="F1304" s="188" t="str">
        <f>IF('Formulario PPGR3'!$G1304="","",'Formulario PPGR1'!#REF!)</f>
        <v/>
      </c>
      <c r="G1304" s="234"/>
      <c r="H1304" s="519" t="str" cm="1">
        <f t="array" ref="H1304">IF(Tabla1[[#This Row],[Código_Actividad]]="","",_xlfn.XLOOKUP(Tabla1[[#This Row],[Código_Actividad]],CodigoActividad,Tabla2[Actividades Programables Presupuestables],"",0))</f>
        <v/>
      </c>
      <c r="I1304" s="520" t="str">
        <f>IFERROR(VLOOKUP('Formulario PPGR3'!$G1304,'Formulario PPGR2'!$C$9:$Q$270,15,FALSE),"")</f>
        <v/>
      </c>
      <c r="J1304" s="525"/>
      <c r="K1304" s="524"/>
      <c r="L1304" s="521" t="str">
        <f>IF(Tabla1[[#This Row],[Descripción]]="","",_xlfn.XLOOKUP(Tabla1[[#This Row],[Descripción]],Tabla10[Descripción],Tabla10[Unidad de Medida],"",0))</f>
        <v/>
      </c>
      <c r="M1304" s="312"/>
      <c r="N1304" s="537" t="str">
        <f>IF(Tabla1[[#This Row],[Descripción]]="","",_xlfn.XLOOKUP(Tabla1[[#This Row],[Descripción]],Tabla10[Descripción],Tabla10[Precio Unitario],0))</f>
        <v/>
      </c>
      <c r="O1304" s="537" t="str">
        <f>IF(Tabla1[[#This Row],[Cantidad de Insumos]]="","",Tabla1[[#This Row],[Precio Unitario]]*Tabla1[[#This Row],[Cantidad de Insumos]])</f>
        <v/>
      </c>
      <c r="P1304" s="522" t="str">
        <f>IF(Tabla1[[#This Row],[Descripción]]="","",_xlfn.XLOOKUP(Tabla1[[#This Row],[Descripción]],Tabla10[Descripción],Tabla10[CODIGO PRESUPUESTARIO],0))</f>
        <v/>
      </c>
      <c r="Q1304" s="523"/>
      <c r="R1304" s="523" t="str">
        <f>IF(Tabla1[[#This Row],[Insumos]]="","",_xlfn.XLOOKUP(Tabla1[[#This Row],[Insumos]],Tabla10[Insumo],Tabla10[InsumoAbrev],"",0))</f>
        <v/>
      </c>
    </row>
    <row r="1305" spans="2:18">
      <c r="B1305" s="188" t="str">
        <f>IF('Formulario PPGR3'!$G1305="","",CONCATENATE('Formulario PPGR3'!$C1305,".",'Formulario PPGR3'!$D1305,".",'Formulario PPGR3'!$E1305,".",'Formulario PPGR3'!$F1305))</f>
        <v/>
      </c>
      <c r="C1305" s="188" t="str">
        <f>IF('Formulario PPGR3'!$G1305="","",'Formulario PPGR1'!#REF!)</f>
        <v/>
      </c>
      <c r="D1305" s="188" t="str">
        <f>IF('Formulario PPGR3'!$G1305="","",'Formulario PPGR1'!#REF!)</f>
        <v/>
      </c>
      <c r="E1305" s="188" t="str">
        <f>IF('Formulario PPGR3'!$G1305="","",'Formulario PPGR1'!#REF!)</f>
        <v/>
      </c>
      <c r="F1305" s="188" t="str">
        <f>IF('Formulario PPGR3'!$G1305="","",'Formulario PPGR1'!#REF!)</f>
        <v/>
      </c>
      <c r="G1305" s="234"/>
      <c r="H1305" s="519" t="str" cm="1">
        <f t="array" ref="H1305">IF(Tabla1[[#This Row],[Código_Actividad]]="","",_xlfn.XLOOKUP(Tabla1[[#This Row],[Código_Actividad]],CodigoActividad,Tabla2[Actividades Programables Presupuestables],"",0))</f>
        <v/>
      </c>
      <c r="I1305" s="520" t="str">
        <f>IFERROR(VLOOKUP('Formulario PPGR3'!$G1305,'Formulario PPGR2'!$C$9:$Q$270,15,FALSE),"")</f>
        <v/>
      </c>
      <c r="J1305" s="525"/>
      <c r="K1305" s="524"/>
      <c r="L1305" s="521" t="str">
        <f>IF(Tabla1[[#This Row],[Descripción]]="","",_xlfn.XLOOKUP(Tabla1[[#This Row],[Descripción]],Tabla10[Descripción],Tabla10[Unidad de Medida],"",0))</f>
        <v/>
      </c>
      <c r="M1305" s="312"/>
      <c r="N1305" s="537" t="str">
        <f>IF(Tabla1[[#This Row],[Descripción]]="","",_xlfn.XLOOKUP(Tabla1[[#This Row],[Descripción]],Tabla10[Descripción],Tabla10[Precio Unitario],0))</f>
        <v/>
      </c>
      <c r="O1305" s="537" t="str">
        <f>IF(Tabla1[[#This Row],[Cantidad de Insumos]]="","",Tabla1[[#This Row],[Precio Unitario]]*Tabla1[[#This Row],[Cantidad de Insumos]])</f>
        <v/>
      </c>
      <c r="P1305" s="522" t="str">
        <f>IF(Tabla1[[#This Row],[Descripción]]="","",_xlfn.XLOOKUP(Tabla1[[#This Row],[Descripción]],Tabla10[Descripción],Tabla10[CODIGO PRESUPUESTARIO],0))</f>
        <v/>
      </c>
      <c r="Q1305" s="523"/>
      <c r="R1305" s="523" t="str">
        <f>IF(Tabla1[[#This Row],[Insumos]]="","",_xlfn.XLOOKUP(Tabla1[[#This Row],[Insumos]],Tabla10[Insumo],Tabla10[InsumoAbrev],"",0))</f>
        <v/>
      </c>
    </row>
    <row r="1306" spans="2:18">
      <c r="B1306" s="188" t="str">
        <f>IF('Formulario PPGR3'!$G1306="","",CONCATENATE('Formulario PPGR3'!$C1306,".",'Formulario PPGR3'!$D1306,".",'Formulario PPGR3'!$E1306,".",'Formulario PPGR3'!$F1306))</f>
        <v/>
      </c>
      <c r="C1306" s="188" t="str">
        <f>IF('Formulario PPGR3'!$G1306="","",'Formulario PPGR1'!#REF!)</f>
        <v/>
      </c>
      <c r="D1306" s="188" t="str">
        <f>IF('Formulario PPGR3'!$G1306="","",'Formulario PPGR1'!#REF!)</f>
        <v/>
      </c>
      <c r="E1306" s="188" t="str">
        <f>IF('Formulario PPGR3'!$G1306="","",'Formulario PPGR1'!#REF!)</f>
        <v/>
      </c>
      <c r="F1306" s="188" t="str">
        <f>IF('Formulario PPGR3'!$G1306="","",'Formulario PPGR1'!#REF!)</f>
        <v/>
      </c>
      <c r="G1306" s="234"/>
      <c r="H1306" s="519" t="str" cm="1">
        <f t="array" ref="H1306">IF(Tabla1[[#This Row],[Código_Actividad]]="","",_xlfn.XLOOKUP(Tabla1[[#This Row],[Código_Actividad]],CodigoActividad,Tabla2[Actividades Programables Presupuestables],"",0))</f>
        <v/>
      </c>
      <c r="I1306" s="520" t="str">
        <f>IFERROR(VLOOKUP('Formulario PPGR3'!$G1306,'Formulario PPGR2'!$C$9:$Q$270,15,FALSE),"")</f>
        <v/>
      </c>
      <c r="J1306" s="525"/>
      <c r="K1306" s="524"/>
      <c r="L1306" s="521" t="str">
        <f>IF(Tabla1[[#This Row],[Descripción]]="","",_xlfn.XLOOKUP(Tabla1[[#This Row],[Descripción]],Tabla10[Descripción],Tabla10[Unidad de Medida],"",0))</f>
        <v/>
      </c>
      <c r="M1306" s="312"/>
      <c r="N1306" s="537" t="str">
        <f>IF(Tabla1[[#This Row],[Descripción]]="","",_xlfn.XLOOKUP(Tabla1[[#This Row],[Descripción]],Tabla10[Descripción],Tabla10[Precio Unitario],0))</f>
        <v/>
      </c>
      <c r="O1306" s="537" t="str">
        <f>IF(Tabla1[[#This Row],[Cantidad de Insumos]]="","",Tabla1[[#This Row],[Precio Unitario]]*Tabla1[[#This Row],[Cantidad de Insumos]])</f>
        <v/>
      </c>
      <c r="P1306" s="522" t="str">
        <f>IF(Tabla1[[#This Row],[Descripción]]="","",_xlfn.XLOOKUP(Tabla1[[#This Row],[Descripción]],Tabla10[Descripción],Tabla10[CODIGO PRESUPUESTARIO],0))</f>
        <v/>
      </c>
      <c r="Q1306" s="523"/>
      <c r="R1306" s="523" t="str">
        <f>IF(Tabla1[[#This Row],[Insumos]]="","",_xlfn.XLOOKUP(Tabla1[[#This Row],[Insumos]],Tabla10[Insumo],Tabla10[InsumoAbrev],"",0))</f>
        <v/>
      </c>
    </row>
    <row r="1307" spans="2:18">
      <c r="B1307" s="188" t="str">
        <f>IF('Formulario PPGR3'!$G1307="","",CONCATENATE('Formulario PPGR3'!$C1307,".",'Formulario PPGR3'!$D1307,".",'Formulario PPGR3'!$E1307,".",'Formulario PPGR3'!$F1307))</f>
        <v/>
      </c>
      <c r="C1307" s="188" t="str">
        <f>IF('Formulario PPGR3'!$G1307="","",'Formulario PPGR1'!#REF!)</f>
        <v/>
      </c>
      <c r="D1307" s="188" t="str">
        <f>IF('Formulario PPGR3'!$G1307="","",'Formulario PPGR1'!#REF!)</f>
        <v/>
      </c>
      <c r="E1307" s="188" t="str">
        <f>IF('Formulario PPGR3'!$G1307="","",'Formulario PPGR1'!#REF!)</f>
        <v/>
      </c>
      <c r="F1307" s="188" t="str">
        <f>IF('Formulario PPGR3'!$G1307="","",'Formulario PPGR1'!#REF!)</f>
        <v/>
      </c>
      <c r="G1307" s="234"/>
      <c r="H1307" s="519" t="str" cm="1">
        <f t="array" ref="H1307">IF(Tabla1[[#This Row],[Código_Actividad]]="","",_xlfn.XLOOKUP(Tabla1[[#This Row],[Código_Actividad]],CodigoActividad,Tabla2[Actividades Programables Presupuestables],"",0))</f>
        <v/>
      </c>
      <c r="I1307" s="520" t="str">
        <f>IFERROR(VLOOKUP('Formulario PPGR3'!$G1307,'Formulario PPGR2'!$C$9:$Q$270,15,FALSE),"")</f>
        <v/>
      </c>
      <c r="J1307" s="525"/>
      <c r="K1307" s="524"/>
      <c r="L1307" s="521" t="str">
        <f>IF(Tabla1[[#This Row],[Descripción]]="","",_xlfn.XLOOKUP(Tabla1[[#This Row],[Descripción]],Tabla10[Descripción],Tabla10[Unidad de Medida],"",0))</f>
        <v/>
      </c>
      <c r="M1307" s="312"/>
      <c r="N1307" s="537" t="str">
        <f>IF(Tabla1[[#This Row],[Descripción]]="","",_xlfn.XLOOKUP(Tabla1[[#This Row],[Descripción]],Tabla10[Descripción],Tabla10[Precio Unitario],0))</f>
        <v/>
      </c>
      <c r="O1307" s="537" t="str">
        <f>IF(Tabla1[[#This Row],[Cantidad de Insumos]]="","",Tabla1[[#This Row],[Precio Unitario]]*Tabla1[[#This Row],[Cantidad de Insumos]])</f>
        <v/>
      </c>
      <c r="P1307" s="522" t="str">
        <f>IF(Tabla1[[#This Row],[Descripción]]="","",_xlfn.XLOOKUP(Tabla1[[#This Row],[Descripción]],Tabla10[Descripción],Tabla10[CODIGO PRESUPUESTARIO],0))</f>
        <v/>
      </c>
      <c r="Q1307" s="523"/>
      <c r="R1307" s="523" t="str">
        <f>IF(Tabla1[[#This Row],[Insumos]]="","",_xlfn.XLOOKUP(Tabla1[[#This Row],[Insumos]],Tabla10[Insumo],Tabla10[InsumoAbrev],"",0))</f>
        <v/>
      </c>
    </row>
    <row r="1308" spans="2:18">
      <c r="B1308" s="188" t="str">
        <f>IF('Formulario PPGR3'!$G1308="","",CONCATENATE('Formulario PPGR3'!$C1308,".",'Formulario PPGR3'!$D1308,".",'Formulario PPGR3'!$E1308,".",'Formulario PPGR3'!$F1308))</f>
        <v/>
      </c>
      <c r="C1308" s="188" t="str">
        <f>IF('Formulario PPGR3'!$G1308="","",'Formulario PPGR1'!#REF!)</f>
        <v/>
      </c>
      <c r="D1308" s="188" t="str">
        <f>IF('Formulario PPGR3'!$G1308="","",'Formulario PPGR1'!#REF!)</f>
        <v/>
      </c>
      <c r="E1308" s="188" t="str">
        <f>IF('Formulario PPGR3'!$G1308="","",'Formulario PPGR1'!#REF!)</f>
        <v/>
      </c>
      <c r="F1308" s="188" t="str">
        <f>IF('Formulario PPGR3'!$G1308="","",'Formulario PPGR1'!#REF!)</f>
        <v/>
      </c>
      <c r="G1308" s="234"/>
      <c r="H1308" s="519" t="str" cm="1">
        <f t="array" ref="H1308">IF(Tabla1[[#This Row],[Código_Actividad]]="","",_xlfn.XLOOKUP(Tabla1[[#This Row],[Código_Actividad]],CodigoActividad,Tabla2[Actividades Programables Presupuestables],"",0))</f>
        <v/>
      </c>
      <c r="I1308" s="520" t="str">
        <f>IFERROR(VLOOKUP('Formulario PPGR3'!$G1308,'Formulario PPGR2'!$C$9:$Q$270,15,FALSE),"")</f>
        <v/>
      </c>
      <c r="J1308" s="525"/>
      <c r="K1308" s="524"/>
      <c r="L1308" s="521" t="str">
        <f>IF(Tabla1[[#This Row],[Descripción]]="","",_xlfn.XLOOKUP(Tabla1[[#This Row],[Descripción]],Tabla10[Descripción],Tabla10[Unidad de Medida],"",0))</f>
        <v/>
      </c>
      <c r="M1308" s="312"/>
      <c r="N1308" s="537" t="str">
        <f>IF(Tabla1[[#This Row],[Descripción]]="","",_xlfn.XLOOKUP(Tabla1[[#This Row],[Descripción]],Tabla10[Descripción],Tabla10[Precio Unitario],0))</f>
        <v/>
      </c>
      <c r="O1308" s="537" t="str">
        <f>IF(Tabla1[[#This Row],[Cantidad de Insumos]]="","",Tabla1[[#This Row],[Precio Unitario]]*Tabla1[[#This Row],[Cantidad de Insumos]])</f>
        <v/>
      </c>
      <c r="P1308" s="522" t="str">
        <f>IF(Tabla1[[#This Row],[Descripción]]="","",_xlfn.XLOOKUP(Tabla1[[#This Row],[Descripción]],Tabla10[Descripción],Tabla10[CODIGO PRESUPUESTARIO],0))</f>
        <v/>
      </c>
      <c r="Q1308" s="523"/>
      <c r="R1308" s="523" t="str">
        <f>IF(Tabla1[[#This Row],[Insumos]]="","",_xlfn.XLOOKUP(Tabla1[[#This Row],[Insumos]],Tabla10[Insumo],Tabla10[InsumoAbrev],"",0))</f>
        <v/>
      </c>
    </row>
    <row r="1309" spans="2:18">
      <c r="B1309" s="188" t="str">
        <f>IF('Formulario PPGR3'!$G1309="","",CONCATENATE('Formulario PPGR3'!$C1309,".",'Formulario PPGR3'!$D1309,".",'Formulario PPGR3'!$E1309,".",'Formulario PPGR3'!$F1309))</f>
        <v/>
      </c>
      <c r="C1309" s="188" t="str">
        <f>IF('Formulario PPGR3'!$G1309="","",'Formulario PPGR1'!#REF!)</f>
        <v/>
      </c>
      <c r="D1309" s="188" t="str">
        <f>IF('Formulario PPGR3'!$G1309="","",'Formulario PPGR1'!#REF!)</f>
        <v/>
      </c>
      <c r="E1309" s="188" t="str">
        <f>IF('Formulario PPGR3'!$G1309="","",'Formulario PPGR1'!#REF!)</f>
        <v/>
      </c>
      <c r="F1309" s="188" t="str">
        <f>IF('Formulario PPGR3'!$G1309="","",'Formulario PPGR1'!#REF!)</f>
        <v/>
      </c>
      <c r="G1309" s="234"/>
      <c r="H1309" s="519" t="str" cm="1">
        <f t="array" ref="H1309">IF(Tabla1[[#This Row],[Código_Actividad]]="","",_xlfn.XLOOKUP(Tabla1[[#This Row],[Código_Actividad]],CodigoActividad,Tabla2[Actividades Programables Presupuestables],"",0))</f>
        <v/>
      </c>
      <c r="I1309" s="520" t="str">
        <f>IFERROR(VLOOKUP('Formulario PPGR3'!$G1309,'Formulario PPGR2'!$C$9:$Q$270,15,FALSE),"")</f>
        <v/>
      </c>
      <c r="J1309" s="525"/>
      <c r="K1309" s="524"/>
      <c r="L1309" s="521" t="str">
        <f>IF(Tabla1[[#This Row],[Descripción]]="","",_xlfn.XLOOKUP(Tabla1[[#This Row],[Descripción]],Tabla10[Descripción],Tabla10[Unidad de Medida],"",0))</f>
        <v/>
      </c>
      <c r="M1309" s="312"/>
      <c r="N1309" s="537" t="str">
        <f>IF(Tabla1[[#This Row],[Descripción]]="","",_xlfn.XLOOKUP(Tabla1[[#This Row],[Descripción]],Tabla10[Descripción],Tabla10[Precio Unitario],0))</f>
        <v/>
      </c>
      <c r="O1309" s="537" t="str">
        <f>IF(Tabla1[[#This Row],[Cantidad de Insumos]]="","",Tabla1[[#This Row],[Precio Unitario]]*Tabla1[[#This Row],[Cantidad de Insumos]])</f>
        <v/>
      </c>
      <c r="P1309" s="522" t="str">
        <f>IF(Tabla1[[#This Row],[Descripción]]="","",_xlfn.XLOOKUP(Tabla1[[#This Row],[Descripción]],Tabla10[Descripción],Tabla10[CODIGO PRESUPUESTARIO],0))</f>
        <v/>
      </c>
      <c r="Q1309" s="523"/>
      <c r="R1309" s="523" t="str">
        <f>IF(Tabla1[[#This Row],[Insumos]]="","",_xlfn.XLOOKUP(Tabla1[[#This Row],[Insumos]],Tabla10[Insumo],Tabla10[InsumoAbrev],"",0))</f>
        <v/>
      </c>
    </row>
    <row r="1310" spans="2:18">
      <c r="B1310" s="188" t="str">
        <f>IF('Formulario PPGR3'!$G1310="","",CONCATENATE('Formulario PPGR3'!$C1310,".",'Formulario PPGR3'!$D1310,".",'Formulario PPGR3'!$E1310,".",'Formulario PPGR3'!$F1310))</f>
        <v/>
      </c>
      <c r="C1310" s="188" t="str">
        <f>IF('Formulario PPGR3'!$G1310="","",'Formulario PPGR1'!#REF!)</f>
        <v/>
      </c>
      <c r="D1310" s="188" t="str">
        <f>IF('Formulario PPGR3'!$G1310="","",'Formulario PPGR1'!#REF!)</f>
        <v/>
      </c>
      <c r="E1310" s="188" t="str">
        <f>IF('Formulario PPGR3'!$G1310="","",'Formulario PPGR1'!#REF!)</f>
        <v/>
      </c>
      <c r="F1310" s="188" t="str">
        <f>IF('Formulario PPGR3'!$G1310="","",'Formulario PPGR1'!#REF!)</f>
        <v/>
      </c>
      <c r="G1310" s="234"/>
      <c r="H1310" s="519" t="str" cm="1">
        <f t="array" ref="H1310">IF(Tabla1[[#This Row],[Código_Actividad]]="","",_xlfn.XLOOKUP(Tabla1[[#This Row],[Código_Actividad]],CodigoActividad,Tabla2[Actividades Programables Presupuestables],"",0))</f>
        <v/>
      </c>
      <c r="I1310" s="520" t="str">
        <f>IFERROR(VLOOKUP('Formulario PPGR3'!$G1310,'Formulario PPGR2'!$C$9:$Q$270,15,FALSE),"")</f>
        <v/>
      </c>
      <c r="J1310" s="525"/>
      <c r="K1310" s="524"/>
      <c r="L1310" s="521" t="str">
        <f>IF(Tabla1[[#This Row],[Descripción]]="","",_xlfn.XLOOKUP(Tabla1[[#This Row],[Descripción]],Tabla10[Descripción],Tabla10[Unidad de Medida],"",0))</f>
        <v/>
      </c>
      <c r="M1310" s="312"/>
      <c r="N1310" s="537" t="str">
        <f>IF(Tabla1[[#This Row],[Descripción]]="","",_xlfn.XLOOKUP(Tabla1[[#This Row],[Descripción]],Tabla10[Descripción],Tabla10[Precio Unitario],0))</f>
        <v/>
      </c>
      <c r="O1310" s="537" t="str">
        <f>IF(Tabla1[[#This Row],[Cantidad de Insumos]]="","",Tabla1[[#This Row],[Precio Unitario]]*Tabla1[[#This Row],[Cantidad de Insumos]])</f>
        <v/>
      </c>
      <c r="P1310" s="522" t="str">
        <f>IF(Tabla1[[#This Row],[Descripción]]="","",_xlfn.XLOOKUP(Tabla1[[#This Row],[Descripción]],Tabla10[Descripción],Tabla10[CODIGO PRESUPUESTARIO],0))</f>
        <v/>
      </c>
      <c r="Q1310" s="523"/>
      <c r="R1310" s="523" t="str">
        <f>IF(Tabla1[[#This Row],[Insumos]]="","",_xlfn.XLOOKUP(Tabla1[[#This Row],[Insumos]],Tabla10[Insumo],Tabla10[InsumoAbrev],"",0))</f>
        <v/>
      </c>
    </row>
    <row r="1311" spans="2:18">
      <c r="B1311" s="188" t="str">
        <f>IF('Formulario PPGR3'!$G1311="","",CONCATENATE('Formulario PPGR3'!$C1311,".",'Formulario PPGR3'!$D1311,".",'Formulario PPGR3'!$E1311,".",'Formulario PPGR3'!$F1311))</f>
        <v/>
      </c>
      <c r="C1311" s="188" t="str">
        <f>IF('Formulario PPGR3'!$G1311="","",'Formulario PPGR1'!#REF!)</f>
        <v/>
      </c>
      <c r="D1311" s="188" t="str">
        <f>IF('Formulario PPGR3'!$G1311="","",'Formulario PPGR1'!#REF!)</f>
        <v/>
      </c>
      <c r="E1311" s="188" t="str">
        <f>IF('Formulario PPGR3'!$G1311="","",'Formulario PPGR1'!#REF!)</f>
        <v/>
      </c>
      <c r="F1311" s="188" t="str">
        <f>IF('Formulario PPGR3'!$G1311="","",'Formulario PPGR1'!#REF!)</f>
        <v/>
      </c>
      <c r="G1311" s="234"/>
      <c r="H1311" s="519" t="str" cm="1">
        <f t="array" ref="H1311">IF(Tabla1[[#This Row],[Código_Actividad]]="","",_xlfn.XLOOKUP(Tabla1[[#This Row],[Código_Actividad]],CodigoActividad,Tabla2[Actividades Programables Presupuestables],"",0))</f>
        <v/>
      </c>
      <c r="I1311" s="520" t="str">
        <f>IFERROR(VLOOKUP('Formulario PPGR3'!$G1311,'Formulario PPGR2'!$C$9:$Q$270,15,FALSE),"")</f>
        <v/>
      </c>
      <c r="J1311" s="525"/>
      <c r="K1311" s="524"/>
      <c r="L1311" s="521" t="str">
        <f>IF(Tabla1[[#This Row],[Descripción]]="","",_xlfn.XLOOKUP(Tabla1[[#This Row],[Descripción]],Tabla10[Descripción],Tabla10[Unidad de Medida],"",0))</f>
        <v/>
      </c>
      <c r="M1311" s="312"/>
      <c r="N1311" s="537" t="str">
        <f>IF(Tabla1[[#This Row],[Descripción]]="","",_xlfn.XLOOKUP(Tabla1[[#This Row],[Descripción]],Tabla10[Descripción],Tabla10[Precio Unitario],0))</f>
        <v/>
      </c>
      <c r="O1311" s="537" t="str">
        <f>IF(Tabla1[[#This Row],[Cantidad de Insumos]]="","",Tabla1[[#This Row],[Precio Unitario]]*Tabla1[[#This Row],[Cantidad de Insumos]])</f>
        <v/>
      </c>
      <c r="P1311" s="522" t="str">
        <f>IF(Tabla1[[#This Row],[Descripción]]="","",_xlfn.XLOOKUP(Tabla1[[#This Row],[Descripción]],Tabla10[Descripción],Tabla10[CODIGO PRESUPUESTARIO],0))</f>
        <v/>
      </c>
      <c r="Q1311" s="523"/>
      <c r="R1311" s="523" t="str">
        <f>IF(Tabla1[[#This Row],[Insumos]]="","",_xlfn.XLOOKUP(Tabla1[[#This Row],[Insumos]],Tabla10[Insumo],Tabla10[InsumoAbrev],"",0))</f>
        <v/>
      </c>
    </row>
    <row r="1312" spans="2:18">
      <c r="B1312" s="188" t="str">
        <f>IF('Formulario PPGR3'!$G1312="","",CONCATENATE('Formulario PPGR3'!$C1312,".",'Formulario PPGR3'!$D1312,".",'Formulario PPGR3'!$E1312,".",'Formulario PPGR3'!$F1312))</f>
        <v/>
      </c>
      <c r="C1312" s="188" t="str">
        <f>IF('Formulario PPGR3'!$G1312="","",'Formulario PPGR1'!#REF!)</f>
        <v/>
      </c>
      <c r="D1312" s="188" t="str">
        <f>IF('Formulario PPGR3'!$G1312="","",'Formulario PPGR1'!#REF!)</f>
        <v/>
      </c>
      <c r="E1312" s="188" t="str">
        <f>IF('Formulario PPGR3'!$G1312="","",'Formulario PPGR1'!#REF!)</f>
        <v/>
      </c>
      <c r="F1312" s="188" t="str">
        <f>IF('Formulario PPGR3'!$G1312="","",'Formulario PPGR1'!#REF!)</f>
        <v/>
      </c>
      <c r="G1312" s="234"/>
      <c r="H1312" s="519" t="str" cm="1">
        <f t="array" ref="H1312">IF(Tabla1[[#This Row],[Código_Actividad]]="","",_xlfn.XLOOKUP(Tabla1[[#This Row],[Código_Actividad]],CodigoActividad,Tabla2[Actividades Programables Presupuestables],"",0))</f>
        <v/>
      </c>
      <c r="I1312" s="520" t="str">
        <f>IFERROR(VLOOKUP('Formulario PPGR3'!$G1312,'Formulario PPGR2'!$C$9:$Q$270,15,FALSE),"")</f>
        <v/>
      </c>
      <c r="J1312" s="525"/>
      <c r="K1312" s="524"/>
      <c r="L1312" s="521" t="str">
        <f>IF(Tabla1[[#This Row],[Descripción]]="","",_xlfn.XLOOKUP(Tabla1[[#This Row],[Descripción]],Tabla10[Descripción],Tabla10[Unidad de Medida],"",0))</f>
        <v/>
      </c>
      <c r="M1312" s="312"/>
      <c r="N1312" s="537" t="str">
        <f>IF(Tabla1[[#This Row],[Descripción]]="","",_xlfn.XLOOKUP(Tabla1[[#This Row],[Descripción]],Tabla10[Descripción],Tabla10[Precio Unitario],0))</f>
        <v/>
      </c>
      <c r="O1312" s="537" t="str">
        <f>IF(Tabla1[[#This Row],[Cantidad de Insumos]]="","",Tabla1[[#This Row],[Precio Unitario]]*Tabla1[[#This Row],[Cantidad de Insumos]])</f>
        <v/>
      </c>
      <c r="P1312" s="522" t="str">
        <f>IF(Tabla1[[#This Row],[Descripción]]="","",_xlfn.XLOOKUP(Tabla1[[#This Row],[Descripción]],Tabla10[Descripción],Tabla10[CODIGO PRESUPUESTARIO],0))</f>
        <v/>
      </c>
      <c r="Q1312" s="523"/>
      <c r="R1312" s="523" t="str">
        <f>IF(Tabla1[[#This Row],[Insumos]]="","",_xlfn.XLOOKUP(Tabla1[[#This Row],[Insumos]],Tabla10[Insumo],Tabla10[InsumoAbrev],"",0))</f>
        <v/>
      </c>
    </row>
    <row r="1313" spans="2:18">
      <c r="B1313" s="188" t="str">
        <f>IF('Formulario PPGR3'!$G1313="","",CONCATENATE('Formulario PPGR3'!$C1313,".",'Formulario PPGR3'!$D1313,".",'Formulario PPGR3'!$E1313,".",'Formulario PPGR3'!$F1313))</f>
        <v/>
      </c>
      <c r="C1313" s="188" t="str">
        <f>IF('Formulario PPGR3'!$G1313="","",'Formulario PPGR1'!#REF!)</f>
        <v/>
      </c>
      <c r="D1313" s="188" t="str">
        <f>IF('Formulario PPGR3'!$G1313="","",'Formulario PPGR1'!#REF!)</f>
        <v/>
      </c>
      <c r="E1313" s="188" t="str">
        <f>IF('Formulario PPGR3'!$G1313="","",'Formulario PPGR1'!#REF!)</f>
        <v/>
      </c>
      <c r="F1313" s="188" t="str">
        <f>IF('Formulario PPGR3'!$G1313="","",'Formulario PPGR1'!#REF!)</f>
        <v/>
      </c>
      <c r="G1313" s="234"/>
      <c r="H1313" s="519" t="str" cm="1">
        <f t="array" ref="H1313">IF(Tabla1[[#This Row],[Código_Actividad]]="","",_xlfn.XLOOKUP(Tabla1[[#This Row],[Código_Actividad]],CodigoActividad,Tabla2[Actividades Programables Presupuestables],"",0))</f>
        <v/>
      </c>
      <c r="I1313" s="520" t="str">
        <f>IFERROR(VLOOKUP('Formulario PPGR3'!$G1313,'Formulario PPGR2'!$C$9:$Q$270,15,FALSE),"")</f>
        <v/>
      </c>
      <c r="J1313" s="525"/>
      <c r="K1313" s="524"/>
      <c r="L1313" s="521" t="str">
        <f>IF(Tabla1[[#This Row],[Descripción]]="","",_xlfn.XLOOKUP(Tabla1[[#This Row],[Descripción]],Tabla10[Descripción],Tabla10[Unidad de Medida],"",0))</f>
        <v/>
      </c>
      <c r="M1313" s="312"/>
      <c r="N1313" s="537" t="str">
        <f>IF(Tabla1[[#This Row],[Descripción]]="","",_xlfn.XLOOKUP(Tabla1[[#This Row],[Descripción]],Tabla10[Descripción],Tabla10[Precio Unitario],0))</f>
        <v/>
      </c>
      <c r="O1313" s="537" t="str">
        <f>IF(Tabla1[[#This Row],[Cantidad de Insumos]]="","",Tabla1[[#This Row],[Precio Unitario]]*Tabla1[[#This Row],[Cantidad de Insumos]])</f>
        <v/>
      </c>
      <c r="P1313" s="522" t="str">
        <f>IF(Tabla1[[#This Row],[Descripción]]="","",_xlfn.XLOOKUP(Tabla1[[#This Row],[Descripción]],Tabla10[Descripción],Tabla10[CODIGO PRESUPUESTARIO],0))</f>
        <v/>
      </c>
      <c r="Q1313" s="523"/>
      <c r="R1313" s="523" t="str">
        <f>IF(Tabla1[[#This Row],[Insumos]]="","",_xlfn.XLOOKUP(Tabla1[[#This Row],[Insumos]],Tabla10[Insumo],Tabla10[InsumoAbrev],"",0))</f>
        <v/>
      </c>
    </row>
    <row r="1314" spans="2:18">
      <c r="B1314" s="188" t="str">
        <f>IF('Formulario PPGR3'!$G1314="","",CONCATENATE('Formulario PPGR3'!$C1314,".",'Formulario PPGR3'!$D1314,".",'Formulario PPGR3'!$E1314,".",'Formulario PPGR3'!$F1314))</f>
        <v/>
      </c>
      <c r="C1314" s="188" t="str">
        <f>IF('Formulario PPGR3'!$G1314="","",'Formulario PPGR1'!#REF!)</f>
        <v/>
      </c>
      <c r="D1314" s="188" t="str">
        <f>IF('Formulario PPGR3'!$G1314="","",'Formulario PPGR1'!#REF!)</f>
        <v/>
      </c>
      <c r="E1314" s="188" t="str">
        <f>IF('Formulario PPGR3'!$G1314="","",'Formulario PPGR1'!#REF!)</f>
        <v/>
      </c>
      <c r="F1314" s="188" t="str">
        <f>IF('Formulario PPGR3'!$G1314="","",'Formulario PPGR1'!#REF!)</f>
        <v/>
      </c>
      <c r="G1314" s="234"/>
      <c r="H1314" s="519" t="str" cm="1">
        <f t="array" ref="H1314">IF(Tabla1[[#This Row],[Código_Actividad]]="","",_xlfn.XLOOKUP(Tabla1[[#This Row],[Código_Actividad]],CodigoActividad,Tabla2[Actividades Programables Presupuestables],"",0))</f>
        <v/>
      </c>
      <c r="I1314" s="520" t="str">
        <f>IFERROR(VLOOKUP('Formulario PPGR3'!$G1314,'Formulario PPGR2'!$C$9:$Q$270,15,FALSE),"")</f>
        <v/>
      </c>
      <c r="J1314" s="525"/>
      <c r="K1314" s="524"/>
      <c r="L1314" s="521" t="str">
        <f>IF(Tabla1[[#This Row],[Descripción]]="","",_xlfn.XLOOKUP(Tabla1[[#This Row],[Descripción]],Tabla10[Descripción],Tabla10[Unidad de Medida],"",0))</f>
        <v/>
      </c>
      <c r="M1314" s="312"/>
      <c r="N1314" s="537" t="str">
        <f>IF(Tabla1[[#This Row],[Descripción]]="","",_xlfn.XLOOKUP(Tabla1[[#This Row],[Descripción]],Tabla10[Descripción],Tabla10[Precio Unitario],0))</f>
        <v/>
      </c>
      <c r="O1314" s="537" t="str">
        <f>IF(Tabla1[[#This Row],[Cantidad de Insumos]]="","",Tabla1[[#This Row],[Precio Unitario]]*Tabla1[[#This Row],[Cantidad de Insumos]])</f>
        <v/>
      </c>
      <c r="P1314" s="522" t="str">
        <f>IF(Tabla1[[#This Row],[Descripción]]="","",_xlfn.XLOOKUP(Tabla1[[#This Row],[Descripción]],Tabla10[Descripción],Tabla10[CODIGO PRESUPUESTARIO],0))</f>
        <v/>
      </c>
      <c r="Q1314" s="523"/>
      <c r="R1314" s="523" t="str">
        <f>IF(Tabla1[[#This Row],[Insumos]]="","",_xlfn.XLOOKUP(Tabla1[[#This Row],[Insumos]],Tabla10[Insumo],Tabla10[InsumoAbrev],"",0))</f>
        <v/>
      </c>
    </row>
    <row r="1315" spans="2:18">
      <c r="B1315" s="188" t="str">
        <f>IF('Formulario PPGR3'!$G1315="","",CONCATENATE('Formulario PPGR3'!$C1315,".",'Formulario PPGR3'!$D1315,".",'Formulario PPGR3'!$E1315,".",'Formulario PPGR3'!$F1315))</f>
        <v/>
      </c>
      <c r="C1315" s="188" t="str">
        <f>IF('Formulario PPGR3'!$G1315="","",'Formulario PPGR1'!#REF!)</f>
        <v/>
      </c>
      <c r="D1315" s="188" t="str">
        <f>IF('Formulario PPGR3'!$G1315="","",'Formulario PPGR1'!#REF!)</f>
        <v/>
      </c>
      <c r="E1315" s="188" t="str">
        <f>IF('Formulario PPGR3'!$G1315="","",'Formulario PPGR1'!#REF!)</f>
        <v/>
      </c>
      <c r="F1315" s="188" t="str">
        <f>IF('Formulario PPGR3'!$G1315="","",'Formulario PPGR1'!#REF!)</f>
        <v/>
      </c>
      <c r="G1315" s="234"/>
      <c r="H1315" s="519" t="str" cm="1">
        <f t="array" ref="H1315">IF(Tabla1[[#This Row],[Código_Actividad]]="","",_xlfn.XLOOKUP(Tabla1[[#This Row],[Código_Actividad]],CodigoActividad,Tabla2[Actividades Programables Presupuestables],"",0))</f>
        <v/>
      </c>
      <c r="I1315" s="520" t="str">
        <f>IFERROR(VLOOKUP('Formulario PPGR3'!$G1315,'Formulario PPGR2'!$C$9:$Q$270,15,FALSE),"")</f>
        <v/>
      </c>
      <c r="J1315" s="525"/>
      <c r="K1315" s="524"/>
      <c r="L1315" s="521" t="str">
        <f>IF(Tabla1[[#This Row],[Descripción]]="","",_xlfn.XLOOKUP(Tabla1[[#This Row],[Descripción]],Tabla10[Descripción],Tabla10[Unidad de Medida],"",0))</f>
        <v/>
      </c>
      <c r="M1315" s="312"/>
      <c r="N1315" s="537" t="str">
        <f>IF(Tabla1[[#This Row],[Descripción]]="","",_xlfn.XLOOKUP(Tabla1[[#This Row],[Descripción]],Tabla10[Descripción],Tabla10[Precio Unitario],0))</f>
        <v/>
      </c>
      <c r="O1315" s="537" t="str">
        <f>IF(Tabla1[[#This Row],[Cantidad de Insumos]]="","",Tabla1[[#This Row],[Precio Unitario]]*Tabla1[[#This Row],[Cantidad de Insumos]])</f>
        <v/>
      </c>
      <c r="P1315" s="522" t="str">
        <f>IF(Tabla1[[#This Row],[Descripción]]="","",_xlfn.XLOOKUP(Tabla1[[#This Row],[Descripción]],Tabla10[Descripción],Tabla10[CODIGO PRESUPUESTARIO],0))</f>
        <v/>
      </c>
      <c r="Q1315" s="523"/>
      <c r="R1315" s="523" t="str">
        <f>IF(Tabla1[[#This Row],[Insumos]]="","",_xlfn.XLOOKUP(Tabla1[[#This Row],[Insumos]],Tabla10[Insumo],Tabla10[InsumoAbrev],"",0))</f>
        <v/>
      </c>
    </row>
    <row r="1316" spans="2:18">
      <c r="B1316" s="188" t="str">
        <f>IF('Formulario PPGR3'!$G1316="","",CONCATENATE('Formulario PPGR3'!$C1316,".",'Formulario PPGR3'!$D1316,".",'Formulario PPGR3'!$E1316,".",'Formulario PPGR3'!$F1316))</f>
        <v/>
      </c>
      <c r="C1316" s="188" t="str">
        <f>IF('Formulario PPGR3'!$G1316="","",'Formulario PPGR1'!#REF!)</f>
        <v/>
      </c>
      <c r="D1316" s="188" t="str">
        <f>IF('Formulario PPGR3'!$G1316="","",'Formulario PPGR1'!#REF!)</f>
        <v/>
      </c>
      <c r="E1316" s="188" t="str">
        <f>IF('Formulario PPGR3'!$G1316="","",'Formulario PPGR1'!#REF!)</f>
        <v/>
      </c>
      <c r="F1316" s="188" t="str">
        <f>IF('Formulario PPGR3'!$G1316="","",'Formulario PPGR1'!#REF!)</f>
        <v/>
      </c>
      <c r="G1316" s="234"/>
      <c r="H1316" s="519" t="str" cm="1">
        <f t="array" ref="H1316">IF(Tabla1[[#This Row],[Código_Actividad]]="","",_xlfn.XLOOKUP(Tabla1[[#This Row],[Código_Actividad]],CodigoActividad,Tabla2[Actividades Programables Presupuestables],"",0))</f>
        <v/>
      </c>
      <c r="I1316" s="520" t="str">
        <f>IFERROR(VLOOKUP('Formulario PPGR3'!$G1316,'Formulario PPGR2'!$C$9:$Q$270,15,FALSE),"")</f>
        <v/>
      </c>
      <c r="J1316" s="525"/>
      <c r="K1316" s="524"/>
      <c r="L1316" s="521" t="str">
        <f>IF(Tabla1[[#This Row],[Descripción]]="","",_xlfn.XLOOKUP(Tabla1[[#This Row],[Descripción]],Tabla10[Descripción],Tabla10[Unidad de Medida],"",0))</f>
        <v/>
      </c>
      <c r="M1316" s="312"/>
      <c r="N1316" s="537" t="str">
        <f>IF(Tabla1[[#This Row],[Descripción]]="","",_xlfn.XLOOKUP(Tabla1[[#This Row],[Descripción]],Tabla10[Descripción],Tabla10[Precio Unitario],0))</f>
        <v/>
      </c>
      <c r="O1316" s="537" t="str">
        <f>IF(Tabla1[[#This Row],[Cantidad de Insumos]]="","",Tabla1[[#This Row],[Precio Unitario]]*Tabla1[[#This Row],[Cantidad de Insumos]])</f>
        <v/>
      </c>
      <c r="P1316" s="522" t="str">
        <f>IF(Tabla1[[#This Row],[Descripción]]="","",_xlfn.XLOOKUP(Tabla1[[#This Row],[Descripción]],Tabla10[Descripción],Tabla10[CODIGO PRESUPUESTARIO],0))</f>
        <v/>
      </c>
      <c r="Q1316" s="523"/>
      <c r="R1316" s="523" t="str">
        <f>IF(Tabla1[[#This Row],[Insumos]]="","",_xlfn.XLOOKUP(Tabla1[[#This Row],[Insumos]],Tabla10[Insumo],Tabla10[InsumoAbrev],"",0))</f>
        <v/>
      </c>
    </row>
    <row r="1317" spans="2:18">
      <c r="B1317" s="188" t="str">
        <f>IF('Formulario PPGR3'!$G1317="","",CONCATENATE('Formulario PPGR3'!$C1317,".",'Formulario PPGR3'!$D1317,".",'Formulario PPGR3'!$E1317,".",'Formulario PPGR3'!$F1317))</f>
        <v/>
      </c>
      <c r="C1317" s="188" t="str">
        <f>IF('Formulario PPGR3'!$G1317="","",'Formulario PPGR1'!#REF!)</f>
        <v/>
      </c>
      <c r="D1317" s="188" t="str">
        <f>IF('Formulario PPGR3'!$G1317="","",'Formulario PPGR1'!#REF!)</f>
        <v/>
      </c>
      <c r="E1317" s="188" t="str">
        <f>IF('Formulario PPGR3'!$G1317="","",'Formulario PPGR1'!#REF!)</f>
        <v/>
      </c>
      <c r="F1317" s="188" t="str">
        <f>IF('Formulario PPGR3'!$G1317="","",'Formulario PPGR1'!#REF!)</f>
        <v/>
      </c>
      <c r="G1317" s="234"/>
      <c r="H1317" s="519" t="str" cm="1">
        <f t="array" ref="H1317">IF(Tabla1[[#This Row],[Código_Actividad]]="","",_xlfn.XLOOKUP(Tabla1[[#This Row],[Código_Actividad]],CodigoActividad,Tabla2[Actividades Programables Presupuestables],"",0))</f>
        <v/>
      </c>
      <c r="I1317" s="520" t="str">
        <f>IFERROR(VLOOKUP('Formulario PPGR3'!$G1317,'Formulario PPGR2'!$C$9:$Q$270,15,FALSE),"")</f>
        <v/>
      </c>
      <c r="J1317" s="525"/>
      <c r="K1317" s="524"/>
      <c r="L1317" s="521" t="str">
        <f>IF(Tabla1[[#This Row],[Descripción]]="","",_xlfn.XLOOKUP(Tabla1[[#This Row],[Descripción]],Tabla10[Descripción],Tabla10[Unidad de Medida],"",0))</f>
        <v/>
      </c>
      <c r="M1317" s="312"/>
      <c r="N1317" s="537" t="str">
        <f>IF(Tabla1[[#This Row],[Descripción]]="","",_xlfn.XLOOKUP(Tabla1[[#This Row],[Descripción]],Tabla10[Descripción],Tabla10[Precio Unitario],0))</f>
        <v/>
      </c>
      <c r="O1317" s="537" t="str">
        <f>IF(Tabla1[[#This Row],[Cantidad de Insumos]]="","",Tabla1[[#This Row],[Precio Unitario]]*Tabla1[[#This Row],[Cantidad de Insumos]])</f>
        <v/>
      </c>
      <c r="P1317" s="522" t="str">
        <f>IF(Tabla1[[#This Row],[Descripción]]="","",_xlfn.XLOOKUP(Tabla1[[#This Row],[Descripción]],Tabla10[Descripción],Tabla10[CODIGO PRESUPUESTARIO],0))</f>
        <v/>
      </c>
      <c r="Q1317" s="523"/>
      <c r="R1317" s="523" t="str">
        <f>IF(Tabla1[[#This Row],[Insumos]]="","",_xlfn.XLOOKUP(Tabla1[[#This Row],[Insumos]],Tabla10[Insumo],Tabla10[InsumoAbrev],"",0))</f>
        <v/>
      </c>
    </row>
    <row r="1318" spans="2:18">
      <c r="B1318" s="188" t="str">
        <f>IF('Formulario PPGR3'!$G1318="","",CONCATENATE('Formulario PPGR3'!$C1318,".",'Formulario PPGR3'!$D1318,".",'Formulario PPGR3'!$E1318,".",'Formulario PPGR3'!$F1318))</f>
        <v/>
      </c>
      <c r="C1318" s="188" t="str">
        <f>IF('Formulario PPGR3'!$G1318="","",'Formulario PPGR1'!#REF!)</f>
        <v/>
      </c>
      <c r="D1318" s="188" t="str">
        <f>IF('Formulario PPGR3'!$G1318="","",'Formulario PPGR1'!#REF!)</f>
        <v/>
      </c>
      <c r="E1318" s="188" t="str">
        <f>IF('Formulario PPGR3'!$G1318="","",'Formulario PPGR1'!#REF!)</f>
        <v/>
      </c>
      <c r="F1318" s="188" t="str">
        <f>IF('Formulario PPGR3'!$G1318="","",'Formulario PPGR1'!#REF!)</f>
        <v/>
      </c>
      <c r="G1318" s="234"/>
      <c r="H1318" s="519" t="str" cm="1">
        <f t="array" ref="H1318">IF(Tabla1[[#This Row],[Código_Actividad]]="","",_xlfn.XLOOKUP(Tabla1[[#This Row],[Código_Actividad]],CodigoActividad,Tabla2[Actividades Programables Presupuestables],"",0))</f>
        <v/>
      </c>
      <c r="I1318" s="520" t="str">
        <f>IFERROR(VLOOKUP('Formulario PPGR3'!$G1318,'Formulario PPGR2'!$C$9:$Q$270,15,FALSE),"")</f>
        <v/>
      </c>
      <c r="J1318" s="525"/>
      <c r="K1318" s="524"/>
      <c r="L1318" s="521" t="str">
        <f>IF(Tabla1[[#This Row],[Descripción]]="","",_xlfn.XLOOKUP(Tabla1[[#This Row],[Descripción]],Tabla10[Descripción],Tabla10[Unidad de Medida],"",0))</f>
        <v/>
      </c>
      <c r="M1318" s="312"/>
      <c r="N1318" s="537" t="str">
        <f>IF(Tabla1[[#This Row],[Descripción]]="","",_xlfn.XLOOKUP(Tabla1[[#This Row],[Descripción]],Tabla10[Descripción],Tabla10[Precio Unitario],0))</f>
        <v/>
      </c>
      <c r="O1318" s="537" t="str">
        <f>IF(Tabla1[[#This Row],[Cantidad de Insumos]]="","",Tabla1[[#This Row],[Precio Unitario]]*Tabla1[[#This Row],[Cantidad de Insumos]])</f>
        <v/>
      </c>
      <c r="P1318" s="522" t="str">
        <f>IF(Tabla1[[#This Row],[Descripción]]="","",_xlfn.XLOOKUP(Tabla1[[#This Row],[Descripción]],Tabla10[Descripción],Tabla10[CODIGO PRESUPUESTARIO],0))</f>
        <v/>
      </c>
      <c r="Q1318" s="523"/>
      <c r="R1318" s="523" t="str">
        <f>IF(Tabla1[[#This Row],[Insumos]]="","",_xlfn.XLOOKUP(Tabla1[[#This Row],[Insumos]],Tabla10[Insumo],Tabla10[InsumoAbrev],"",0))</f>
        <v/>
      </c>
    </row>
    <row r="1319" spans="2:18">
      <c r="B1319" s="188" t="str">
        <f>IF('Formulario PPGR3'!$G1319="","",CONCATENATE('Formulario PPGR3'!$C1319,".",'Formulario PPGR3'!$D1319,".",'Formulario PPGR3'!$E1319,".",'Formulario PPGR3'!$F1319))</f>
        <v/>
      </c>
      <c r="C1319" s="188" t="str">
        <f>IF('Formulario PPGR3'!$G1319="","",'Formulario PPGR1'!#REF!)</f>
        <v/>
      </c>
      <c r="D1319" s="188" t="str">
        <f>IF('Formulario PPGR3'!$G1319="","",'Formulario PPGR1'!#REF!)</f>
        <v/>
      </c>
      <c r="E1319" s="188" t="str">
        <f>IF('Formulario PPGR3'!$G1319="","",'Formulario PPGR1'!#REF!)</f>
        <v/>
      </c>
      <c r="F1319" s="188" t="str">
        <f>IF('Formulario PPGR3'!$G1319="","",'Formulario PPGR1'!#REF!)</f>
        <v/>
      </c>
      <c r="G1319" s="234"/>
      <c r="H1319" s="519" t="str" cm="1">
        <f t="array" ref="H1319">IF(Tabla1[[#This Row],[Código_Actividad]]="","",_xlfn.XLOOKUP(Tabla1[[#This Row],[Código_Actividad]],CodigoActividad,Tabla2[Actividades Programables Presupuestables],"",0))</f>
        <v/>
      </c>
      <c r="I1319" s="520" t="str">
        <f>IFERROR(VLOOKUP('Formulario PPGR3'!$G1319,'Formulario PPGR2'!$C$9:$Q$270,15,FALSE),"")</f>
        <v/>
      </c>
      <c r="J1319" s="525"/>
      <c r="K1319" s="524"/>
      <c r="L1319" s="521" t="str">
        <f>IF(Tabla1[[#This Row],[Descripción]]="","",_xlfn.XLOOKUP(Tabla1[[#This Row],[Descripción]],Tabla10[Descripción],Tabla10[Unidad de Medida],"",0))</f>
        <v/>
      </c>
      <c r="M1319" s="312"/>
      <c r="N1319" s="537" t="str">
        <f>IF(Tabla1[[#This Row],[Descripción]]="","",_xlfn.XLOOKUP(Tabla1[[#This Row],[Descripción]],Tabla10[Descripción],Tabla10[Precio Unitario],0))</f>
        <v/>
      </c>
      <c r="O1319" s="537" t="str">
        <f>IF(Tabla1[[#This Row],[Cantidad de Insumos]]="","",Tabla1[[#This Row],[Precio Unitario]]*Tabla1[[#This Row],[Cantidad de Insumos]])</f>
        <v/>
      </c>
      <c r="P1319" s="522" t="str">
        <f>IF(Tabla1[[#This Row],[Descripción]]="","",_xlfn.XLOOKUP(Tabla1[[#This Row],[Descripción]],Tabla10[Descripción],Tabla10[CODIGO PRESUPUESTARIO],0))</f>
        <v/>
      </c>
      <c r="Q1319" s="523"/>
      <c r="R1319" s="523" t="str">
        <f>IF(Tabla1[[#This Row],[Insumos]]="","",_xlfn.XLOOKUP(Tabla1[[#This Row],[Insumos]],Tabla10[Insumo],Tabla10[InsumoAbrev],"",0))</f>
        <v/>
      </c>
    </row>
    <row r="1320" spans="2:18">
      <c r="B1320" s="188" t="str">
        <f>IF('Formulario PPGR3'!$G1320="","",CONCATENATE('Formulario PPGR3'!$C1320,".",'Formulario PPGR3'!$D1320,".",'Formulario PPGR3'!$E1320,".",'Formulario PPGR3'!$F1320))</f>
        <v/>
      </c>
      <c r="C1320" s="188" t="str">
        <f>IF('Formulario PPGR3'!$G1320="","",'Formulario PPGR1'!#REF!)</f>
        <v/>
      </c>
      <c r="D1320" s="188" t="str">
        <f>IF('Formulario PPGR3'!$G1320="","",'Formulario PPGR1'!#REF!)</f>
        <v/>
      </c>
      <c r="E1320" s="188" t="str">
        <f>IF('Formulario PPGR3'!$G1320="","",'Formulario PPGR1'!#REF!)</f>
        <v/>
      </c>
      <c r="F1320" s="188" t="str">
        <f>IF('Formulario PPGR3'!$G1320="","",'Formulario PPGR1'!#REF!)</f>
        <v/>
      </c>
      <c r="G1320" s="234"/>
      <c r="H1320" s="519" t="str" cm="1">
        <f t="array" ref="H1320">IF(Tabla1[[#This Row],[Código_Actividad]]="","",_xlfn.XLOOKUP(Tabla1[[#This Row],[Código_Actividad]],CodigoActividad,Tabla2[Actividades Programables Presupuestables],"",0))</f>
        <v/>
      </c>
      <c r="I1320" s="520" t="str">
        <f>IFERROR(VLOOKUP('Formulario PPGR3'!$G1320,'Formulario PPGR2'!$C$9:$Q$270,15,FALSE),"")</f>
        <v/>
      </c>
      <c r="J1320" s="525"/>
      <c r="K1320" s="524"/>
      <c r="L1320" s="521" t="str">
        <f>IF(Tabla1[[#This Row],[Descripción]]="","",_xlfn.XLOOKUP(Tabla1[[#This Row],[Descripción]],Tabla10[Descripción],Tabla10[Unidad de Medida],"",0))</f>
        <v/>
      </c>
      <c r="M1320" s="312"/>
      <c r="N1320" s="537" t="str">
        <f>IF(Tabla1[[#This Row],[Descripción]]="","",_xlfn.XLOOKUP(Tabla1[[#This Row],[Descripción]],Tabla10[Descripción],Tabla10[Precio Unitario],0))</f>
        <v/>
      </c>
      <c r="O1320" s="537" t="str">
        <f>IF(Tabla1[[#This Row],[Cantidad de Insumos]]="","",Tabla1[[#This Row],[Precio Unitario]]*Tabla1[[#This Row],[Cantidad de Insumos]])</f>
        <v/>
      </c>
      <c r="P1320" s="522" t="str">
        <f>IF(Tabla1[[#This Row],[Descripción]]="","",_xlfn.XLOOKUP(Tabla1[[#This Row],[Descripción]],Tabla10[Descripción],Tabla10[CODIGO PRESUPUESTARIO],0))</f>
        <v/>
      </c>
      <c r="Q1320" s="523"/>
      <c r="R1320" s="523" t="str">
        <f>IF(Tabla1[[#This Row],[Insumos]]="","",_xlfn.XLOOKUP(Tabla1[[#This Row],[Insumos]],Tabla10[Insumo],Tabla10[InsumoAbrev],"",0))</f>
        <v/>
      </c>
    </row>
    <row r="1321" spans="2:18">
      <c r="B1321" s="188" t="str">
        <f>IF('Formulario PPGR3'!$G1321="","",CONCATENATE('Formulario PPGR3'!$C1321,".",'Formulario PPGR3'!$D1321,".",'Formulario PPGR3'!$E1321,".",'Formulario PPGR3'!$F1321))</f>
        <v/>
      </c>
      <c r="C1321" s="188" t="str">
        <f>IF('Formulario PPGR3'!$G1321="","",'Formulario PPGR1'!#REF!)</f>
        <v/>
      </c>
      <c r="D1321" s="188" t="str">
        <f>IF('Formulario PPGR3'!$G1321="","",'Formulario PPGR1'!#REF!)</f>
        <v/>
      </c>
      <c r="E1321" s="188" t="str">
        <f>IF('Formulario PPGR3'!$G1321="","",'Formulario PPGR1'!#REF!)</f>
        <v/>
      </c>
      <c r="F1321" s="188" t="str">
        <f>IF('Formulario PPGR3'!$G1321="","",'Formulario PPGR1'!#REF!)</f>
        <v/>
      </c>
      <c r="G1321" s="234"/>
      <c r="H1321" s="519" t="str" cm="1">
        <f t="array" ref="H1321">IF(Tabla1[[#This Row],[Código_Actividad]]="","",_xlfn.XLOOKUP(Tabla1[[#This Row],[Código_Actividad]],CodigoActividad,Tabla2[Actividades Programables Presupuestables],"",0))</f>
        <v/>
      </c>
      <c r="I1321" s="520" t="str">
        <f>IFERROR(VLOOKUP('Formulario PPGR3'!$G1321,'Formulario PPGR2'!$C$9:$Q$270,15,FALSE),"")</f>
        <v/>
      </c>
      <c r="J1321" s="525"/>
      <c r="K1321" s="524"/>
      <c r="L1321" s="521" t="str">
        <f>IF(Tabla1[[#This Row],[Descripción]]="","",_xlfn.XLOOKUP(Tabla1[[#This Row],[Descripción]],Tabla10[Descripción],Tabla10[Unidad de Medida],"",0))</f>
        <v/>
      </c>
      <c r="M1321" s="312"/>
      <c r="N1321" s="537" t="str">
        <f>IF(Tabla1[[#This Row],[Descripción]]="","",_xlfn.XLOOKUP(Tabla1[[#This Row],[Descripción]],Tabla10[Descripción],Tabla10[Precio Unitario],0))</f>
        <v/>
      </c>
      <c r="O1321" s="537" t="str">
        <f>IF(Tabla1[[#This Row],[Cantidad de Insumos]]="","",Tabla1[[#This Row],[Precio Unitario]]*Tabla1[[#This Row],[Cantidad de Insumos]])</f>
        <v/>
      </c>
      <c r="P1321" s="522" t="str">
        <f>IF(Tabla1[[#This Row],[Descripción]]="","",_xlfn.XLOOKUP(Tabla1[[#This Row],[Descripción]],Tabla10[Descripción],Tabla10[CODIGO PRESUPUESTARIO],0))</f>
        <v/>
      </c>
      <c r="Q1321" s="523"/>
      <c r="R1321" s="523" t="str">
        <f>IF(Tabla1[[#This Row],[Insumos]]="","",_xlfn.XLOOKUP(Tabla1[[#This Row],[Insumos]],Tabla10[Insumo],Tabla10[InsumoAbrev],"",0))</f>
        <v/>
      </c>
    </row>
    <row r="1322" spans="2:18">
      <c r="B1322" s="188" t="str">
        <f>IF('Formulario PPGR3'!$G1322="","",CONCATENATE('Formulario PPGR3'!$C1322,".",'Formulario PPGR3'!$D1322,".",'Formulario PPGR3'!$E1322,".",'Formulario PPGR3'!$F1322))</f>
        <v/>
      </c>
      <c r="C1322" s="188" t="str">
        <f>IF('Formulario PPGR3'!$G1322="","",'Formulario PPGR1'!#REF!)</f>
        <v/>
      </c>
      <c r="D1322" s="188" t="str">
        <f>IF('Formulario PPGR3'!$G1322="","",'Formulario PPGR1'!#REF!)</f>
        <v/>
      </c>
      <c r="E1322" s="188" t="str">
        <f>IF('Formulario PPGR3'!$G1322="","",'Formulario PPGR1'!#REF!)</f>
        <v/>
      </c>
      <c r="F1322" s="188" t="str">
        <f>IF('Formulario PPGR3'!$G1322="","",'Formulario PPGR1'!#REF!)</f>
        <v/>
      </c>
      <c r="G1322" s="234"/>
      <c r="H1322" s="519" t="str" cm="1">
        <f t="array" ref="H1322">IF(Tabla1[[#This Row],[Código_Actividad]]="","",_xlfn.XLOOKUP(Tabla1[[#This Row],[Código_Actividad]],CodigoActividad,Tabla2[Actividades Programables Presupuestables],"",0))</f>
        <v/>
      </c>
      <c r="I1322" s="520" t="str">
        <f>IFERROR(VLOOKUP('Formulario PPGR3'!$G1322,'Formulario PPGR2'!$C$9:$Q$270,15,FALSE),"")</f>
        <v/>
      </c>
      <c r="J1322" s="525"/>
      <c r="K1322" s="524"/>
      <c r="L1322" s="521" t="str">
        <f>IF(Tabla1[[#This Row],[Descripción]]="","",_xlfn.XLOOKUP(Tabla1[[#This Row],[Descripción]],Tabla10[Descripción],Tabla10[Unidad de Medida],"",0))</f>
        <v/>
      </c>
      <c r="M1322" s="312"/>
      <c r="N1322" s="537" t="str">
        <f>IF(Tabla1[[#This Row],[Descripción]]="","",_xlfn.XLOOKUP(Tabla1[[#This Row],[Descripción]],Tabla10[Descripción],Tabla10[Precio Unitario],0))</f>
        <v/>
      </c>
      <c r="O1322" s="537" t="str">
        <f>IF(Tabla1[[#This Row],[Cantidad de Insumos]]="","",Tabla1[[#This Row],[Precio Unitario]]*Tabla1[[#This Row],[Cantidad de Insumos]])</f>
        <v/>
      </c>
      <c r="P1322" s="522" t="str">
        <f>IF(Tabla1[[#This Row],[Descripción]]="","",_xlfn.XLOOKUP(Tabla1[[#This Row],[Descripción]],Tabla10[Descripción],Tabla10[CODIGO PRESUPUESTARIO],0))</f>
        <v/>
      </c>
      <c r="Q1322" s="523"/>
      <c r="R1322" s="523" t="str">
        <f>IF(Tabla1[[#This Row],[Insumos]]="","",_xlfn.XLOOKUP(Tabla1[[#This Row],[Insumos]],Tabla10[Insumo],Tabla10[InsumoAbrev],"",0))</f>
        <v/>
      </c>
    </row>
    <row r="1323" spans="2:18">
      <c r="B1323" s="188" t="str">
        <f>IF('Formulario PPGR3'!$G1323="","",CONCATENATE('Formulario PPGR3'!$C1323,".",'Formulario PPGR3'!$D1323,".",'Formulario PPGR3'!$E1323,".",'Formulario PPGR3'!$F1323))</f>
        <v/>
      </c>
      <c r="C1323" s="188" t="str">
        <f>IF('Formulario PPGR3'!$G1323="","",'Formulario PPGR1'!#REF!)</f>
        <v/>
      </c>
      <c r="D1323" s="188" t="str">
        <f>IF('Formulario PPGR3'!$G1323="","",'Formulario PPGR1'!#REF!)</f>
        <v/>
      </c>
      <c r="E1323" s="188" t="str">
        <f>IF('Formulario PPGR3'!$G1323="","",'Formulario PPGR1'!#REF!)</f>
        <v/>
      </c>
      <c r="F1323" s="188" t="str">
        <f>IF('Formulario PPGR3'!$G1323="","",'Formulario PPGR1'!#REF!)</f>
        <v/>
      </c>
      <c r="G1323" s="234"/>
      <c r="H1323" s="519" t="str" cm="1">
        <f t="array" ref="H1323">IF(Tabla1[[#This Row],[Código_Actividad]]="","",_xlfn.XLOOKUP(Tabla1[[#This Row],[Código_Actividad]],CodigoActividad,Tabla2[Actividades Programables Presupuestables],"",0))</f>
        <v/>
      </c>
      <c r="I1323" s="520" t="str">
        <f>IFERROR(VLOOKUP('Formulario PPGR3'!$G1323,'Formulario PPGR2'!$C$9:$Q$270,15,FALSE),"")</f>
        <v/>
      </c>
      <c r="J1323" s="525"/>
      <c r="K1323" s="524"/>
      <c r="L1323" s="521" t="str">
        <f>IF(Tabla1[[#This Row],[Descripción]]="","",_xlfn.XLOOKUP(Tabla1[[#This Row],[Descripción]],Tabla10[Descripción],Tabla10[Unidad de Medida],"",0))</f>
        <v/>
      </c>
      <c r="M1323" s="312"/>
      <c r="N1323" s="537" t="str">
        <f>IF(Tabla1[[#This Row],[Descripción]]="","",_xlfn.XLOOKUP(Tabla1[[#This Row],[Descripción]],Tabla10[Descripción],Tabla10[Precio Unitario],0))</f>
        <v/>
      </c>
      <c r="O1323" s="537" t="str">
        <f>IF(Tabla1[[#This Row],[Cantidad de Insumos]]="","",Tabla1[[#This Row],[Precio Unitario]]*Tabla1[[#This Row],[Cantidad de Insumos]])</f>
        <v/>
      </c>
      <c r="P1323" s="522" t="str">
        <f>IF(Tabla1[[#This Row],[Descripción]]="","",_xlfn.XLOOKUP(Tabla1[[#This Row],[Descripción]],Tabla10[Descripción],Tabla10[CODIGO PRESUPUESTARIO],0))</f>
        <v/>
      </c>
      <c r="Q1323" s="523"/>
      <c r="R1323" s="523" t="str">
        <f>IF(Tabla1[[#This Row],[Insumos]]="","",_xlfn.XLOOKUP(Tabla1[[#This Row],[Insumos]],Tabla10[Insumo],Tabla10[InsumoAbrev],"",0))</f>
        <v/>
      </c>
    </row>
    <row r="1324" spans="2:18">
      <c r="B1324" s="188" t="str">
        <f>IF('Formulario PPGR3'!$G1324="","",CONCATENATE('Formulario PPGR3'!$C1324,".",'Formulario PPGR3'!$D1324,".",'Formulario PPGR3'!$E1324,".",'Formulario PPGR3'!$F1324))</f>
        <v/>
      </c>
      <c r="C1324" s="188" t="str">
        <f>IF('Formulario PPGR3'!$G1324="","",'Formulario PPGR1'!#REF!)</f>
        <v/>
      </c>
      <c r="D1324" s="188" t="str">
        <f>IF('Formulario PPGR3'!$G1324="","",'Formulario PPGR1'!#REF!)</f>
        <v/>
      </c>
      <c r="E1324" s="188" t="str">
        <f>IF('Formulario PPGR3'!$G1324="","",'Formulario PPGR1'!#REF!)</f>
        <v/>
      </c>
      <c r="F1324" s="188" t="str">
        <f>IF('Formulario PPGR3'!$G1324="","",'Formulario PPGR1'!#REF!)</f>
        <v/>
      </c>
      <c r="G1324" s="234"/>
      <c r="H1324" s="519" t="str" cm="1">
        <f t="array" ref="H1324">IF(Tabla1[[#This Row],[Código_Actividad]]="","",_xlfn.XLOOKUP(Tabla1[[#This Row],[Código_Actividad]],CodigoActividad,Tabla2[Actividades Programables Presupuestables],"",0))</f>
        <v/>
      </c>
      <c r="I1324" s="520" t="str">
        <f>IFERROR(VLOOKUP('Formulario PPGR3'!$G1324,'Formulario PPGR2'!$C$9:$Q$270,15,FALSE),"")</f>
        <v/>
      </c>
      <c r="J1324" s="525"/>
      <c r="K1324" s="524"/>
      <c r="L1324" s="521" t="str">
        <f>IF(Tabla1[[#This Row],[Descripción]]="","",_xlfn.XLOOKUP(Tabla1[[#This Row],[Descripción]],Tabla10[Descripción],Tabla10[Unidad de Medida],"",0))</f>
        <v/>
      </c>
      <c r="M1324" s="312"/>
      <c r="N1324" s="537" t="str">
        <f>IF(Tabla1[[#This Row],[Descripción]]="","",_xlfn.XLOOKUP(Tabla1[[#This Row],[Descripción]],Tabla10[Descripción],Tabla10[Precio Unitario],0))</f>
        <v/>
      </c>
      <c r="O1324" s="537" t="str">
        <f>IF(Tabla1[[#This Row],[Cantidad de Insumos]]="","",Tabla1[[#This Row],[Precio Unitario]]*Tabla1[[#This Row],[Cantidad de Insumos]])</f>
        <v/>
      </c>
      <c r="P1324" s="522" t="str">
        <f>IF(Tabla1[[#This Row],[Descripción]]="","",_xlfn.XLOOKUP(Tabla1[[#This Row],[Descripción]],Tabla10[Descripción],Tabla10[CODIGO PRESUPUESTARIO],0))</f>
        <v/>
      </c>
      <c r="Q1324" s="523"/>
      <c r="R1324" s="523" t="str">
        <f>IF(Tabla1[[#This Row],[Insumos]]="","",_xlfn.XLOOKUP(Tabla1[[#This Row],[Insumos]],Tabla10[Insumo],Tabla10[InsumoAbrev],"",0))</f>
        <v/>
      </c>
    </row>
    <row r="1325" spans="2:18">
      <c r="B1325" s="188" t="str">
        <f>IF('Formulario PPGR3'!$G1325="","",CONCATENATE('Formulario PPGR3'!$C1325,".",'Formulario PPGR3'!$D1325,".",'Formulario PPGR3'!$E1325,".",'Formulario PPGR3'!$F1325))</f>
        <v/>
      </c>
      <c r="C1325" s="188" t="str">
        <f>IF('Formulario PPGR3'!$G1325="","",'Formulario PPGR1'!#REF!)</f>
        <v/>
      </c>
      <c r="D1325" s="188" t="str">
        <f>IF('Formulario PPGR3'!$G1325="","",'Formulario PPGR1'!#REF!)</f>
        <v/>
      </c>
      <c r="E1325" s="188" t="str">
        <f>IF('Formulario PPGR3'!$G1325="","",'Formulario PPGR1'!#REF!)</f>
        <v/>
      </c>
      <c r="F1325" s="188" t="str">
        <f>IF('Formulario PPGR3'!$G1325="","",'Formulario PPGR1'!#REF!)</f>
        <v/>
      </c>
      <c r="G1325" s="234"/>
      <c r="H1325" s="519" t="str" cm="1">
        <f t="array" ref="H1325">IF(Tabla1[[#This Row],[Código_Actividad]]="","",_xlfn.XLOOKUP(Tabla1[[#This Row],[Código_Actividad]],CodigoActividad,Tabla2[Actividades Programables Presupuestables],"",0))</f>
        <v/>
      </c>
      <c r="I1325" s="520" t="str">
        <f>IFERROR(VLOOKUP('Formulario PPGR3'!$G1325,'Formulario PPGR2'!$C$9:$Q$270,15,FALSE),"")</f>
        <v/>
      </c>
      <c r="J1325" s="525"/>
      <c r="K1325" s="524"/>
      <c r="L1325" s="521" t="str">
        <f>IF(Tabla1[[#This Row],[Descripción]]="","",_xlfn.XLOOKUP(Tabla1[[#This Row],[Descripción]],Tabla10[Descripción],Tabla10[Unidad de Medida],"",0))</f>
        <v/>
      </c>
      <c r="M1325" s="312"/>
      <c r="N1325" s="537" t="str">
        <f>IF(Tabla1[[#This Row],[Descripción]]="","",_xlfn.XLOOKUP(Tabla1[[#This Row],[Descripción]],Tabla10[Descripción],Tabla10[Precio Unitario],0))</f>
        <v/>
      </c>
      <c r="O1325" s="537" t="str">
        <f>IF(Tabla1[[#This Row],[Cantidad de Insumos]]="","",Tabla1[[#This Row],[Precio Unitario]]*Tabla1[[#This Row],[Cantidad de Insumos]])</f>
        <v/>
      </c>
      <c r="P1325" s="522" t="str">
        <f>IF(Tabla1[[#This Row],[Descripción]]="","",_xlfn.XLOOKUP(Tabla1[[#This Row],[Descripción]],Tabla10[Descripción],Tabla10[CODIGO PRESUPUESTARIO],0))</f>
        <v/>
      </c>
      <c r="Q1325" s="523"/>
      <c r="R1325" s="523" t="str">
        <f>IF(Tabla1[[#This Row],[Insumos]]="","",_xlfn.XLOOKUP(Tabla1[[#This Row],[Insumos]],Tabla10[Insumo],Tabla10[InsumoAbrev],"",0))</f>
        <v/>
      </c>
    </row>
    <row r="1326" spans="2:18">
      <c r="B1326" s="188" t="str">
        <f>IF('Formulario PPGR3'!$G1326="","",CONCATENATE('Formulario PPGR3'!$C1326,".",'Formulario PPGR3'!$D1326,".",'Formulario PPGR3'!$E1326,".",'Formulario PPGR3'!$F1326))</f>
        <v/>
      </c>
      <c r="C1326" s="188" t="str">
        <f>IF('Formulario PPGR3'!$G1326="","",'Formulario PPGR1'!#REF!)</f>
        <v/>
      </c>
      <c r="D1326" s="188" t="str">
        <f>IF('Formulario PPGR3'!$G1326="","",'Formulario PPGR1'!#REF!)</f>
        <v/>
      </c>
      <c r="E1326" s="188" t="str">
        <f>IF('Formulario PPGR3'!$G1326="","",'Formulario PPGR1'!#REF!)</f>
        <v/>
      </c>
      <c r="F1326" s="188" t="str">
        <f>IF('Formulario PPGR3'!$G1326="","",'Formulario PPGR1'!#REF!)</f>
        <v/>
      </c>
      <c r="G1326" s="234"/>
      <c r="H1326" s="519" t="str" cm="1">
        <f t="array" ref="H1326">IF(Tabla1[[#This Row],[Código_Actividad]]="","",_xlfn.XLOOKUP(Tabla1[[#This Row],[Código_Actividad]],CodigoActividad,Tabla2[Actividades Programables Presupuestables],"",0))</f>
        <v/>
      </c>
      <c r="I1326" s="520" t="str">
        <f>IFERROR(VLOOKUP('Formulario PPGR3'!$G1326,'Formulario PPGR2'!$C$9:$Q$270,15,FALSE),"")</f>
        <v/>
      </c>
      <c r="J1326" s="525"/>
      <c r="K1326" s="524"/>
      <c r="L1326" s="521" t="str">
        <f>IF(Tabla1[[#This Row],[Descripción]]="","",_xlfn.XLOOKUP(Tabla1[[#This Row],[Descripción]],Tabla10[Descripción],Tabla10[Unidad de Medida],"",0))</f>
        <v/>
      </c>
      <c r="M1326" s="312"/>
      <c r="N1326" s="537" t="str">
        <f>IF(Tabla1[[#This Row],[Descripción]]="","",_xlfn.XLOOKUP(Tabla1[[#This Row],[Descripción]],Tabla10[Descripción],Tabla10[Precio Unitario],0))</f>
        <v/>
      </c>
      <c r="O1326" s="537" t="str">
        <f>IF(Tabla1[[#This Row],[Cantidad de Insumos]]="","",Tabla1[[#This Row],[Precio Unitario]]*Tabla1[[#This Row],[Cantidad de Insumos]])</f>
        <v/>
      </c>
      <c r="P1326" s="522" t="str">
        <f>IF(Tabla1[[#This Row],[Descripción]]="","",_xlfn.XLOOKUP(Tabla1[[#This Row],[Descripción]],Tabla10[Descripción],Tabla10[CODIGO PRESUPUESTARIO],0))</f>
        <v/>
      </c>
      <c r="Q1326" s="523"/>
      <c r="R1326" s="523" t="str">
        <f>IF(Tabla1[[#This Row],[Insumos]]="","",_xlfn.XLOOKUP(Tabla1[[#This Row],[Insumos]],Tabla10[Insumo],Tabla10[InsumoAbrev],"",0))</f>
        <v/>
      </c>
    </row>
    <row r="1327" spans="2:18">
      <c r="B1327" s="188" t="str">
        <f>IF('Formulario PPGR3'!$G1327="","",CONCATENATE('Formulario PPGR3'!$C1327,".",'Formulario PPGR3'!$D1327,".",'Formulario PPGR3'!$E1327,".",'Formulario PPGR3'!$F1327))</f>
        <v/>
      </c>
      <c r="C1327" s="188" t="str">
        <f>IF('Formulario PPGR3'!$G1327="","",'Formulario PPGR1'!#REF!)</f>
        <v/>
      </c>
      <c r="D1327" s="188" t="str">
        <f>IF('Formulario PPGR3'!$G1327="","",'Formulario PPGR1'!#REF!)</f>
        <v/>
      </c>
      <c r="E1327" s="188" t="str">
        <f>IF('Formulario PPGR3'!$G1327="","",'Formulario PPGR1'!#REF!)</f>
        <v/>
      </c>
      <c r="F1327" s="188" t="str">
        <f>IF('Formulario PPGR3'!$G1327="","",'Formulario PPGR1'!#REF!)</f>
        <v/>
      </c>
      <c r="G1327" s="234"/>
      <c r="H1327" s="519" t="str" cm="1">
        <f t="array" ref="H1327">IF(Tabla1[[#This Row],[Código_Actividad]]="","",_xlfn.XLOOKUP(Tabla1[[#This Row],[Código_Actividad]],CodigoActividad,Tabla2[Actividades Programables Presupuestables],"",0))</f>
        <v/>
      </c>
      <c r="I1327" s="520" t="str">
        <f>IFERROR(VLOOKUP('Formulario PPGR3'!$G1327,'Formulario PPGR2'!$C$9:$Q$270,15,FALSE),"")</f>
        <v/>
      </c>
      <c r="J1327" s="525"/>
      <c r="K1327" s="524"/>
      <c r="L1327" s="521" t="str">
        <f>IF(Tabla1[[#This Row],[Descripción]]="","",_xlfn.XLOOKUP(Tabla1[[#This Row],[Descripción]],Tabla10[Descripción],Tabla10[Unidad de Medida],"",0))</f>
        <v/>
      </c>
      <c r="M1327" s="312"/>
      <c r="N1327" s="537" t="str">
        <f>IF(Tabla1[[#This Row],[Descripción]]="","",_xlfn.XLOOKUP(Tabla1[[#This Row],[Descripción]],Tabla10[Descripción],Tabla10[Precio Unitario],0))</f>
        <v/>
      </c>
      <c r="O1327" s="537" t="str">
        <f>IF(Tabla1[[#This Row],[Cantidad de Insumos]]="","",Tabla1[[#This Row],[Precio Unitario]]*Tabla1[[#This Row],[Cantidad de Insumos]])</f>
        <v/>
      </c>
      <c r="P1327" s="522" t="str">
        <f>IF(Tabla1[[#This Row],[Descripción]]="","",_xlfn.XLOOKUP(Tabla1[[#This Row],[Descripción]],Tabla10[Descripción],Tabla10[CODIGO PRESUPUESTARIO],0))</f>
        <v/>
      </c>
      <c r="Q1327" s="523"/>
      <c r="R1327" s="523" t="str">
        <f>IF(Tabla1[[#This Row],[Insumos]]="","",_xlfn.XLOOKUP(Tabla1[[#This Row],[Insumos]],Tabla10[Insumo],Tabla10[InsumoAbrev],"",0))</f>
        <v/>
      </c>
    </row>
    <row r="1328" spans="2:18">
      <c r="B1328" s="188" t="str">
        <f>IF('Formulario PPGR3'!$G1328="","",CONCATENATE('Formulario PPGR3'!$C1328,".",'Formulario PPGR3'!$D1328,".",'Formulario PPGR3'!$E1328,".",'Formulario PPGR3'!$F1328))</f>
        <v/>
      </c>
      <c r="C1328" s="188" t="str">
        <f>IF('Formulario PPGR3'!$G1328="","",'Formulario PPGR1'!#REF!)</f>
        <v/>
      </c>
      <c r="D1328" s="188" t="str">
        <f>IF('Formulario PPGR3'!$G1328="","",'Formulario PPGR1'!#REF!)</f>
        <v/>
      </c>
      <c r="E1328" s="188" t="str">
        <f>IF('Formulario PPGR3'!$G1328="","",'Formulario PPGR1'!#REF!)</f>
        <v/>
      </c>
      <c r="F1328" s="188" t="str">
        <f>IF('Formulario PPGR3'!$G1328="","",'Formulario PPGR1'!#REF!)</f>
        <v/>
      </c>
      <c r="G1328" s="234"/>
      <c r="H1328" s="519" t="str" cm="1">
        <f t="array" ref="H1328">IF(Tabla1[[#This Row],[Código_Actividad]]="","",_xlfn.XLOOKUP(Tabla1[[#This Row],[Código_Actividad]],CodigoActividad,Tabla2[Actividades Programables Presupuestables],"",0))</f>
        <v/>
      </c>
      <c r="I1328" s="520" t="str">
        <f>IFERROR(VLOOKUP('Formulario PPGR3'!$G1328,'Formulario PPGR2'!$C$9:$Q$270,15,FALSE),"")</f>
        <v/>
      </c>
      <c r="J1328" s="525"/>
      <c r="K1328" s="524"/>
      <c r="L1328" s="521" t="str">
        <f>IF(Tabla1[[#This Row],[Descripción]]="","",_xlfn.XLOOKUP(Tabla1[[#This Row],[Descripción]],Tabla10[Descripción],Tabla10[Unidad de Medida],"",0))</f>
        <v/>
      </c>
      <c r="M1328" s="312"/>
      <c r="N1328" s="537" t="str">
        <f>IF(Tabla1[[#This Row],[Descripción]]="","",_xlfn.XLOOKUP(Tabla1[[#This Row],[Descripción]],Tabla10[Descripción],Tabla10[Precio Unitario],0))</f>
        <v/>
      </c>
      <c r="O1328" s="537" t="str">
        <f>IF(Tabla1[[#This Row],[Cantidad de Insumos]]="","",Tabla1[[#This Row],[Precio Unitario]]*Tabla1[[#This Row],[Cantidad de Insumos]])</f>
        <v/>
      </c>
      <c r="P1328" s="522" t="str">
        <f>IF(Tabla1[[#This Row],[Descripción]]="","",_xlfn.XLOOKUP(Tabla1[[#This Row],[Descripción]],Tabla10[Descripción],Tabla10[CODIGO PRESUPUESTARIO],0))</f>
        <v/>
      </c>
      <c r="Q1328" s="523"/>
      <c r="R1328" s="523" t="str">
        <f>IF(Tabla1[[#This Row],[Insumos]]="","",_xlfn.XLOOKUP(Tabla1[[#This Row],[Insumos]],Tabla10[Insumo],Tabla10[InsumoAbrev],"",0))</f>
        <v/>
      </c>
    </row>
    <row r="1329" spans="2:18">
      <c r="B1329" s="188" t="str">
        <f>IF('Formulario PPGR3'!$G1329="","",CONCATENATE('Formulario PPGR3'!$C1329,".",'Formulario PPGR3'!$D1329,".",'Formulario PPGR3'!$E1329,".",'Formulario PPGR3'!$F1329))</f>
        <v/>
      </c>
      <c r="C1329" s="188" t="str">
        <f>IF('Formulario PPGR3'!$G1329="","",'Formulario PPGR1'!#REF!)</f>
        <v/>
      </c>
      <c r="D1329" s="188" t="str">
        <f>IF('Formulario PPGR3'!$G1329="","",'Formulario PPGR1'!#REF!)</f>
        <v/>
      </c>
      <c r="E1329" s="188" t="str">
        <f>IF('Formulario PPGR3'!$G1329="","",'Formulario PPGR1'!#REF!)</f>
        <v/>
      </c>
      <c r="F1329" s="188" t="str">
        <f>IF('Formulario PPGR3'!$G1329="","",'Formulario PPGR1'!#REF!)</f>
        <v/>
      </c>
      <c r="G1329" s="234"/>
      <c r="H1329" s="519" t="str" cm="1">
        <f t="array" ref="H1329">IF(Tabla1[[#This Row],[Código_Actividad]]="","",_xlfn.XLOOKUP(Tabla1[[#This Row],[Código_Actividad]],CodigoActividad,Tabla2[Actividades Programables Presupuestables],"",0))</f>
        <v/>
      </c>
      <c r="I1329" s="520" t="str">
        <f>IFERROR(VLOOKUP('Formulario PPGR3'!$G1329,'Formulario PPGR2'!$C$9:$Q$270,15,FALSE),"")</f>
        <v/>
      </c>
      <c r="J1329" s="525"/>
      <c r="K1329" s="524"/>
      <c r="L1329" s="521" t="str">
        <f>IF(Tabla1[[#This Row],[Descripción]]="","",_xlfn.XLOOKUP(Tabla1[[#This Row],[Descripción]],Tabla10[Descripción],Tabla10[Unidad de Medida],"",0))</f>
        <v/>
      </c>
      <c r="M1329" s="312"/>
      <c r="N1329" s="537" t="str">
        <f>IF(Tabla1[[#This Row],[Descripción]]="","",_xlfn.XLOOKUP(Tabla1[[#This Row],[Descripción]],Tabla10[Descripción],Tabla10[Precio Unitario],0))</f>
        <v/>
      </c>
      <c r="O1329" s="537" t="str">
        <f>IF(Tabla1[[#This Row],[Cantidad de Insumos]]="","",Tabla1[[#This Row],[Precio Unitario]]*Tabla1[[#This Row],[Cantidad de Insumos]])</f>
        <v/>
      </c>
      <c r="P1329" s="522" t="str">
        <f>IF(Tabla1[[#This Row],[Descripción]]="","",_xlfn.XLOOKUP(Tabla1[[#This Row],[Descripción]],Tabla10[Descripción],Tabla10[CODIGO PRESUPUESTARIO],0))</f>
        <v/>
      </c>
      <c r="Q1329" s="523"/>
      <c r="R1329" s="523" t="str">
        <f>IF(Tabla1[[#This Row],[Insumos]]="","",_xlfn.XLOOKUP(Tabla1[[#This Row],[Insumos]],Tabla10[Insumo],Tabla10[InsumoAbrev],"",0))</f>
        <v/>
      </c>
    </row>
    <row r="1330" spans="2:18">
      <c r="B1330" s="188" t="str">
        <f>IF('Formulario PPGR3'!$G1330="","",CONCATENATE('Formulario PPGR3'!$C1330,".",'Formulario PPGR3'!$D1330,".",'Formulario PPGR3'!$E1330,".",'Formulario PPGR3'!$F1330))</f>
        <v/>
      </c>
      <c r="C1330" s="188" t="str">
        <f>IF('Formulario PPGR3'!$G1330="","",'Formulario PPGR1'!#REF!)</f>
        <v/>
      </c>
      <c r="D1330" s="188" t="str">
        <f>IF('Formulario PPGR3'!$G1330="","",'Formulario PPGR1'!#REF!)</f>
        <v/>
      </c>
      <c r="E1330" s="188" t="str">
        <f>IF('Formulario PPGR3'!$G1330="","",'Formulario PPGR1'!#REF!)</f>
        <v/>
      </c>
      <c r="F1330" s="188" t="str">
        <f>IF('Formulario PPGR3'!$G1330="","",'Formulario PPGR1'!#REF!)</f>
        <v/>
      </c>
      <c r="G1330" s="234"/>
      <c r="H1330" s="519" t="str" cm="1">
        <f t="array" ref="H1330">IF(Tabla1[[#This Row],[Código_Actividad]]="","",_xlfn.XLOOKUP(Tabla1[[#This Row],[Código_Actividad]],CodigoActividad,Tabla2[Actividades Programables Presupuestables],"",0))</f>
        <v/>
      </c>
      <c r="I1330" s="520" t="str">
        <f>IFERROR(VLOOKUP('Formulario PPGR3'!$G1330,'Formulario PPGR2'!$C$9:$Q$270,15,FALSE),"")</f>
        <v/>
      </c>
      <c r="J1330" s="525"/>
      <c r="K1330" s="524"/>
      <c r="L1330" s="521" t="str">
        <f>IF(Tabla1[[#This Row],[Descripción]]="","",_xlfn.XLOOKUP(Tabla1[[#This Row],[Descripción]],Tabla10[Descripción],Tabla10[Unidad de Medida],"",0))</f>
        <v/>
      </c>
      <c r="M1330" s="312"/>
      <c r="N1330" s="537" t="str">
        <f>IF(Tabla1[[#This Row],[Descripción]]="","",_xlfn.XLOOKUP(Tabla1[[#This Row],[Descripción]],Tabla10[Descripción],Tabla10[Precio Unitario],0))</f>
        <v/>
      </c>
      <c r="O1330" s="537" t="str">
        <f>IF(Tabla1[[#This Row],[Cantidad de Insumos]]="","",Tabla1[[#This Row],[Precio Unitario]]*Tabla1[[#This Row],[Cantidad de Insumos]])</f>
        <v/>
      </c>
      <c r="P1330" s="522" t="str">
        <f>IF(Tabla1[[#This Row],[Descripción]]="","",_xlfn.XLOOKUP(Tabla1[[#This Row],[Descripción]],Tabla10[Descripción],Tabla10[CODIGO PRESUPUESTARIO],0))</f>
        <v/>
      </c>
      <c r="Q1330" s="523"/>
      <c r="R1330" s="523" t="str">
        <f>IF(Tabla1[[#This Row],[Insumos]]="","",_xlfn.XLOOKUP(Tabla1[[#This Row],[Insumos]],Tabla10[Insumo],Tabla10[InsumoAbrev],"",0))</f>
        <v/>
      </c>
    </row>
    <row r="1331" spans="2:18">
      <c r="B1331" s="188" t="str">
        <f>IF('Formulario PPGR3'!$G1331="","",CONCATENATE('Formulario PPGR3'!$C1331,".",'Formulario PPGR3'!$D1331,".",'Formulario PPGR3'!$E1331,".",'Formulario PPGR3'!$F1331))</f>
        <v/>
      </c>
      <c r="C1331" s="188" t="str">
        <f>IF('Formulario PPGR3'!$G1331="","",'Formulario PPGR1'!#REF!)</f>
        <v/>
      </c>
      <c r="D1331" s="188" t="str">
        <f>IF('Formulario PPGR3'!$G1331="","",'Formulario PPGR1'!#REF!)</f>
        <v/>
      </c>
      <c r="E1331" s="188" t="str">
        <f>IF('Formulario PPGR3'!$G1331="","",'Formulario PPGR1'!#REF!)</f>
        <v/>
      </c>
      <c r="F1331" s="188" t="str">
        <f>IF('Formulario PPGR3'!$G1331="","",'Formulario PPGR1'!#REF!)</f>
        <v/>
      </c>
      <c r="G1331" s="234"/>
      <c r="H1331" s="519" t="str" cm="1">
        <f t="array" ref="H1331">IF(Tabla1[[#This Row],[Código_Actividad]]="","",_xlfn.XLOOKUP(Tabla1[[#This Row],[Código_Actividad]],CodigoActividad,Tabla2[Actividades Programables Presupuestables],"",0))</f>
        <v/>
      </c>
      <c r="I1331" s="520" t="str">
        <f>IFERROR(VLOOKUP('Formulario PPGR3'!$G1331,'Formulario PPGR2'!$C$9:$Q$270,15,FALSE),"")</f>
        <v/>
      </c>
      <c r="J1331" s="525"/>
      <c r="K1331" s="524"/>
      <c r="L1331" s="521" t="str">
        <f>IF(Tabla1[[#This Row],[Descripción]]="","",_xlfn.XLOOKUP(Tabla1[[#This Row],[Descripción]],Tabla10[Descripción],Tabla10[Unidad de Medida],"",0))</f>
        <v/>
      </c>
      <c r="M1331" s="312"/>
      <c r="N1331" s="537" t="str">
        <f>IF(Tabla1[[#This Row],[Descripción]]="","",_xlfn.XLOOKUP(Tabla1[[#This Row],[Descripción]],Tabla10[Descripción],Tabla10[Precio Unitario],0))</f>
        <v/>
      </c>
      <c r="O1331" s="537" t="str">
        <f>IF(Tabla1[[#This Row],[Cantidad de Insumos]]="","",Tabla1[[#This Row],[Precio Unitario]]*Tabla1[[#This Row],[Cantidad de Insumos]])</f>
        <v/>
      </c>
      <c r="P1331" s="522" t="str">
        <f>IF(Tabla1[[#This Row],[Descripción]]="","",_xlfn.XLOOKUP(Tabla1[[#This Row],[Descripción]],Tabla10[Descripción],Tabla10[CODIGO PRESUPUESTARIO],0))</f>
        <v/>
      </c>
      <c r="Q1331" s="523"/>
      <c r="R1331" s="523" t="str">
        <f>IF(Tabla1[[#This Row],[Insumos]]="","",_xlfn.XLOOKUP(Tabla1[[#This Row],[Insumos]],Tabla10[Insumo],Tabla10[InsumoAbrev],"",0))</f>
        <v/>
      </c>
    </row>
    <row r="1332" spans="2:18">
      <c r="B1332" s="188" t="str">
        <f>IF('Formulario PPGR3'!$G1332="","",CONCATENATE('Formulario PPGR3'!$C1332,".",'Formulario PPGR3'!$D1332,".",'Formulario PPGR3'!$E1332,".",'Formulario PPGR3'!$F1332))</f>
        <v/>
      </c>
      <c r="C1332" s="188" t="str">
        <f>IF('Formulario PPGR3'!$G1332="","",'Formulario PPGR1'!#REF!)</f>
        <v/>
      </c>
      <c r="D1332" s="188" t="str">
        <f>IF('Formulario PPGR3'!$G1332="","",'Formulario PPGR1'!#REF!)</f>
        <v/>
      </c>
      <c r="E1332" s="188" t="str">
        <f>IF('Formulario PPGR3'!$G1332="","",'Formulario PPGR1'!#REF!)</f>
        <v/>
      </c>
      <c r="F1332" s="188" t="str">
        <f>IF('Formulario PPGR3'!$G1332="","",'Formulario PPGR1'!#REF!)</f>
        <v/>
      </c>
      <c r="G1332" s="234"/>
      <c r="H1332" s="519" t="str" cm="1">
        <f t="array" ref="H1332">IF(Tabla1[[#This Row],[Código_Actividad]]="","",_xlfn.XLOOKUP(Tabla1[[#This Row],[Código_Actividad]],CodigoActividad,Tabla2[Actividades Programables Presupuestables],"",0))</f>
        <v/>
      </c>
      <c r="I1332" s="520" t="str">
        <f>IFERROR(VLOOKUP('Formulario PPGR3'!$G1332,'Formulario PPGR2'!$C$9:$Q$270,15,FALSE),"")</f>
        <v/>
      </c>
      <c r="J1332" s="525"/>
      <c r="K1332" s="524"/>
      <c r="L1332" s="521" t="str">
        <f>IF(Tabla1[[#This Row],[Descripción]]="","",_xlfn.XLOOKUP(Tabla1[[#This Row],[Descripción]],Tabla10[Descripción],Tabla10[Unidad de Medida],"",0))</f>
        <v/>
      </c>
      <c r="M1332" s="312"/>
      <c r="N1332" s="537" t="str">
        <f>IF(Tabla1[[#This Row],[Descripción]]="","",_xlfn.XLOOKUP(Tabla1[[#This Row],[Descripción]],Tabla10[Descripción],Tabla10[Precio Unitario],0))</f>
        <v/>
      </c>
      <c r="O1332" s="537" t="str">
        <f>IF(Tabla1[[#This Row],[Cantidad de Insumos]]="","",Tabla1[[#This Row],[Precio Unitario]]*Tabla1[[#This Row],[Cantidad de Insumos]])</f>
        <v/>
      </c>
      <c r="P1332" s="522" t="str">
        <f>IF(Tabla1[[#This Row],[Descripción]]="","",_xlfn.XLOOKUP(Tabla1[[#This Row],[Descripción]],Tabla10[Descripción],Tabla10[CODIGO PRESUPUESTARIO],0))</f>
        <v/>
      </c>
      <c r="Q1332" s="523"/>
      <c r="R1332" s="523" t="str">
        <f>IF(Tabla1[[#This Row],[Insumos]]="","",_xlfn.XLOOKUP(Tabla1[[#This Row],[Insumos]],Tabla10[Insumo],Tabla10[InsumoAbrev],"",0))</f>
        <v/>
      </c>
    </row>
    <row r="1333" spans="2:18">
      <c r="B1333" s="188" t="str">
        <f>IF('Formulario PPGR3'!$G1333="","",CONCATENATE('Formulario PPGR3'!$C1333,".",'Formulario PPGR3'!$D1333,".",'Formulario PPGR3'!$E1333,".",'Formulario PPGR3'!$F1333))</f>
        <v/>
      </c>
      <c r="C1333" s="188" t="str">
        <f>IF('Formulario PPGR3'!$G1333="","",'Formulario PPGR1'!#REF!)</f>
        <v/>
      </c>
      <c r="D1333" s="188" t="str">
        <f>IF('Formulario PPGR3'!$G1333="","",'Formulario PPGR1'!#REF!)</f>
        <v/>
      </c>
      <c r="E1333" s="188" t="str">
        <f>IF('Formulario PPGR3'!$G1333="","",'Formulario PPGR1'!#REF!)</f>
        <v/>
      </c>
      <c r="F1333" s="188" t="str">
        <f>IF('Formulario PPGR3'!$G1333="","",'Formulario PPGR1'!#REF!)</f>
        <v/>
      </c>
      <c r="G1333" s="234"/>
      <c r="H1333" s="519" t="str" cm="1">
        <f t="array" ref="H1333">IF(Tabla1[[#This Row],[Código_Actividad]]="","",_xlfn.XLOOKUP(Tabla1[[#This Row],[Código_Actividad]],CodigoActividad,Tabla2[Actividades Programables Presupuestables],"",0))</f>
        <v/>
      </c>
      <c r="I1333" s="520" t="str">
        <f>IFERROR(VLOOKUP('Formulario PPGR3'!$G1333,'Formulario PPGR2'!$C$9:$Q$270,15,FALSE),"")</f>
        <v/>
      </c>
      <c r="J1333" s="525"/>
      <c r="K1333" s="524"/>
      <c r="L1333" s="521" t="str">
        <f>IF(Tabla1[[#This Row],[Descripción]]="","",_xlfn.XLOOKUP(Tabla1[[#This Row],[Descripción]],Tabla10[Descripción],Tabla10[Unidad de Medida],"",0))</f>
        <v/>
      </c>
      <c r="M1333" s="312"/>
      <c r="N1333" s="537" t="str">
        <f>IF(Tabla1[[#This Row],[Descripción]]="","",_xlfn.XLOOKUP(Tabla1[[#This Row],[Descripción]],Tabla10[Descripción],Tabla10[Precio Unitario],0))</f>
        <v/>
      </c>
      <c r="O1333" s="537" t="str">
        <f>IF(Tabla1[[#This Row],[Cantidad de Insumos]]="","",Tabla1[[#This Row],[Precio Unitario]]*Tabla1[[#This Row],[Cantidad de Insumos]])</f>
        <v/>
      </c>
      <c r="P1333" s="522" t="str">
        <f>IF(Tabla1[[#This Row],[Descripción]]="","",_xlfn.XLOOKUP(Tabla1[[#This Row],[Descripción]],Tabla10[Descripción],Tabla10[CODIGO PRESUPUESTARIO],0))</f>
        <v/>
      </c>
      <c r="Q1333" s="523"/>
      <c r="R1333" s="523" t="str">
        <f>IF(Tabla1[[#This Row],[Insumos]]="","",_xlfn.XLOOKUP(Tabla1[[#This Row],[Insumos]],Tabla10[Insumo],Tabla10[InsumoAbrev],"",0))</f>
        <v/>
      </c>
    </row>
    <row r="1334" spans="2:18">
      <c r="B1334" s="188" t="str">
        <f>IF('Formulario PPGR3'!$G1334="","",CONCATENATE('Formulario PPGR3'!$C1334,".",'Formulario PPGR3'!$D1334,".",'Formulario PPGR3'!$E1334,".",'Formulario PPGR3'!$F1334))</f>
        <v/>
      </c>
      <c r="C1334" s="188" t="str">
        <f>IF('Formulario PPGR3'!$G1334="","",'Formulario PPGR1'!#REF!)</f>
        <v/>
      </c>
      <c r="D1334" s="188" t="str">
        <f>IF('Formulario PPGR3'!$G1334="","",'Formulario PPGR1'!#REF!)</f>
        <v/>
      </c>
      <c r="E1334" s="188" t="str">
        <f>IF('Formulario PPGR3'!$G1334="","",'Formulario PPGR1'!#REF!)</f>
        <v/>
      </c>
      <c r="F1334" s="188" t="str">
        <f>IF('Formulario PPGR3'!$G1334="","",'Formulario PPGR1'!#REF!)</f>
        <v/>
      </c>
      <c r="G1334" s="234"/>
      <c r="H1334" s="519" t="str" cm="1">
        <f t="array" ref="H1334">IF(Tabla1[[#This Row],[Código_Actividad]]="","",_xlfn.XLOOKUP(Tabla1[[#This Row],[Código_Actividad]],CodigoActividad,Tabla2[Actividades Programables Presupuestables],"",0))</f>
        <v/>
      </c>
      <c r="I1334" s="520" t="str">
        <f>IFERROR(VLOOKUP('Formulario PPGR3'!$G1334,'Formulario PPGR2'!$C$9:$Q$270,15,FALSE),"")</f>
        <v/>
      </c>
      <c r="J1334" s="525"/>
      <c r="K1334" s="524"/>
      <c r="L1334" s="521" t="str">
        <f>IF(Tabla1[[#This Row],[Descripción]]="","",_xlfn.XLOOKUP(Tabla1[[#This Row],[Descripción]],Tabla10[Descripción],Tabla10[Unidad de Medida],"",0))</f>
        <v/>
      </c>
      <c r="M1334" s="312"/>
      <c r="N1334" s="537" t="str">
        <f>IF(Tabla1[[#This Row],[Descripción]]="","",_xlfn.XLOOKUP(Tabla1[[#This Row],[Descripción]],Tabla10[Descripción],Tabla10[Precio Unitario],0))</f>
        <v/>
      </c>
      <c r="O1334" s="537" t="str">
        <f>IF(Tabla1[[#This Row],[Cantidad de Insumos]]="","",Tabla1[[#This Row],[Precio Unitario]]*Tabla1[[#This Row],[Cantidad de Insumos]])</f>
        <v/>
      </c>
      <c r="P1334" s="522" t="str">
        <f>IF(Tabla1[[#This Row],[Descripción]]="","",_xlfn.XLOOKUP(Tabla1[[#This Row],[Descripción]],Tabla10[Descripción],Tabla10[CODIGO PRESUPUESTARIO],0))</f>
        <v/>
      </c>
      <c r="Q1334" s="523"/>
      <c r="R1334" s="523" t="str">
        <f>IF(Tabla1[[#This Row],[Insumos]]="","",_xlfn.XLOOKUP(Tabla1[[#This Row],[Insumos]],Tabla10[Insumo],Tabla10[InsumoAbrev],"",0))</f>
        <v/>
      </c>
    </row>
    <row r="1335" spans="2:18">
      <c r="B1335" s="188" t="str">
        <f>IF('Formulario PPGR3'!$G1335="","",CONCATENATE('Formulario PPGR3'!$C1335,".",'Formulario PPGR3'!$D1335,".",'Formulario PPGR3'!$E1335,".",'Formulario PPGR3'!$F1335))</f>
        <v/>
      </c>
      <c r="C1335" s="188" t="str">
        <f>IF('Formulario PPGR3'!$G1335="","",'Formulario PPGR1'!#REF!)</f>
        <v/>
      </c>
      <c r="D1335" s="188" t="str">
        <f>IF('Formulario PPGR3'!$G1335="","",'Formulario PPGR1'!#REF!)</f>
        <v/>
      </c>
      <c r="E1335" s="188" t="str">
        <f>IF('Formulario PPGR3'!$G1335="","",'Formulario PPGR1'!#REF!)</f>
        <v/>
      </c>
      <c r="F1335" s="188" t="str">
        <f>IF('Formulario PPGR3'!$G1335="","",'Formulario PPGR1'!#REF!)</f>
        <v/>
      </c>
      <c r="G1335" s="234"/>
      <c r="H1335" s="519" t="str" cm="1">
        <f t="array" ref="H1335">IF(Tabla1[[#This Row],[Código_Actividad]]="","",_xlfn.XLOOKUP(Tabla1[[#This Row],[Código_Actividad]],CodigoActividad,Tabla2[Actividades Programables Presupuestables],"",0))</f>
        <v/>
      </c>
      <c r="I1335" s="520" t="str">
        <f>IFERROR(VLOOKUP('Formulario PPGR3'!$G1335,'Formulario PPGR2'!$C$9:$Q$270,15,FALSE),"")</f>
        <v/>
      </c>
      <c r="J1335" s="525"/>
      <c r="K1335" s="524"/>
      <c r="L1335" s="521" t="str">
        <f>IF(Tabla1[[#This Row],[Descripción]]="","",_xlfn.XLOOKUP(Tabla1[[#This Row],[Descripción]],Tabla10[Descripción],Tabla10[Unidad de Medida],"",0))</f>
        <v/>
      </c>
      <c r="M1335" s="312"/>
      <c r="N1335" s="537" t="str">
        <f>IF(Tabla1[[#This Row],[Descripción]]="","",_xlfn.XLOOKUP(Tabla1[[#This Row],[Descripción]],Tabla10[Descripción],Tabla10[Precio Unitario],0))</f>
        <v/>
      </c>
      <c r="O1335" s="537" t="str">
        <f>IF(Tabla1[[#This Row],[Cantidad de Insumos]]="","",Tabla1[[#This Row],[Precio Unitario]]*Tabla1[[#This Row],[Cantidad de Insumos]])</f>
        <v/>
      </c>
      <c r="P1335" s="522" t="str">
        <f>IF(Tabla1[[#This Row],[Descripción]]="","",_xlfn.XLOOKUP(Tabla1[[#This Row],[Descripción]],Tabla10[Descripción],Tabla10[CODIGO PRESUPUESTARIO],0))</f>
        <v/>
      </c>
      <c r="Q1335" s="523"/>
      <c r="R1335" s="523" t="str">
        <f>IF(Tabla1[[#This Row],[Insumos]]="","",_xlfn.XLOOKUP(Tabla1[[#This Row],[Insumos]],Tabla10[Insumo],Tabla10[InsumoAbrev],"",0))</f>
        <v/>
      </c>
    </row>
    <row r="1336" spans="2:18">
      <c r="B1336" s="188" t="str">
        <f>IF('Formulario PPGR3'!$G1336="","",CONCATENATE('Formulario PPGR3'!$C1336,".",'Formulario PPGR3'!$D1336,".",'Formulario PPGR3'!$E1336,".",'Formulario PPGR3'!$F1336))</f>
        <v/>
      </c>
      <c r="C1336" s="188" t="str">
        <f>IF('Formulario PPGR3'!$G1336="","",'Formulario PPGR1'!#REF!)</f>
        <v/>
      </c>
      <c r="D1336" s="188" t="str">
        <f>IF('Formulario PPGR3'!$G1336="","",'Formulario PPGR1'!#REF!)</f>
        <v/>
      </c>
      <c r="E1336" s="188" t="str">
        <f>IF('Formulario PPGR3'!$G1336="","",'Formulario PPGR1'!#REF!)</f>
        <v/>
      </c>
      <c r="F1336" s="188" t="str">
        <f>IF('Formulario PPGR3'!$G1336="","",'Formulario PPGR1'!#REF!)</f>
        <v/>
      </c>
      <c r="G1336" s="234"/>
      <c r="H1336" s="519" t="str" cm="1">
        <f t="array" ref="H1336">IF(Tabla1[[#This Row],[Código_Actividad]]="","",_xlfn.XLOOKUP(Tabla1[[#This Row],[Código_Actividad]],CodigoActividad,Tabla2[Actividades Programables Presupuestables],"",0))</f>
        <v/>
      </c>
      <c r="I1336" s="520" t="str">
        <f>IFERROR(VLOOKUP('Formulario PPGR3'!$G1336,'Formulario PPGR2'!$C$9:$Q$270,15,FALSE),"")</f>
        <v/>
      </c>
      <c r="J1336" s="525"/>
      <c r="K1336" s="524"/>
      <c r="L1336" s="521" t="str">
        <f>IF(Tabla1[[#This Row],[Descripción]]="","",_xlfn.XLOOKUP(Tabla1[[#This Row],[Descripción]],Tabla10[Descripción],Tabla10[Unidad de Medida],"",0))</f>
        <v/>
      </c>
      <c r="M1336" s="312"/>
      <c r="N1336" s="537" t="str">
        <f>IF(Tabla1[[#This Row],[Descripción]]="","",_xlfn.XLOOKUP(Tabla1[[#This Row],[Descripción]],Tabla10[Descripción],Tabla10[Precio Unitario],0))</f>
        <v/>
      </c>
      <c r="O1336" s="537" t="str">
        <f>IF(Tabla1[[#This Row],[Cantidad de Insumos]]="","",Tabla1[[#This Row],[Precio Unitario]]*Tabla1[[#This Row],[Cantidad de Insumos]])</f>
        <v/>
      </c>
      <c r="P1336" s="522" t="str">
        <f>IF(Tabla1[[#This Row],[Descripción]]="","",_xlfn.XLOOKUP(Tabla1[[#This Row],[Descripción]],Tabla10[Descripción],Tabla10[CODIGO PRESUPUESTARIO],0))</f>
        <v/>
      </c>
      <c r="Q1336" s="523"/>
      <c r="R1336" s="523" t="str">
        <f>IF(Tabla1[[#This Row],[Insumos]]="","",_xlfn.XLOOKUP(Tabla1[[#This Row],[Insumos]],Tabla10[Insumo],Tabla10[InsumoAbrev],"",0))</f>
        <v/>
      </c>
    </row>
    <row r="1337" spans="2:18">
      <c r="B1337" s="188" t="str">
        <f>IF('Formulario PPGR3'!$G1337="","",CONCATENATE('Formulario PPGR3'!$C1337,".",'Formulario PPGR3'!$D1337,".",'Formulario PPGR3'!$E1337,".",'Formulario PPGR3'!$F1337))</f>
        <v/>
      </c>
      <c r="C1337" s="188" t="str">
        <f>IF('Formulario PPGR3'!$G1337="","",'Formulario PPGR1'!#REF!)</f>
        <v/>
      </c>
      <c r="D1337" s="188" t="str">
        <f>IF('Formulario PPGR3'!$G1337="","",'Formulario PPGR1'!#REF!)</f>
        <v/>
      </c>
      <c r="E1337" s="188" t="str">
        <f>IF('Formulario PPGR3'!$G1337="","",'Formulario PPGR1'!#REF!)</f>
        <v/>
      </c>
      <c r="F1337" s="188" t="str">
        <f>IF('Formulario PPGR3'!$G1337="","",'Formulario PPGR1'!#REF!)</f>
        <v/>
      </c>
      <c r="G1337" s="234"/>
      <c r="H1337" s="519" t="str" cm="1">
        <f t="array" ref="H1337">IF(Tabla1[[#This Row],[Código_Actividad]]="","",_xlfn.XLOOKUP(Tabla1[[#This Row],[Código_Actividad]],CodigoActividad,Tabla2[Actividades Programables Presupuestables],"",0))</f>
        <v/>
      </c>
      <c r="I1337" s="520" t="str">
        <f>IFERROR(VLOOKUP('Formulario PPGR3'!$G1337,'Formulario PPGR2'!$C$9:$Q$270,15,FALSE),"")</f>
        <v/>
      </c>
      <c r="J1337" s="525"/>
      <c r="K1337" s="524"/>
      <c r="L1337" s="521" t="str">
        <f>IF(Tabla1[[#This Row],[Descripción]]="","",_xlfn.XLOOKUP(Tabla1[[#This Row],[Descripción]],Tabla10[Descripción],Tabla10[Unidad de Medida],"",0))</f>
        <v/>
      </c>
      <c r="M1337" s="312"/>
      <c r="N1337" s="537" t="str">
        <f>IF(Tabla1[[#This Row],[Descripción]]="","",_xlfn.XLOOKUP(Tabla1[[#This Row],[Descripción]],Tabla10[Descripción],Tabla10[Precio Unitario],0))</f>
        <v/>
      </c>
      <c r="O1337" s="537" t="str">
        <f>IF(Tabla1[[#This Row],[Cantidad de Insumos]]="","",Tabla1[[#This Row],[Precio Unitario]]*Tabla1[[#This Row],[Cantidad de Insumos]])</f>
        <v/>
      </c>
      <c r="P1337" s="522" t="str">
        <f>IF(Tabla1[[#This Row],[Descripción]]="","",_xlfn.XLOOKUP(Tabla1[[#This Row],[Descripción]],Tabla10[Descripción],Tabla10[CODIGO PRESUPUESTARIO],0))</f>
        <v/>
      </c>
      <c r="Q1337" s="523"/>
      <c r="R1337" s="523" t="str">
        <f>IF(Tabla1[[#This Row],[Insumos]]="","",_xlfn.XLOOKUP(Tabla1[[#This Row],[Insumos]],Tabla10[Insumo],Tabla10[InsumoAbrev],"",0))</f>
        <v/>
      </c>
    </row>
    <row r="1338" spans="2:18">
      <c r="B1338" s="188" t="str">
        <f>IF('Formulario PPGR3'!$G1338="","",CONCATENATE('Formulario PPGR3'!$C1338,".",'Formulario PPGR3'!$D1338,".",'Formulario PPGR3'!$E1338,".",'Formulario PPGR3'!$F1338))</f>
        <v/>
      </c>
      <c r="C1338" s="188" t="str">
        <f>IF('Formulario PPGR3'!$G1338="","",'Formulario PPGR1'!#REF!)</f>
        <v/>
      </c>
      <c r="D1338" s="188" t="str">
        <f>IF('Formulario PPGR3'!$G1338="","",'Formulario PPGR1'!#REF!)</f>
        <v/>
      </c>
      <c r="E1338" s="188" t="str">
        <f>IF('Formulario PPGR3'!$G1338="","",'Formulario PPGR1'!#REF!)</f>
        <v/>
      </c>
      <c r="F1338" s="188" t="str">
        <f>IF('Formulario PPGR3'!$G1338="","",'Formulario PPGR1'!#REF!)</f>
        <v/>
      </c>
      <c r="G1338" s="234"/>
      <c r="H1338" s="519" t="str" cm="1">
        <f t="array" ref="H1338">IF(Tabla1[[#This Row],[Código_Actividad]]="","",_xlfn.XLOOKUP(Tabla1[[#This Row],[Código_Actividad]],CodigoActividad,Tabla2[Actividades Programables Presupuestables],"",0))</f>
        <v/>
      </c>
      <c r="I1338" s="520" t="str">
        <f>IFERROR(VLOOKUP('Formulario PPGR3'!$G1338,'Formulario PPGR2'!$C$9:$Q$270,15,FALSE),"")</f>
        <v/>
      </c>
      <c r="J1338" s="525"/>
      <c r="K1338" s="524"/>
      <c r="L1338" s="521" t="str">
        <f>IF(Tabla1[[#This Row],[Descripción]]="","",_xlfn.XLOOKUP(Tabla1[[#This Row],[Descripción]],Tabla10[Descripción],Tabla10[Unidad de Medida],"",0))</f>
        <v/>
      </c>
      <c r="M1338" s="312"/>
      <c r="N1338" s="537" t="str">
        <f>IF(Tabla1[[#This Row],[Descripción]]="","",_xlfn.XLOOKUP(Tabla1[[#This Row],[Descripción]],Tabla10[Descripción],Tabla10[Precio Unitario],0))</f>
        <v/>
      </c>
      <c r="O1338" s="537" t="str">
        <f>IF(Tabla1[[#This Row],[Cantidad de Insumos]]="","",Tabla1[[#This Row],[Precio Unitario]]*Tabla1[[#This Row],[Cantidad de Insumos]])</f>
        <v/>
      </c>
      <c r="P1338" s="522" t="str">
        <f>IF(Tabla1[[#This Row],[Descripción]]="","",_xlfn.XLOOKUP(Tabla1[[#This Row],[Descripción]],Tabla10[Descripción],Tabla10[CODIGO PRESUPUESTARIO],0))</f>
        <v/>
      </c>
      <c r="Q1338" s="523"/>
      <c r="R1338" s="523" t="str">
        <f>IF(Tabla1[[#This Row],[Insumos]]="","",_xlfn.XLOOKUP(Tabla1[[#This Row],[Insumos]],Tabla10[Insumo],Tabla10[InsumoAbrev],"",0))</f>
        <v/>
      </c>
    </row>
    <row r="1339" spans="2:18">
      <c r="B1339" s="188" t="str">
        <f>IF('Formulario PPGR3'!$G1339="","",CONCATENATE('Formulario PPGR3'!$C1339,".",'Formulario PPGR3'!$D1339,".",'Formulario PPGR3'!$E1339,".",'Formulario PPGR3'!$F1339))</f>
        <v/>
      </c>
      <c r="C1339" s="188" t="str">
        <f>IF('Formulario PPGR3'!$G1339="","",'Formulario PPGR1'!#REF!)</f>
        <v/>
      </c>
      <c r="D1339" s="188" t="str">
        <f>IF('Formulario PPGR3'!$G1339="","",'Formulario PPGR1'!#REF!)</f>
        <v/>
      </c>
      <c r="E1339" s="188" t="str">
        <f>IF('Formulario PPGR3'!$G1339="","",'Formulario PPGR1'!#REF!)</f>
        <v/>
      </c>
      <c r="F1339" s="188" t="str">
        <f>IF('Formulario PPGR3'!$G1339="","",'Formulario PPGR1'!#REF!)</f>
        <v/>
      </c>
      <c r="G1339" s="234"/>
      <c r="H1339" s="519" t="str" cm="1">
        <f t="array" ref="H1339">IF(Tabla1[[#This Row],[Código_Actividad]]="","",_xlfn.XLOOKUP(Tabla1[[#This Row],[Código_Actividad]],CodigoActividad,Tabla2[Actividades Programables Presupuestables],"",0))</f>
        <v/>
      </c>
      <c r="I1339" s="520" t="str">
        <f>IFERROR(VLOOKUP('Formulario PPGR3'!$G1339,'Formulario PPGR2'!$C$9:$Q$270,15,FALSE),"")</f>
        <v/>
      </c>
      <c r="J1339" s="525"/>
      <c r="K1339" s="524"/>
      <c r="L1339" s="521" t="str">
        <f>IF(Tabla1[[#This Row],[Descripción]]="","",_xlfn.XLOOKUP(Tabla1[[#This Row],[Descripción]],Tabla10[Descripción],Tabla10[Unidad de Medida],"",0))</f>
        <v/>
      </c>
      <c r="M1339" s="312"/>
      <c r="N1339" s="537" t="str">
        <f>IF(Tabla1[[#This Row],[Descripción]]="","",_xlfn.XLOOKUP(Tabla1[[#This Row],[Descripción]],Tabla10[Descripción],Tabla10[Precio Unitario],0))</f>
        <v/>
      </c>
      <c r="O1339" s="537" t="str">
        <f>IF(Tabla1[[#This Row],[Cantidad de Insumos]]="","",Tabla1[[#This Row],[Precio Unitario]]*Tabla1[[#This Row],[Cantidad de Insumos]])</f>
        <v/>
      </c>
      <c r="P1339" s="522" t="str">
        <f>IF(Tabla1[[#This Row],[Descripción]]="","",_xlfn.XLOOKUP(Tabla1[[#This Row],[Descripción]],Tabla10[Descripción],Tabla10[CODIGO PRESUPUESTARIO],0))</f>
        <v/>
      </c>
      <c r="Q1339" s="523"/>
      <c r="R1339" s="523" t="str">
        <f>IF(Tabla1[[#This Row],[Insumos]]="","",_xlfn.XLOOKUP(Tabla1[[#This Row],[Insumos]],Tabla10[Insumo],Tabla10[InsumoAbrev],"",0))</f>
        <v/>
      </c>
    </row>
    <row r="1340" spans="2:18">
      <c r="B1340" s="188" t="str">
        <f>IF('Formulario PPGR3'!$G1340="","",CONCATENATE('Formulario PPGR3'!$C1340,".",'Formulario PPGR3'!$D1340,".",'Formulario PPGR3'!$E1340,".",'Formulario PPGR3'!$F1340))</f>
        <v/>
      </c>
      <c r="C1340" s="188" t="str">
        <f>IF('Formulario PPGR3'!$G1340="","",'Formulario PPGR1'!#REF!)</f>
        <v/>
      </c>
      <c r="D1340" s="188" t="str">
        <f>IF('Formulario PPGR3'!$G1340="","",'Formulario PPGR1'!#REF!)</f>
        <v/>
      </c>
      <c r="E1340" s="188" t="str">
        <f>IF('Formulario PPGR3'!$G1340="","",'Formulario PPGR1'!#REF!)</f>
        <v/>
      </c>
      <c r="F1340" s="188" t="str">
        <f>IF('Formulario PPGR3'!$G1340="","",'Formulario PPGR1'!#REF!)</f>
        <v/>
      </c>
      <c r="G1340" s="234"/>
      <c r="H1340" s="519" t="str" cm="1">
        <f t="array" ref="H1340">IF(Tabla1[[#This Row],[Código_Actividad]]="","",_xlfn.XLOOKUP(Tabla1[[#This Row],[Código_Actividad]],CodigoActividad,Tabla2[Actividades Programables Presupuestables],"",0))</f>
        <v/>
      </c>
      <c r="I1340" s="520" t="str">
        <f>IFERROR(VLOOKUP('Formulario PPGR3'!$G1340,'Formulario PPGR2'!$C$9:$Q$270,15,FALSE),"")</f>
        <v/>
      </c>
      <c r="J1340" s="525"/>
      <c r="K1340" s="524"/>
      <c r="L1340" s="521" t="str">
        <f>IF(Tabla1[[#This Row],[Descripción]]="","",_xlfn.XLOOKUP(Tabla1[[#This Row],[Descripción]],Tabla10[Descripción],Tabla10[Unidad de Medida],"",0))</f>
        <v/>
      </c>
      <c r="M1340" s="312"/>
      <c r="N1340" s="537" t="str">
        <f>IF(Tabla1[[#This Row],[Descripción]]="","",_xlfn.XLOOKUP(Tabla1[[#This Row],[Descripción]],Tabla10[Descripción],Tabla10[Precio Unitario],0))</f>
        <v/>
      </c>
      <c r="O1340" s="537" t="str">
        <f>IF(Tabla1[[#This Row],[Cantidad de Insumos]]="","",Tabla1[[#This Row],[Precio Unitario]]*Tabla1[[#This Row],[Cantidad de Insumos]])</f>
        <v/>
      </c>
      <c r="P1340" s="522" t="str">
        <f>IF(Tabla1[[#This Row],[Descripción]]="","",_xlfn.XLOOKUP(Tabla1[[#This Row],[Descripción]],Tabla10[Descripción],Tabla10[CODIGO PRESUPUESTARIO],0))</f>
        <v/>
      </c>
      <c r="Q1340" s="523"/>
      <c r="R1340" s="523" t="str">
        <f>IF(Tabla1[[#This Row],[Insumos]]="","",_xlfn.XLOOKUP(Tabla1[[#This Row],[Insumos]],Tabla10[Insumo],Tabla10[InsumoAbrev],"",0))</f>
        <v/>
      </c>
    </row>
    <row r="1341" spans="2:18">
      <c r="B1341" s="188" t="str">
        <f>IF('Formulario PPGR3'!$G1341="","",CONCATENATE('Formulario PPGR3'!$C1341,".",'Formulario PPGR3'!$D1341,".",'Formulario PPGR3'!$E1341,".",'Formulario PPGR3'!$F1341))</f>
        <v/>
      </c>
      <c r="C1341" s="188" t="str">
        <f>IF('Formulario PPGR3'!$G1341="","",'Formulario PPGR1'!#REF!)</f>
        <v/>
      </c>
      <c r="D1341" s="188" t="str">
        <f>IF('Formulario PPGR3'!$G1341="","",'Formulario PPGR1'!#REF!)</f>
        <v/>
      </c>
      <c r="E1341" s="188" t="str">
        <f>IF('Formulario PPGR3'!$G1341="","",'Formulario PPGR1'!#REF!)</f>
        <v/>
      </c>
      <c r="F1341" s="188" t="str">
        <f>IF('Formulario PPGR3'!$G1341="","",'Formulario PPGR1'!#REF!)</f>
        <v/>
      </c>
      <c r="G1341" s="234"/>
      <c r="H1341" s="519" t="str" cm="1">
        <f t="array" ref="H1341">IF(Tabla1[[#This Row],[Código_Actividad]]="","",_xlfn.XLOOKUP(Tabla1[[#This Row],[Código_Actividad]],CodigoActividad,Tabla2[Actividades Programables Presupuestables],"",0))</f>
        <v/>
      </c>
      <c r="I1341" s="520" t="str">
        <f>IFERROR(VLOOKUP('Formulario PPGR3'!$G1341,'Formulario PPGR2'!$C$9:$Q$270,15,FALSE),"")</f>
        <v/>
      </c>
      <c r="J1341" s="525"/>
      <c r="K1341" s="524"/>
      <c r="L1341" s="521" t="str">
        <f>IF(Tabla1[[#This Row],[Descripción]]="","",_xlfn.XLOOKUP(Tabla1[[#This Row],[Descripción]],Tabla10[Descripción],Tabla10[Unidad de Medida],"",0))</f>
        <v/>
      </c>
      <c r="M1341" s="312"/>
      <c r="N1341" s="537" t="str">
        <f>IF(Tabla1[[#This Row],[Descripción]]="","",_xlfn.XLOOKUP(Tabla1[[#This Row],[Descripción]],Tabla10[Descripción],Tabla10[Precio Unitario],0))</f>
        <v/>
      </c>
      <c r="O1341" s="537" t="str">
        <f>IF(Tabla1[[#This Row],[Cantidad de Insumos]]="","",Tabla1[[#This Row],[Precio Unitario]]*Tabla1[[#This Row],[Cantidad de Insumos]])</f>
        <v/>
      </c>
      <c r="P1341" s="522" t="str">
        <f>IF(Tabla1[[#This Row],[Descripción]]="","",_xlfn.XLOOKUP(Tabla1[[#This Row],[Descripción]],Tabla10[Descripción],Tabla10[CODIGO PRESUPUESTARIO],0))</f>
        <v/>
      </c>
      <c r="Q1341" s="523"/>
      <c r="R1341" s="523" t="str">
        <f>IF(Tabla1[[#This Row],[Insumos]]="","",_xlfn.XLOOKUP(Tabla1[[#This Row],[Insumos]],Tabla10[Insumo],Tabla10[InsumoAbrev],"",0))</f>
        <v/>
      </c>
    </row>
    <row r="1342" spans="2:18">
      <c r="B1342" s="188" t="str">
        <f>IF('Formulario PPGR3'!$G1342="","",CONCATENATE('Formulario PPGR3'!$C1342,".",'Formulario PPGR3'!$D1342,".",'Formulario PPGR3'!$E1342,".",'Formulario PPGR3'!$F1342))</f>
        <v/>
      </c>
      <c r="C1342" s="188" t="str">
        <f>IF('Formulario PPGR3'!$G1342="","",'Formulario PPGR1'!#REF!)</f>
        <v/>
      </c>
      <c r="D1342" s="188" t="str">
        <f>IF('Formulario PPGR3'!$G1342="","",'Formulario PPGR1'!#REF!)</f>
        <v/>
      </c>
      <c r="E1342" s="188" t="str">
        <f>IF('Formulario PPGR3'!$G1342="","",'Formulario PPGR1'!#REF!)</f>
        <v/>
      </c>
      <c r="F1342" s="188" t="str">
        <f>IF('Formulario PPGR3'!$G1342="","",'Formulario PPGR1'!#REF!)</f>
        <v/>
      </c>
      <c r="G1342" s="234"/>
      <c r="H1342" s="519" t="str" cm="1">
        <f t="array" ref="H1342">IF(Tabla1[[#This Row],[Código_Actividad]]="","",_xlfn.XLOOKUP(Tabla1[[#This Row],[Código_Actividad]],CodigoActividad,Tabla2[Actividades Programables Presupuestables],"",0))</f>
        <v/>
      </c>
      <c r="I1342" s="520" t="str">
        <f>IFERROR(VLOOKUP('Formulario PPGR3'!$G1342,'Formulario PPGR2'!$C$9:$Q$270,15,FALSE),"")</f>
        <v/>
      </c>
      <c r="J1342" s="525"/>
      <c r="K1342" s="524"/>
      <c r="L1342" s="521" t="str">
        <f>IF(Tabla1[[#This Row],[Descripción]]="","",_xlfn.XLOOKUP(Tabla1[[#This Row],[Descripción]],Tabla10[Descripción],Tabla10[Unidad de Medida],"",0))</f>
        <v/>
      </c>
      <c r="M1342" s="312"/>
      <c r="N1342" s="537" t="str">
        <f>IF(Tabla1[[#This Row],[Descripción]]="","",_xlfn.XLOOKUP(Tabla1[[#This Row],[Descripción]],Tabla10[Descripción],Tabla10[Precio Unitario],0))</f>
        <v/>
      </c>
      <c r="O1342" s="537" t="str">
        <f>IF(Tabla1[[#This Row],[Cantidad de Insumos]]="","",Tabla1[[#This Row],[Precio Unitario]]*Tabla1[[#This Row],[Cantidad de Insumos]])</f>
        <v/>
      </c>
      <c r="P1342" s="522" t="str">
        <f>IF(Tabla1[[#This Row],[Descripción]]="","",_xlfn.XLOOKUP(Tabla1[[#This Row],[Descripción]],Tabla10[Descripción],Tabla10[CODIGO PRESUPUESTARIO],0))</f>
        <v/>
      </c>
      <c r="Q1342" s="523"/>
      <c r="R1342" s="523" t="str">
        <f>IF(Tabla1[[#This Row],[Insumos]]="","",_xlfn.XLOOKUP(Tabla1[[#This Row],[Insumos]],Tabla10[Insumo],Tabla10[InsumoAbrev],"",0))</f>
        <v/>
      </c>
    </row>
    <row r="1343" spans="2:18">
      <c r="B1343" s="188" t="str">
        <f>IF('Formulario PPGR3'!$G1343="","",CONCATENATE('Formulario PPGR3'!$C1343,".",'Formulario PPGR3'!$D1343,".",'Formulario PPGR3'!$E1343,".",'Formulario PPGR3'!$F1343))</f>
        <v/>
      </c>
      <c r="C1343" s="188" t="str">
        <f>IF('Formulario PPGR3'!$G1343="","",'Formulario PPGR1'!#REF!)</f>
        <v/>
      </c>
      <c r="D1343" s="188" t="str">
        <f>IF('Formulario PPGR3'!$G1343="","",'Formulario PPGR1'!#REF!)</f>
        <v/>
      </c>
      <c r="E1343" s="188" t="str">
        <f>IF('Formulario PPGR3'!$G1343="","",'Formulario PPGR1'!#REF!)</f>
        <v/>
      </c>
      <c r="F1343" s="188" t="str">
        <f>IF('Formulario PPGR3'!$G1343="","",'Formulario PPGR1'!#REF!)</f>
        <v/>
      </c>
      <c r="G1343" s="234"/>
      <c r="H1343" s="519" t="str" cm="1">
        <f t="array" ref="H1343">IF(Tabla1[[#This Row],[Código_Actividad]]="","",_xlfn.XLOOKUP(Tabla1[[#This Row],[Código_Actividad]],CodigoActividad,Tabla2[Actividades Programables Presupuestables],"",0))</f>
        <v/>
      </c>
      <c r="I1343" s="520" t="str">
        <f>IFERROR(VLOOKUP('Formulario PPGR3'!$G1343,'Formulario PPGR2'!$C$9:$Q$270,15,FALSE),"")</f>
        <v/>
      </c>
      <c r="J1343" s="525"/>
      <c r="K1343" s="524"/>
      <c r="L1343" s="521" t="str">
        <f>IF(Tabla1[[#This Row],[Descripción]]="","",_xlfn.XLOOKUP(Tabla1[[#This Row],[Descripción]],Tabla10[Descripción],Tabla10[Unidad de Medida],"",0))</f>
        <v/>
      </c>
      <c r="M1343" s="312"/>
      <c r="N1343" s="537" t="str">
        <f>IF(Tabla1[[#This Row],[Descripción]]="","",_xlfn.XLOOKUP(Tabla1[[#This Row],[Descripción]],Tabla10[Descripción],Tabla10[Precio Unitario],0))</f>
        <v/>
      </c>
      <c r="O1343" s="537" t="str">
        <f>IF(Tabla1[[#This Row],[Cantidad de Insumos]]="","",Tabla1[[#This Row],[Precio Unitario]]*Tabla1[[#This Row],[Cantidad de Insumos]])</f>
        <v/>
      </c>
      <c r="P1343" s="522" t="str">
        <f>IF(Tabla1[[#This Row],[Descripción]]="","",_xlfn.XLOOKUP(Tabla1[[#This Row],[Descripción]],Tabla10[Descripción],Tabla10[CODIGO PRESUPUESTARIO],0))</f>
        <v/>
      </c>
      <c r="Q1343" s="523"/>
      <c r="R1343" s="523" t="str">
        <f>IF(Tabla1[[#This Row],[Insumos]]="","",_xlfn.XLOOKUP(Tabla1[[#This Row],[Insumos]],Tabla10[Insumo],Tabla10[InsumoAbrev],"",0))</f>
        <v/>
      </c>
    </row>
    <row r="1344" spans="2:18">
      <c r="B1344" s="188" t="str">
        <f>IF('Formulario PPGR3'!$G1344="","",CONCATENATE('Formulario PPGR3'!$C1344,".",'Formulario PPGR3'!$D1344,".",'Formulario PPGR3'!$E1344,".",'Formulario PPGR3'!$F1344))</f>
        <v/>
      </c>
      <c r="C1344" s="188" t="str">
        <f>IF('Formulario PPGR3'!$G1344="","",'Formulario PPGR1'!#REF!)</f>
        <v/>
      </c>
      <c r="D1344" s="188" t="str">
        <f>IF('Formulario PPGR3'!$G1344="","",'Formulario PPGR1'!#REF!)</f>
        <v/>
      </c>
      <c r="E1344" s="188" t="str">
        <f>IF('Formulario PPGR3'!$G1344="","",'Formulario PPGR1'!#REF!)</f>
        <v/>
      </c>
      <c r="F1344" s="188" t="str">
        <f>IF('Formulario PPGR3'!$G1344="","",'Formulario PPGR1'!#REF!)</f>
        <v/>
      </c>
      <c r="G1344" s="234"/>
      <c r="H1344" s="519" t="str" cm="1">
        <f t="array" ref="H1344">IF(Tabla1[[#This Row],[Código_Actividad]]="","",_xlfn.XLOOKUP(Tabla1[[#This Row],[Código_Actividad]],CodigoActividad,Tabla2[Actividades Programables Presupuestables],"",0))</f>
        <v/>
      </c>
      <c r="I1344" s="520" t="str">
        <f>IFERROR(VLOOKUP('Formulario PPGR3'!$G1344,'Formulario PPGR2'!$C$9:$Q$270,15,FALSE),"")</f>
        <v/>
      </c>
      <c r="J1344" s="525"/>
      <c r="K1344" s="524"/>
      <c r="L1344" s="521" t="str">
        <f>IF(Tabla1[[#This Row],[Descripción]]="","",_xlfn.XLOOKUP(Tabla1[[#This Row],[Descripción]],Tabla10[Descripción],Tabla10[Unidad de Medida],"",0))</f>
        <v/>
      </c>
      <c r="M1344" s="312"/>
      <c r="N1344" s="537" t="str">
        <f>IF(Tabla1[[#This Row],[Descripción]]="","",_xlfn.XLOOKUP(Tabla1[[#This Row],[Descripción]],Tabla10[Descripción],Tabla10[Precio Unitario],0))</f>
        <v/>
      </c>
      <c r="O1344" s="537" t="str">
        <f>IF(Tabla1[[#This Row],[Cantidad de Insumos]]="","",Tabla1[[#This Row],[Precio Unitario]]*Tabla1[[#This Row],[Cantidad de Insumos]])</f>
        <v/>
      </c>
      <c r="P1344" s="522" t="str">
        <f>IF(Tabla1[[#This Row],[Descripción]]="","",_xlfn.XLOOKUP(Tabla1[[#This Row],[Descripción]],Tabla10[Descripción],Tabla10[CODIGO PRESUPUESTARIO],0))</f>
        <v/>
      </c>
      <c r="Q1344" s="523"/>
      <c r="R1344" s="523" t="str">
        <f>IF(Tabla1[[#This Row],[Insumos]]="","",_xlfn.XLOOKUP(Tabla1[[#This Row],[Insumos]],Tabla10[Insumo],Tabla10[InsumoAbrev],"",0))</f>
        <v/>
      </c>
    </row>
    <row r="1345" spans="2:18">
      <c r="B1345" s="188" t="str">
        <f>IF('Formulario PPGR3'!$G1345="","",CONCATENATE('Formulario PPGR3'!$C1345,".",'Formulario PPGR3'!$D1345,".",'Formulario PPGR3'!$E1345,".",'Formulario PPGR3'!$F1345))</f>
        <v/>
      </c>
      <c r="C1345" s="188" t="str">
        <f>IF('Formulario PPGR3'!$G1345="","",'Formulario PPGR1'!#REF!)</f>
        <v/>
      </c>
      <c r="D1345" s="188" t="str">
        <f>IF('Formulario PPGR3'!$G1345="","",'Formulario PPGR1'!#REF!)</f>
        <v/>
      </c>
      <c r="E1345" s="188" t="str">
        <f>IF('Formulario PPGR3'!$G1345="","",'Formulario PPGR1'!#REF!)</f>
        <v/>
      </c>
      <c r="F1345" s="188" t="str">
        <f>IF('Formulario PPGR3'!$G1345="","",'Formulario PPGR1'!#REF!)</f>
        <v/>
      </c>
      <c r="G1345" s="234"/>
      <c r="H1345" s="519" t="str" cm="1">
        <f t="array" ref="H1345">IF(Tabla1[[#This Row],[Código_Actividad]]="","",_xlfn.XLOOKUP(Tabla1[[#This Row],[Código_Actividad]],CodigoActividad,Tabla2[Actividades Programables Presupuestables],"",0))</f>
        <v/>
      </c>
      <c r="I1345" s="520" t="str">
        <f>IFERROR(VLOOKUP('Formulario PPGR3'!$G1345,'Formulario PPGR2'!$C$9:$Q$270,15,FALSE),"")</f>
        <v/>
      </c>
      <c r="J1345" s="525"/>
      <c r="K1345" s="524"/>
      <c r="L1345" s="521" t="str">
        <f>IF(Tabla1[[#This Row],[Descripción]]="","",_xlfn.XLOOKUP(Tabla1[[#This Row],[Descripción]],Tabla10[Descripción],Tabla10[Unidad de Medida],"",0))</f>
        <v/>
      </c>
      <c r="M1345" s="312"/>
      <c r="N1345" s="537" t="str">
        <f>IF(Tabla1[[#This Row],[Descripción]]="","",_xlfn.XLOOKUP(Tabla1[[#This Row],[Descripción]],Tabla10[Descripción],Tabla10[Precio Unitario],0))</f>
        <v/>
      </c>
      <c r="O1345" s="537" t="str">
        <f>IF(Tabla1[[#This Row],[Cantidad de Insumos]]="","",Tabla1[[#This Row],[Precio Unitario]]*Tabla1[[#This Row],[Cantidad de Insumos]])</f>
        <v/>
      </c>
      <c r="P1345" s="522" t="str">
        <f>IF(Tabla1[[#This Row],[Descripción]]="","",_xlfn.XLOOKUP(Tabla1[[#This Row],[Descripción]],Tabla10[Descripción],Tabla10[CODIGO PRESUPUESTARIO],0))</f>
        <v/>
      </c>
      <c r="Q1345" s="523"/>
      <c r="R1345" s="523" t="str">
        <f>IF(Tabla1[[#This Row],[Insumos]]="","",_xlfn.XLOOKUP(Tabla1[[#This Row],[Insumos]],Tabla10[Insumo],Tabla10[InsumoAbrev],"",0))</f>
        <v/>
      </c>
    </row>
    <row r="1346" spans="2:18">
      <c r="B1346" s="188" t="str">
        <f>IF('Formulario PPGR3'!$G1346="","",CONCATENATE('Formulario PPGR3'!$C1346,".",'Formulario PPGR3'!$D1346,".",'Formulario PPGR3'!$E1346,".",'Formulario PPGR3'!$F1346))</f>
        <v/>
      </c>
      <c r="C1346" s="188" t="str">
        <f>IF('Formulario PPGR3'!$G1346="","",'Formulario PPGR1'!#REF!)</f>
        <v/>
      </c>
      <c r="D1346" s="188" t="str">
        <f>IF('Formulario PPGR3'!$G1346="","",'Formulario PPGR1'!#REF!)</f>
        <v/>
      </c>
      <c r="E1346" s="188" t="str">
        <f>IF('Formulario PPGR3'!$G1346="","",'Formulario PPGR1'!#REF!)</f>
        <v/>
      </c>
      <c r="F1346" s="188" t="str">
        <f>IF('Formulario PPGR3'!$G1346="","",'Formulario PPGR1'!#REF!)</f>
        <v/>
      </c>
      <c r="G1346" s="234"/>
      <c r="H1346" s="519" t="str" cm="1">
        <f t="array" ref="H1346">IF(Tabla1[[#This Row],[Código_Actividad]]="","",_xlfn.XLOOKUP(Tabla1[[#This Row],[Código_Actividad]],CodigoActividad,Tabla2[Actividades Programables Presupuestables],"",0))</f>
        <v/>
      </c>
      <c r="I1346" s="520" t="str">
        <f>IFERROR(VLOOKUP('Formulario PPGR3'!$G1346,'Formulario PPGR2'!$C$9:$Q$270,15,FALSE),"")</f>
        <v/>
      </c>
      <c r="J1346" s="525"/>
      <c r="K1346" s="524"/>
      <c r="L1346" s="521" t="str">
        <f>IF(Tabla1[[#This Row],[Descripción]]="","",_xlfn.XLOOKUP(Tabla1[[#This Row],[Descripción]],Tabla10[Descripción],Tabla10[Unidad de Medida],"",0))</f>
        <v/>
      </c>
      <c r="M1346" s="312"/>
      <c r="N1346" s="537" t="str">
        <f>IF(Tabla1[[#This Row],[Descripción]]="","",_xlfn.XLOOKUP(Tabla1[[#This Row],[Descripción]],Tabla10[Descripción],Tabla10[Precio Unitario],0))</f>
        <v/>
      </c>
      <c r="O1346" s="537" t="str">
        <f>IF(Tabla1[[#This Row],[Cantidad de Insumos]]="","",Tabla1[[#This Row],[Precio Unitario]]*Tabla1[[#This Row],[Cantidad de Insumos]])</f>
        <v/>
      </c>
      <c r="P1346" s="522" t="str">
        <f>IF(Tabla1[[#This Row],[Descripción]]="","",_xlfn.XLOOKUP(Tabla1[[#This Row],[Descripción]],Tabla10[Descripción],Tabla10[CODIGO PRESUPUESTARIO],0))</f>
        <v/>
      </c>
      <c r="Q1346" s="523"/>
      <c r="R1346" s="523" t="str">
        <f>IF(Tabla1[[#This Row],[Insumos]]="","",_xlfn.XLOOKUP(Tabla1[[#This Row],[Insumos]],Tabla10[Insumo],Tabla10[InsumoAbrev],"",0))</f>
        <v/>
      </c>
    </row>
    <row r="1347" spans="2:18">
      <c r="B1347" s="188" t="str">
        <f>IF('Formulario PPGR3'!$G1347="","",CONCATENATE('Formulario PPGR3'!$C1347,".",'Formulario PPGR3'!$D1347,".",'Formulario PPGR3'!$E1347,".",'Formulario PPGR3'!$F1347))</f>
        <v/>
      </c>
      <c r="C1347" s="188" t="str">
        <f>IF('Formulario PPGR3'!$G1347="","",'Formulario PPGR1'!#REF!)</f>
        <v/>
      </c>
      <c r="D1347" s="188" t="str">
        <f>IF('Formulario PPGR3'!$G1347="","",'Formulario PPGR1'!#REF!)</f>
        <v/>
      </c>
      <c r="E1347" s="188" t="str">
        <f>IF('Formulario PPGR3'!$G1347="","",'Formulario PPGR1'!#REF!)</f>
        <v/>
      </c>
      <c r="F1347" s="188" t="str">
        <f>IF('Formulario PPGR3'!$G1347="","",'Formulario PPGR1'!#REF!)</f>
        <v/>
      </c>
      <c r="G1347" s="234"/>
      <c r="H1347" s="519" t="str" cm="1">
        <f t="array" ref="H1347">IF(Tabla1[[#This Row],[Código_Actividad]]="","",_xlfn.XLOOKUP(Tabla1[[#This Row],[Código_Actividad]],CodigoActividad,Tabla2[Actividades Programables Presupuestables],"",0))</f>
        <v/>
      </c>
      <c r="I1347" s="520" t="str">
        <f>IFERROR(VLOOKUP('Formulario PPGR3'!$G1347,'Formulario PPGR2'!$C$9:$Q$270,15,FALSE),"")</f>
        <v/>
      </c>
      <c r="J1347" s="525"/>
      <c r="K1347" s="524"/>
      <c r="L1347" s="521" t="str">
        <f>IF(Tabla1[[#This Row],[Descripción]]="","",_xlfn.XLOOKUP(Tabla1[[#This Row],[Descripción]],Tabla10[Descripción],Tabla10[Unidad de Medida],"",0))</f>
        <v/>
      </c>
      <c r="M1347" s="312"/>
      <c r="N1347" s="537" t="str">
        <f>IF(Tabla1[[#This Row],[Descripción]]="","",_xlfn.XLOOKUP(Tabla1[[#This Row],[Descripción]],Tabla10[Descripción],Tabla10[Precio Unitario],0))</f>
        <v/>
      </c>
      <c r="O1347" s="537" t="str">
        <f>IF(Tabla1[[#This Row],[Cantidad de Insumos]]="","",Tabla1[[#This Row],[Precio Unitario]]*Tabla1[[#This Row],[Cantidad de Insumos]])</f>
        <v/>
      </c>
      <c r="P1347" s="522" t="str">
        <f>IF(Tabla1[[#This Row],[Descripción]]="","",_xlfn.XLOOKUP(Tabla1[[#This Row],[Descripción]],Tabla10[Descripción],Tabla10[CODIGO PRESUPUESTARIO],0))</f>
        <v/>
      </c>
      <c r="Q1347" s="523"/>
      <c r="R1347" s="523" t="str">
        <f>IF(Tabla1[[#This Row],[Insumos]]="","",_xlfn.XLOOKUP(Tabla1[[#This Row],[Insumos]],Tabla10[Insumo],Tabla10[InsumoAbrev],"",0))</f>
        <v/>
      </c>
    </row>
    <row r="1348" spans="2:18">
      <c r="B1348" s="188" t="str">
        <f>IF('Formulario PPGR3'!$G1348="","",CONCATENATE('Formulario PPGR3'!$C1348,".",'Formulario PPGR3'!$D1348,".",'Formulario PPGR3'!$E1348,".",'Formulario PPGR3'!$F1348))</f>
        <v/>
      </c>
      <c r="C1348" s="188" t="str">
        <f>IF('Formulario PPGR3'!$G1348="","",'Formulario PPGR1'!#REF!)</f>
        <v/>
      </c>
      <c r="D1348" s="188" t="str">
        <f>IF('Formulario PPGR3'!$G1348="","",'Formulario PPGR1'!#REF!)</f>
        <v/>
      </c>
      <c r="E1348" s="188" t="str">
        <f>IF('Formulario PPGR3'!$G1348="","",'Formulario PPGR1'!#REF!)</f>
        <v/>
      </c>
      <c r="F1348" s="188" t="str">
        <f>IF('Formulario PPGR3'!$G1348="","",'Formulario PPGR1'!#REF!)</f>
        <v/>
      </c>
      <c r="G1348" s="234"/>
      <c r="H1348" s="519" t="str" cm="1">
        <f t="array" ref="H1348">IF(Tabla1[[#This Row],[Código_Actividad]]="","",_xlfn.XLOOKUP(Tabla1[[#This Row],[Código_Actividad]],CodigoActividad,Tabla2[Actividades Programables Presupuestables],"",0))</f>
        <v/>
      </c>
      <c r="I1348" s="520" t="str">
        <f>IFERROR(VLOOKUP('Formulario PPGR3'!$G1348,'Formulario PPGR2'!$C$9:$Q$270,15,FALSE),"")</f>
        <v/>
      </c>
      <c r="J1348" s="525"/>
      <c r="K1348" s="524"/>
      <c r="L1348" s="521" t="str">
        <f>IF(Tabla1[[#This Row],[Descripción]]="","",_xlfn.XLOOKUP(Tabla1[[#This Row],[Descripción]],Tabla10[Descripción],Tabla10[Unidad de Medida],"",0))</f>
        <v/>
      </c>
      <c r="M1348" s="312"/>
      <c r="N1348" s="537" t="str">
        <f>IF(Tabla1[[#This Row],[Descripción]]="","",_xlfn.XLOOKUP(Tabla1[[#This Row],[Descripción]],Tabla10[Descripción],Tabla10[Precio Unitario],0))</f>
        <v/>
      </c>
      <c r="O1348" s="537" t="str">
        <f>IF(Tabla1[[#This Row],[Cantidad de Insumos]]="","",Tabla1[[#This Row],[Precio Unitario]]*Tabla1[[#This Row],[Cantidad de Insumos]])</f>
        <v/>
      </c>
      <c r="P1348" s="522" t="str">
        <f>IF(Tabla1[[#This Row],[Descripción]]="","",_xlfn.XLOOKUP(Tabla1[[#This Row],[Descripción]],Tabla10[Descripción],Tabla10[CODIGO PRESUPUESTARIO],0))</f>
        <v/>
      </c>
      <c r="Q1348" s="523"/>
      <c r="R1348" s="523" t="str">
        <f>IF(Tabla1[[#This Row],[Insumos]]="","",_xlfn.XLOOKUP(Tabla1[[#This Row],[Insumos]],Tabla10[Insumo],Tabla10[InsumoAbrev],"",0))</f>
        <v/>
      </c>
    </row>
    <row r="1349" spans="2:18">
      <c r="B1349" s="188" t="str">
        <f>IF('Formulario PPGR3'!$G1349="","",CONCATENATE('Formulario PPGR3'!$C1349,".",'Formulario PPGR3'!$D1349,".",'Formulario PPGR3'!$E1349,".",'Formulario PPGR3'!$F1349))</f>
        <v/>
      </c>
      <c r="C1349" s="188" t="str">
        <f>IF('Formulario PPGR3'!$G1349="","",'Formulario PPGR1'!#REF!)</f>
        <v/>
      </c>
      <c r="D1349" s="188" t="str">
        <f>IF('Formulario PPGR3'!$G1349="","",'Formulario PPGR1'!#REF!)</f>
        <v/>
      </c>
      <c r="E1349" s="188" t="str">
        <f>IF('Formulario PPGR3'!$G1349="","",'Formulario PPGR1'!#REF!)</f>
        <v/>
      </c>
      <c r="F1349" s="188" t="str">
        <f>IF('Formulario PPGR3'!$G1349="","",'Formulario PPGR1'!#REF!)</f>
        <v/>
      </c>
      <c r="G1349" s="234"/>
      <c r="H1349" s="519" t="str" cm="1">
        <f t="array" ref="H1349">IF(Tabla1[[#This Row],[Código_Actividad]]="","",_xlfn.XLOOKUP(Tabla1[[#This Row],[Código_Actividad]],CodigoActividad,Tabla2[Actividades Programables Presupuestables],"",0))</f>
        <v/>
      </c>
      <c r="I1349" s="520" t="str">
        <f>IFERROR(VLOOKUP('Formulario PPGR3'!$G1349,'Formulario PPGR2'!$C$9:$Q$270,15,FALSE),"")</f>
        <v/>
      </c>
      <c r="J1349" s="525"/>
      <c r="K1349" s="524"/>
      <c r="L1349" s="521" t="str">
        <f>IF(Tabla1[[#This Row],[Descripción]]="","",_xlfn.XLOOKUP(Tabla1[[#This Row],[Descripción]],Tabla10[Descripción],Tabla10[Unidad de Medida],"",0))</f>
        <v/>
      </c>
      <c r="M1349" s="312"/>
      <c r="N1349" s="537" t="str">
        <f>IF(Tabla1[[#This Row],[Descripción]]="","",_xlfn.XLOOKUP(Tabla1[[#This Row],[Descripción]],Tabla10[Descripción],Tabla10[Precio Unitario],0))</f>
        <v/>
      </c>
      <c r="O1349" s="537" t="str">
        <f>IF(Tabla1[[#This Row],[Cantidad de Insumos]]="","",Tabla1[[#This Row],[Precio Unitario]]*Tabla1[[#This Row],[Cantidad de Insumos]])</f>
        <v/>
      </c>
      <c r="P1349" s="522" t="str">
        <f>IF(Tabla1[[#This Row],[Descripción]]="","",_xlfn.XLOOKUP(Tabla1[[#This Row],[Descripción]],Tabla10[Descripción],Tabla10[CODIGO PRESUPUESTARIO],0))</f>
        <v/>
      </c>
      <c r="Q1349" s="523"/>
      <c r="R1349" s="523" t="str">
        <f>IF(Tabla1[[#This Row],[Insumos]]="","",_xlfn.XLOOKUP(Tabla1[[#This Row],[Insumos]],Tabla10[Insumo],Tabla10[InsumoAbrev],"",0))</f>
        <v/>
      </c>
    </row>
    <row r="1350" spans="2:18">
      <c r="B1350" s="188" t="str">
        <f>IF('Formulario PPGR3'!$G1350="","",CONCATENATE('Formulario PPGR3'!$C1350,".",'Formulario PPGR3'!$D1350,".",'Formulario PPGR3'!$E1350,".",'Formulario PPGR3'!$F1350))</f>
        <v/>
      </c>
      <c r="C1350" s="188" t="str">
        <f>IF('Formulario PPGR3'!$G1350="","",'Formulario PPGR1'!#REF!)</f>
        <v/>
      </c>
      <c r="D1350" s="188" t="str">
        <f>IF('Formulario PPGR3'!$G1350="","",'Formulario PPGR1'!#REF!)</f>
        <v/>
      </c>
      <c r="E1350" s="188" t="str">
        <f>IF('Formulario PPGR3'!$G1350="","",'Formulario PPGR1'!#REF!)</f>
        <v/>
      </c>
      <c r="F1350" s="188" t="str">
        <f>IF('Formulario PPGR3'!$G1350="","",'Formulario PPGR1'!#REF!)</f>
        <v/>
      </c>
      <c r="G1350" s="234"/>
      <c r="H1350" s="519" t="str" cm="1">
        <f t="array" ref="H1350">IF(Tabla1[[#This Row],[Código_Actividad]]="","",_xlfn.XLOOKUP(Tabla1[[#This Row],[Código_Actividad]],CodigoActividad,Tabla2[Actividades Programables Presupuestables],"",0))</f>
        <v/>
      </c>
      <c r="I1350" s="520" t="str">
        <f>IFERROR(VLOOKUP('Formulario PPGR3'!$G1350,'Formulario PPGR2'!$C$9:$Q$270,15,FALSE),"")</f>
        <v/>
      </c>
      <c r="J1350" s="525"/>
      <c r="K1350" s="524"/>
      <c r="L1350" s="521" t="str">
        <f>IF(Tabla1[[#This Row],[Descripción]]="","",_xlfn.XLOOKUP(Tabla1[[#This Row],[Descripción]],Tabla10[Descripción],Tabla10[Unidad de Medida],"",0))</f>
        <v/>
      </c>
      <c r="M1350" s="312"/>
      <c r="N1350" s="537" t="str">
        <f>IF(Tabla1[[#This Row],[Descripción]]="","",_xlfn.XLOOKUP(Tabla1[[#This Row],[Descripción]],Tabla10[Descripción],Tabla10[Precio Unitario],0))</f>
        <v/>
      </c>
      <c r="O1350" s="537" t="str">
        <f>IF(Tabla1[[#This Row],[Cantidad de Insumos]]="","",Tabla1[[#This Row],[Precio Unitario]]*Tabla1[[#This Row],[Cantidad de Insumos]])</f>
        <v/>
      </c>
      <c r="P1350" s="522" t="str">
        <f>IF(Tabla1[[#This Row],[Descripción]]="","",_xlfn.XLOOKUP(Tabla1[[#This Row],[Descripción]],Tabla10[Descripción],Tabla10[CODIGO PRESUPUESTARIO],0))</f>
        <v/>
      </c>
      <c r="Q1350" s="523"/>
      <c r="R1350" s="523" t="str">
        <f>IF(Tabla1[[#This Row],[Insumos]]="","",_xlfn.XLOOKUP(Tabla1[[#This Row],[Insumos]],Tabla10[Insumo],Tabla10[InsumoAbrev],"",0))</f>
        <v/>
      </c>
    </row>
    <row r="1351" spans="2:18">
      <c r="B1351" s="188" t="str">
        <f>IF('Formulario PPGR3'!$G1351="","",CONCATENATE('Formulario PPGR3'!$C1351,".",'Formulario PPGR3'!$D1351,".",'Formulario PPGR3'!$E1351,".",'Formulario PPGR3'!$F1351))</f>
        <v/>
      </c>
      <c r="C1351" s="188" t="str">
        <f>IF('Formulario PPGR3'!$G1351="","",'Formulario PPGR1'!#REF!)</f>
        <v/>
      </c>
      <c r="D1351" s="188" t="str">
        <f>IF('Formulario PPGR3'!$G1351="","",'Formulario PPGR1'!#REF!)</f>
        <v/>
      </c>
      <c r="E1351" s="188" t="str">
        <f>IF('Formulario PPGR3'!$G1351="","",'Formulario PPGR1'!#REF!)</f>
        <v/>
      </c>
      <c r="F1351" s="188" t="str">
        <f>IF('Formulario PPGR3'!$G1351="","",'Formulario PPGR1'!#REF!)</f>
        <v/>
      </c>
      <c r="G1351" s="234"/>
      <c r="H1351" s="519" t="str" cm="1">
        <f t="array" ref="H1351">IF(Tabla1[[#This Row],[Código_Actividad]]="","",_xlfn.XLOOKUP(Tabla1[[#This Row],[Código_Actividad]],CodigoActividad,Tabla2[Actividades Programables Presupuestables],"",0))</f>
        <v/>
      </c>
      <c r="I1351" s="520" t="str">
        <f>IFERROR(VLOOKUP('Formulario PPGR3'!$G1351,'Formulario PPGR2'!$C$9:$Q$270,15,FALSE),"")</f>
        <v/>
      </c>
      <c r="J1351" s="525"/>
      <c r="K1351" s="524"/>
      <c r="L1351" s="521" t="str">
        <f>IF(Tabla1[[#This Row],[Descripción]]="","",_xlfn.XLOOKUP(Tabla1[[#This Row],[Descripción]],Tabla10[Descripción],Tabla10[Unidad de Medida],"",0))</f>
        <v/>
      </c>
      <c r="M1351" s="312"/>
      <c r="N1351" s="537" t="str">
        <f>IF(Tabla1[[#This Row],[Descripción]]="","",_xlfn.XLOOKUP(Tabla1[[#This Row],[Descripción]],Tabla10[Descripción],Tabla10[Precio Unitario],0))</f>
        <v/>
      </c>
      <c r="O1351" s="537" t="str">
        <f>IF(Tabla1[[#This Row],[Cantidad de Insumos]]="","",Tabla1[[#This Row],[Precio Unitario]]*Tabla1[[#This Row],[Cantidad de Insumos]])</f>
        <v/>
      </c>
      <c r="P1351" s="522" t="str">
        <f>IF(Tabla1[[#This Row],[Descripción]]="","",_xlfn.XLOOKUP(Tabla1[[#This Row],[Descripción]],Tabla10[Descripción],Tabla10[CODIGO PRESUPUESTARIO],0))</f>
        <v/>
      </c>
      <c r="Q1351" s="523"/>
      <c r="R1351" s="523" t="str">
        <f>IF(Tabla1[[#This Row],[Insumos]]="","",_xlfn.XLOOKUP(Tabla1[[#This Row],[Insumos]],Tabla10[Insumo],Tabla10[InsumoAbrev],"",0))</f>
        <v/>
      </c>
    </row>
    <row r="1352" spans="2:18">
      <c r="B1352" s="188" t="str">
        <f>IF('Formulario PPGR3'!$G1352="","",CONCATENATE('Formulario PPGR3'!$C1352,".",'Formulario PPGR3'!$D1352,".",'Formulario PPGR3'!$E1352,".",'Formulario PPGR3'!$F1352))</f>
        <v/>
      </c>
      <c r="C1352" s="188" t="str">
        <f>IF('Formulario PPGR3'!$G1352="","",'Formulario PPGR1'!#REF!)</f>
        <v/>
      </c>
      <c r="D1352" s="188" t="str">
        <f>IF('Formulario PPGR3'!$G1352="","",'Formulario PPGR1'!#REF!)</f>
        <v/>
      </c>
      <c r="E1352" s="188" t="str">
        <f>IF('Formulario PPGR3'!$G1352="","",'Formulario PPGR1'!#REF!)</f>
        <v/>
      </c>
      <c r="F1352" s="188" t="str">
        <f>IF('Formulario PPGR3'!$G1352="","",'Formulario PPGR1'!#REF!)</f>
        <v/>
      </c>
      <c r="G1352" s="234"/>
      <c r="H1352" s="519" t="str" cm="1">
        <f t="array" ref="H1352">IF(Tabla1[[#This Row],[Código_Actividad]]="","",_xlfn.XLOOKUP(Tabla1[[#This Row],[Código_Actividad]],CodigoActividad,Tabla2[Actividades Programables Presupuestables],"",0))</f>
        <v/>
      </c>
      <c r="I1352" s="520" t="str">
        <f>IFERROR(VLOOKUP('Formulario PPGR3'!$G1352,'Formulario PPGR2'!$C$9:$Q$270,15,FALSE),"")</f>
        <v/>
      </c>
      <c r="J1352" s="525"/>
      <c r="K1352" s="524"/>
      <c r="L1352" s="521" t="str">
        <f>IF(Tabla1[[#This Row],[Descripción]]="","",_xlfn.XLOOKUP(Tabla1[[#This Row],[Descripción]],Tabla10[Descripción],Tabla10[Unidad de Medida],"",0))</f>
        <v/>
      </c>
      <c r="M1352" s="312"/>
      <c r="N1352" s="537" t="str">
        <f>IF(Tabla1[[#This Row],[Descripción]]="","",_xlfn.XLOOKUP(Tabla1[[#This Row],[Descripción]],Tabla10[Descripción],Tabla10[Precio Unitario],0))</f>
        <v/>
      </c>
      <c r="O1352" s="537" t="str">
        <f>IF(Tabla1[[#This Row],[Cantidad de Insumos]]="","",Tabla1[[#This Row],[Precio Unitario]]*Tabla1[[#This Row],[Cantidad de Insumos]])</f>
        <v/>
      </c>
      <c r="P1352" s="522" t="str">
        <f>IF(Tabla1[[#This Row],[Descripción]]="","",_xlfn.XLOOKUP(Tabla1[[#This Row],[Descripción]],Tabla10[Descripción],Tabla10[CODIGO PRESUPUESTARIO],0))</f>
        <v/>
      </c>
      <c r="Q1352" s="523"/>
      <c r="R1352" s="523" t="str">
        <f>IF(Tabla1[[#This Row],[Insumos]]="","",_xlfn.XLOOKUP(Tabla1[[#This Row],[Insumos]],Tabla10[Insumo],Tabla10[InsumoAbrev],"",0))</f>
        <v/>
      </c>
    </row>
    <row r="1353" spans="2:18">
      <c r="B1353" s="188" t="str">
        <f>IF('Formulario PPGR3'!$G1353="","",CONCATENATE('Formulario PPGR3'!$C1353,".",'Formulario PPGR3'!$D1353,".",'Formulario PPGR3'!$E1353,".",'Formulario PPGR3'!$F1353))</f>
        <v/>
      </c>
      <c r="C1353" s="188" t="str">
        <f>IF('Formulario PPGR3'!$G1353="","",'Formulario PPGR1'!#REF!)</f>
        <v/>
      </c>
      <c r="D1353" s="188" t="str">
        <f>IF('Formulario PPGR3'!$G1353="","",'Formulario PPGR1'!#REF!)</f>
        <v/>
      </c>
      <c r="E1353" s="188" t="str">
        <f>IF('Formulario PPGR3'!$G1353="","",'Formulario PPGR1'!#REF!)</f>
        <v/>
      </c>
      <c r="F1353" s="188" t="str">
        <f>IF('Formulario PPGR3'!$G1353="","",'Formulario PPGR1'!#REF!)</f>
        <v/>
      </c>
      <c r="G1353" s="234"/>
      <c r="H1353" s="519" t="str" cm="1">
        <f t="array" ref="H1353">IF(Tabla1[[#This Row],[Código_Actividad]]="","",_xlfn.XLOOKUP(Tabla1[[#This Row],[Código_Actividad]],CodigoActividad,Tabla2[Actividades Programables Presupuestables],"",0))</f>
        <v/>
      </c>
      <c r="I1353" s="520" t="str">
        <f>IFERROR(VLOOKUP('Formulario PPGR3'!$G1353,'Formulario PPGR2'!$C$9:$Q$270,15,FALSE),"")</f>
        <v/>
      </c>
      <c r="J1353" s="525"/>
      <c r="K1353" s="524"/>
      <c r="L1353" s="521" t="str">
        <f>IF(Tabla1[[#This Row],[Descripción]]="","",_xlfn.XLOOKUP(Tabla1[[#This Row],[Descripción]],Tabla10[Descripción],Tabla10[Unidad de Medida],"",0))</f>
        <v/>
      </c>
      <c r="M1353" s="312"/>
      <c r="N1353" s="537" t="str">
        <f>IF(Tabla1[[#This Row],[Descripción]]="","",_xlfn.XLOOKUP(Tabla1[[#This Row],[Descripción]],Tabla10[Descripción],Tabla10[Precio Unitario],0))</f>
        <v/>
      </c>
      <c r="O1353" s="537" t="str">
        <f>IF(Tabla1[[#This Row],[Cantidad de Insumos]]="","",Tabla1[[#This Row],[Precio Unitario]]*Tabla1[[#This Row],[Cantidad de Insumos]])</f>
        <v/>
      </c>
      <c r="P1353" s="522" t="str">
        <f>IF(Tabla1[[#This Row],[Descripción]]="","",_xlfn.XLOOKUP(Tabla1[[#This Row],[Descripción]],Tabla10[Descripción],Tabla10[CODIGO PRESUPUESTARIO],0))</f>
        <v/>
      </c>
      <c r="Q1353" s="523"/>
      <c r="R1353" s="523" t="str">
        <f>IF(Tabla1[[#This Row],[Insumos]]="","",_xlfn.XLOOKUP(Tabla1[[#This Row],[Insumos]],Tabla10[Insumo],Tabla10[InsumoAbrev],"",0))</f>
        <v/>
      </c>
    </row>
    <row r="1354" spans="2:18">
      <c r="B1354" s="188" t="str">
        <f>IF('Formulario PPGR3'!$G1354="","",CONCATENATE('Formulario PPGR3'!$C1354,".",'Formulario PPGR3'!$D1354,".",'Formulario PPGR3'!$E1354,".",'Formulario PPGR3'!$F1354))</f>
        <v/>
      </c>
      <c r="C1354" s="188" t="str">
        <f>IF('Formulario PPGR3'!$G1354="","",'Formulario PPGR1'!#REF!)</f>
        <v/>
      </c>
      <c r="D1354" s="188" t="str">
        <f>IF('Formulario PPGR3'!$G1354="","",'Formulario PPGR1'!#REF!)</f>
        <v/>
      </c>
      <c r="E1354" s="188" t="str">
        <f>IF('Formulario PPGR3'!$G1354="","",'Formulario PPGR1'!#REF!)</f>
        <v/>
      </c>
      <c r="F1354" s="188" t="str">
        <f>IF('Formulario PPGR3'!$G1354="","",'Formulario PPGR1'!#REF!)</f>
        <v/>
      </c>
      <c r="G1354" s="234"/>
      <c r="H1354" s="519" t="str" cm="1">
        <f t="array" ref="H1354">IF(Tabla1[[#This Row],[Código_Actividad]]="","",_xlfn.XLOOKUP(Tabla1[[#This Row],[Código_Actividad]],CodigoActividad,Tabla2[Actividades Programables Presupuestables],"",0))</f>
        <v/>
      </c>
      <c r="I1354" s="520" t="str">
        <f>IFERROR(VLOOKUP('Formulario PPGR3'!$G1354,'Formulario PPGR2'!$C$9:$Q$270,15,FALSE),"")</f>
        <v/>
      </c>
      <c r="J1354" s="525"/>
      <c r="K1354" s="524"/>
      <c r="L1354" s="521" t="str">
        <f>IF(Tabla1[[#This Row],[Descripción]]="","",_xlfn.XLOOKUP(Tabla1[[#This Row],[Descripción]],Tabla10[Descripción],Tabla10[Unidad de Medida],"",0))</f>
        <v/>
      </c>
      <c r="M1354" s="312"/>
      <c r="N1354" s="537" t="str">
        <f>IF(Tabla1[[#This Row],[Descripción]]="","",_xlfn.XLOOKUP(Tabla1[[#This Row],[Descripción]],Tabla10[Descripción],Tabla10[Precio Unitario],0))</f>
        <v/>
      </c>
      <c r="O1354" s="537" t="str">
        <f>IF(Tabla1[[#This Row],[Cantidad de Insumos]]="","",Tabla1[[#This Row],[Precio Unitario]]*Tabla1[[#This Row],[Cantidad de Insumos]])</f>
        <v/>
      </c>
      <c r="P1354" s="522" t="str">
        <f>IF(Tabla1[[#This Row],[Descripción]]="","",_xlfn.XLOOKUP(Tabla1[[#This Row],[Descripción]],Tabla10[Descripción],Tabla10[CODIGO PRESUPUESTARIO],0))</f>
        <v/>
      </c>
      <c r="Q1354" s="523"/>
      <c r="R1354" s="523" t="str">
        <f>IF(Tabla1[[#This Row],[Insumos]]="","",_xlfn.XLOOKUP(Tabla1[[#This Row],[Insumos]],Tabla10[Insumo],Tabla10[InsumoAbrev],"",0))</f>
        <v/>
      </c>
    </row>
    <row r="1355" spans="2:18">
      <c r="B1355" s="188" t="str">
        <f>IF('Formulario PPGR3'!$G1355="","",CONCATENATE('Formulario PPGR3'!$C1355,".",'Formulario PPGR3'!$D1355,".",'Formulario PPGR3'!$E1355,".",'Formulario PPGR3'!$F1355))</f>
        <v/>
      </c>
      <c r="C1355" s="188" t="str">
        <f>IF('Formulario PPGR3'!$G1355="","",'Formulario PPGR1'!#REF!)</f>
        <v/>
      </c>
      <c r="D1355" s="188" t="str">
        <f>IF('Formulario PPGR3'!$G1355="","",'Formulario PPGR1'!#REF!)</f>
        <v/>
      </c>
      <c r="E1355" s="188" t="str">
        <f>IF('Formulario PPGR3'!$G1355="","",'Formulario PPGR1'!#REF!)</f>
        <v/>
      </c>
      <c r="F1355" s="188" t="str">
        <f>IF('Formulario PPGR3'!$G1355="","",'Formulario PPGR1'!#REF!)</f>
        <v/>
      </c>
      <c r="G1355" s="234"/>
      <c r="H1355" s="519" t="str" cm="1">
        <f t="array" ref="H1355">IF(Tabla1[[#This Row],[Código_Actividad]]="","",_xlfn.XLOOKUP(Tabla1[[#This Row],[Código_Actividad]],CodigoActividad,Tabla2[Actividades Programables Presupuestables],"",0))</f>
        <v/>
      </c>
      <c r="I1355" s="520" t="str">
        <f>IFERROR(VLOOKUP('Formulario PPGR3'!$G1355,'Formulario PPGR2'!$C$9:$Q$270,15,FALSE),"")</f>
        <v/>
      </c>
      <c r="J1355" s="525"/>
      <c r="K1355" s="524"/>
      <c r="L1355" s="521" t="str">
        <f>IF(Tabla1[[#This Row],[Descripción]]="","",_xlfn.XLOOKUP(Tabla1[[#This Row],[Descripción]],Tabla10[Descripción],Tabla10[Unidad de Medida],"",0))</f>
        <v/>
      </c>
      <c r="M1355" s="312"/>
      <c r="N1355" s="537" t="str">
        <f>IF(Tabla1[[#This Row],[Descripción]]="","",_xlfn.XLOOKUP(Tabla1[[#This Row],[Descripción]],Tabla10[Descripción],Tabla10[Precio Unitario],0))</f>
        <v/>
      </c>
      <c r="O1355" s="537" t="str">
        <f>IF(Tabla1[[#This Row],[Cantidad de Insumos]]="","",Tabla1[[#This Row],[Precio Unitario]]*Tabla1[[#This Row],[Cantidad de Insumos]])</f>
        <v/>
      </c>
      <c r="P1355" s="522" t="str">
        <f>IF(Tabla1[[#This Row],[Descripción]]="","",_xlfn.XLOOKUP(Tabla1[[#This Row],[Descripción]],Tabla10[Descripción],Tabla10[CODIGO PRESUPUESTARIO],0))</f>
        <v/>
      </c>
      <c r="Q1355" s="523"/>
      <c r="R1355" s="523" t="str">
        <f>IF(Tabla1[[#This Row],[Insumos]]="","",_xlfn.XLOOKUP(Tabla1[[#This Row],[Insumos]],Tabla10[Insumo],Tabla10[InsumoAbrev],"",0))</f>
        <v/>
      </c>
    </row>
    <row r="1356" spans="2:18">
      <c r="B1356" s="188" t="str">
        <f>IF('Formulario PPGR3'!$G1356="","",CONCATENATE('Formulario PPGR3'!$C1356,".",'Formulario PPGR3'!$D1356,".",'Formulario PPGR3'!$E1356,".",'Formulario PPGR3'!$F1356))</f>
        <v/>
      </c>
      <c r="C1356" s="188" t="str">
        <f>IF('Formulario PPGR3'!$G1356="","",'Formulario PPGR1'!#REF!)</f>
        <v/>
      </c>
      <c r="D1356" s="188" t="str">
        <f>IF('Formulario PPGR3'!$G1356="","",'Formulario PPGR1'!#REF!)</f>
        <v/>
      </c>
      <c r="E1356" s="188" t="str">
        <f>IF('Formulario PPGR3'!$G1356="","",'Formulario PPGR1'!#REF!)</f>
        <v/>
      </c>
      <c r="F1356" s="188" t="str">
        <f>IF('Formulario PPGR3'!$G1356="","",'Formulario PPGR1'!#REF!)</f>
        <v/>
      </c>
      <c r="G1356" s="234"/>
      <c r="H1356" s="519" t="str" cm="1">
        <f t="array" ref="H1356">IF(Tabla1[[#This Row],[Código_Actividad]]="","",_xlfn.XLOOKUP(Tabla1[[#This Row],[Código_Actividad]],CodigoActividad,Tabla2[Actividades Programables Presupuestables],"",0))</f>
        <v/>
      </c>
      <c r="I1356" s="520" t="str">
        <f>IFERROR(VLOOKUP('Formulario PPGR3'!$G1356,'Formulario PPGR2'!$C$9:$Q$270,15,FALSE),"")</f>
        <v/>
      </c>
      <c r="J1356" s="525"/>
      <c r="K1356" s="524"/>
      <c r="L1356" s="521" t="str">
        <f>IF(Tabla1[[#This Row],[Descripción]]="","",_xlfn.XLOOKUP(Tabla1[[#This Row],[Descripción]],Tabla10[Descripción],Tabla10[Unidad de Medida],"",0))</f>
        <v/>
      </c>
      <c r="M1356" s="312"/>
      <c r="N1356" s="537" t="str">
        <f>IF(Tabla1[[#This Row],[Descripción]]="","",_xlfn.XLOOKUP(Tabla1[[#This Row],[Descripción]],Tabla10[Descripción],Tabla10[Precio Unitario],0))</f>
        <v/>
      </c>
      <c r="O1356" s="537" t="str">
        <f>IF(Tabla1[[#This Row],[Cantidad de Insumos]]="","",Tabla1[[#This Row],[Precio Unitario]]*Tabla1[[#This Row],[Cantidad de Insumos]])</f>
        <v/>
      </c>
      <c r="P1356" s="522" t="str">
        <f>IF(Tabla1[[#This Row],[Descripción]]="","",_xlfn.XLOOKUP(Tabla1[[#This Row],[Descripción]],Tabla10[Descripción],Tabla10[CODIGO PRESUPUESTARIO],0))</f>
        <v/>
      </c>
      <c r="Q1356" s="523"/>
      <c r="R1356" s="523" t="str">
        <f>IF(Tabla1[[#This Row],[Insumos]]="","",_xlfn.XLOOKUP(Tabla1[[#This Row],[Insumos]],Tabla10[Insumo],Tabla10[InsumoAbrev],"",0))</f>
        <v/>
      </c>
    </row>
    <row r="1357" spans="2:18">
      <c r="B1357" s="188" t="str">
        <f>IF('Formulario PPGR3'!$G1357="","",CONCATENATE('Formulario PPGR3'!$C1357,".",'Formulario PPGR3'!$D1357,".",'Formulario PPGR3'!$E1357,".",'Formulario PPGR3'!$F1357))</f>
        <v/>
      </c>
      <c r="C1357" s="188" t="str">
        <f>IF('Formulario PPGR3'!$G1357="","",'Formulario PPGR1'!#REF!)</f>
        <v/>
      </c>
      <c r="D1357" s="188" t="str">
        <f>IF('Formulario PPGR3'!$G1357="","",'Formulario PPGR1'!#REF!)</f>
        <v/>
      </c>
      <c r="E1357" s="188" t="str">
        <f>IF('Formulario PPGR3'!$G1357="","",'Formulario PPGR1'!#REF!)</f>
        <v/>
      </c>
      <c r="F1357" s="188" t="str">
        <f>IF('Formulario PPGR3'!$G1357="","",'Formulario PPGR1'!#REF!)</f>
        <v/>
      </c>
      <c r="G1357" s="234"/>
      <c r="H1357" s="519" t="str" cm="1">
        <f t="array" ref="H1357">IF(Tabla1[[#This Row],[Código_Actividad]]="","",_xlfn.XLOOKUP(Tabla1[[#This Row],[Código_Actividad]],CodigoActividad,Tabla2[Actividades Programables Presupuestables],"",0))</f>
        <v/>
      </c>
      <c r="I1357" s="520" t="str">
        <f>IFERROR(VLOOKUP('Formulario PPGR3'!$G1357,'Formulario PPGR2'!$C$9:$Q$270,15,FALSE),"")</f>
        <v/>
      </c>
      <c r="J1357" s="525"/>
      <c r="K1357" s="524"/>
      <c r="L1357" s="521" t="str">
        <f>IF(Tabla1[[#This Row],[Descripción]]="","",_xlfn.XLOOKUP(Tabla1[[#This Row],[Descripción]],Tabla10[Descripción],Tabla10[Unidad de Medida],"",0))</f>
        <v/>
      </c>
      <c r="M1357" s="312"/>
      <c r="N1357" s="537" t="str">
        <f>IF(Tabla1[[#This Row],[Descripción]]="","",_xlfn.XLOOKUP(Tabla1[[#This Row],[Descripción]],Tabla10[Descripción],Tabla10[Precio Unitario],0))</f>
        <v/>
      </c>
      <c r="O1357" s="537" t="str">
        <f>IF(Tabla1[[#This Row],[Cantidad de Insumos]]="","",Tabla1[[#This Row],[Precio Unitario]]*Tabla1[[#This Row],[Cantidad de Insumos]])</f>
        <v/>
      </c>
      <c r="P1357" s="522" t="str">
        <f>IF(Tabla1[[#This Row],[Descripción]]="","",_xlfn.XLOOKUP(Tabla1[[#This Row],[Descripción]],Tabla10[Descripción],Tabla10[CODIGO PRESUPUESTARIO],0))</f>
        <v/>
      </c>
      <c r="Q1357" s="523"/>
      <c r="R1357" s="523" t="str">
        <f>IF(Tabla1[[#This Row],[Insumos]]="","",_xlfn.XLOOKUP(Tabla1[[#This Row],[Insumos]],Tabla10[Insumo],Tabla10[InsumoAbrev],"",0))</f>
        <v/>
      </c>
    </row>
    <row r="1358" spans="2:18">
      <c r="B1358" s="188" t="str">
        <f>IF('Formulario PPGR3'!$G1358="","",CONCATENATE('Formulario PPGR3'!$C1358,".",'Formulario PPGR3'!$D1358,".",'Formulario PPGR3'!$E1358,".",'Formulario PPGR3'!$F1358))</f>
        <v/>
      </c>
      <c r="C1358" s="188" t="str">
        <f>IF('Formulario PPGR3'!$G1358="","",'Formulario PPGR1'!#REF!)</f>
        <v/>
      </c>
      <c r="D1358" s="188" t="str">
        <f>IF('Formulario PPGR3'!$G1358="","",'Formulario PPGR1'!#REF!)</f>
        <v/>
      </c>
      <c r="E1358" s="188" t="str">
        <f>IF('Formulario PPGR3'!$G1358="","",'Formulario PPGR1'!#REF!)</f>
        <v/>
      </c>
      <c r="F1358" s="188" t="str">
        <f>IF('Formulario PPGR3'!$G1358="","",'Formulario PPGR1'!#REF!)</f>
        <v/>
      </c>
      <c r="G1358" s="234"/>
      <c r="H1358" s="519" t="str" cm="1">
        <f t="array" ref="H1358">IF(Tabla1[[#This Row],[Código_Actividad]]="","",_xlfn.XLOOKUP(Tabla1[[#This Row],[Código_Actividad]],CodigoActividad,Tabla2[Actividades Programables Presupuestables],"",0))</f>
        <v/>
      </c>
      <c r="I1358" s="520" t="str">
        <f>IFERROR(VLOOKUP('Formulario PPGR3'!$G1358,'Formulario PPGR2'!$C$9:$Q$270,15,FALSE),"")</f>
        <v/>
      </c>
      <c r="J1358" s="525"/>
      <c r="K1358" s="524"/>
      <c r="L1358" s="521" t="str">
        <f>IF(Tabla1[[#This Row],[Descripción]]="","",_xlfn.XLOOKUP(Tabla1[[#This Row],[Descripción]],Tabla10[Descripción],Tabla10[Unidad de Medida],"",0))</f>
        <v/>
      </c>
      <c r="M1358" s="312"/>
      <c r="N1358" s="537" t="str">
        <f>IF(Tabla1[[#This Row],[Descripción]]="","",_xlfn.XLOOKUP(Tabla1[[#This Row],[Descripción]],Tabla10[Descripción],Tabla10[Precio Unitario],0))</f>
        <v/>
      </c>
      <c r="O1358" s="537" t="str">
        <f>IF(Tabla1[[#This Row],[Cantidad de Insumos]]="","",Tabla1[[#This Row],[Precio Unitario]]*Tabla1[[#This Row],[Cantidad de Insumos]])</f>
        <v/>
      </c>
      <c r="P1358" s="522" t="str">
        <f>IF(Tabla1[[#This Row],[Descripción]]="","",_xlfn.XLOOKUP(Tabla1[[#This Row],[Descripción]],Tabla10[Descripción],Tabla10[CODIGO PRESUPUESTARIO],0))</f>
        <v/>
      </c>
      <c r="Q1358" s="523"/>
      <c r="R1358" s="523" t="str">
        <f>IF(Tabla1[[#This Row],[Insumos]]="","",_xlfn.XLOOKUP(Tabla1[[#This Row],[Insumos]],Tabla10[Insumo],Tabla10[InsumoAbrev],"",0))</f>
        <v/>
      </c>
    </row>
    <row r="1359" spans="2:18">
      <c r="B1359" s="188" t="str">
        <f>IF('Formulario PPGR3'!$G1359="","",CONCATENATE('Formulario PPGR3'!$C1359,".",'Formulario PPGR3'!$D1359,".",'Formulario PPGR3'!$E1359,".",'Formulario PPGR3'!$F1359))</f>
        <v/>
      </c>
      <c r="C1359" s="188" t="str">
        <f>IF('Formulario PPGR3'!$G1359="","",'Formulario PPGR1'!#REF!)</f>
        <v/>
      </c>
      <c r="D1359" s="188" t="str">
        <f>IF('Formulario PPGR3'!$G1359="","",'Formulario PPGR1'!#REF!)</f>
        <v/>
      </c>
      <c r="E1359" s="188" t="str">
        <f>IF('Formulario PPGR3'!$G1359="","",'Formulario PPGR1'!#REF!)</f>
        <v/>
      </c>
      <c r="F1359" s="188" t="str">
        <f>IF('Formulario PPGR3'!$G1359="","",'Formulario PPGR1'!#REF!)</f>
        <v/>
      </c>
      <c r="G1359" s="234"/>
      <c r="H1359" s="519" t="str" cm="1">
        <f t="array" ref="H1359">IF(Tabla1[[#This Row],[Código_Actividad]]="","",_xlfn.XLOOKUP(Tabla1[[#This Row],[Código_Actividad]],CodigoActividad,Tabla2[Actividades Programables Presupuestables],"",0))</f>
        <v/>
      </c>
      <c r="I1359" s="520" t="str">
        <f>IFERROR(VLOOKUP('Formulario PPGR3'!$G1359,'Formulario PPGR2'!$C$9:$Q$270,15,FALSE),"")</f>
        <v/>
      </c>
      <c r="J1359" s="525"/>
      <c r="K1359" s="524"/>
      <c r="L1359" s="521" t="str">
        <f>IF(Tabla1[[#This Row],[Descripción]]="","",_xlfn.XLOOKUP(Tabla1[[#This Row],[Descripción]],Tabla10[Descripción],Tabla10[Unidad de Medida],"",0))</f>
        <v/>
      </c>
      <c r="M1359" s="312"/>
      <c r="N1359" s="537" t="str">
        <f>IF(Tabla1[[#This Row],[Descripción]]="","",_xlfn.XLOOKUP(Tabla1[[#This Row],[Descripción]],Tabla10[Descripción],Tabla10[Precio Unitario],0))</f>
        <v/>
      </c>
      <c r="O1359" s="537" t="str">
        <f>IF(Tabla1[[#This Row],[Cantidad de Insumos]]="","",Tabla1[[#This Row],[Precio Unitario]]*Tabla1[[#This Row],[Cantidad de Insumos]])</f>
        <v/>
      </c>
      <c r="P1359" s="522" t="str">
        <f>IF(Tabla1[[#This Row],[Descripción]]="","",_xlfn.XLOOKUP(Tabla1[[#This Row],[Descripción]],Tabla10[Descripción],Tabla10[CODIGO PRESUPUESTARIO],0))</f>
        <v/>
      </c>
      <c r="Q1359" s="523"/>
      <c r="R1359" s="523" t="str">
        <f>IF(Tabla1[[#This Row],[Insumos]]="","",_xlfn.XLOOKUP(Tabla1[[#This Row],[Insumos]],Tabla10[Insumo],Tabla10[InsumoAbrev],"",0))</f>
        <v/>
      </c>
    </row>
    <row r="1360" spans="2:18">
      <c r="B1360" s="188" t="str">
        <f>IF('Formulario PPGR3'!$G1360="","",CONCATENATE('Formulario PPGR3'!$C1360,".",'Formulario PPGR3'!$D1360,".",'Formulario PPGR3'!$E1360,".",'Formulario PPGR3'!$F1360))</f>
        <v/>
      </c>
      <c r="C1360" s="188" t="str">
        <f>IF('Formulario PPGR3'!$G1360="","",'Formulario PPGR1'!#REF!)</f>
        <v/>
      </c>
      <c r="D1360" s="188" t="str">
        <f>IF('Formulario PPGR3'!$G1360="","",'Formulario PPGR1'!#REF!)</f>
        <v/>
      </c>
      <c r="E1360" s="188" t="str">
        <f>IF('Formulario PPGR3'!$G1360="","",'Formulario PPGR1'!#REF!)</f>
        <v/>
      </c>
      <c r="F1360" s="188" t="str">
        <f>IF('Formulario PPGR3'!$G1360="","",'Formulario PPGR1'!#REF!)</f>
        <v/>
      </c>
      <c r="G1360" s="234"/>
      <c r="H1360" s="519" t="str" cm="1">
        <f t="array" ref="H1360">IF(Tabla1[[#This Row],[Código_Actividad]]="","",_xlfn.XLOOKUP(Tabla1[[#This Row],[Código_Actividad]],CodigoActividad,Tabla2[Actividades Programables Presupuestables],"",0))</f>
        <v/>
      </c>
      <c r="I1360" s="520" t="str">
        <f>IFERROR(VLOOKUP('Formulario PPGR3'!$G1360,'Formulario PPGR2'!$C$9:$Q$270,15,FALSE),"")</f>
        <v/>
      </c>
      <c r="J1360" s="525"/>
      <c r="K1360" s="524"/>
      <c r="L1360" s="521" t="str">
        <f>IF(Tabla1[[#This Row],[Descripción]]="","",_xlfn.XLOOKUP(Tabla1[[#This Row],[Descripción]],Tabla10[Descripción],Tabla10[Unidad de Medida],"",0))</f>
        <v/>
      </c>
      <c r="M1360" s="312"/>
      <c r="N1360" s="537" t="str">
        <f>IF(Tabla1[[#This Row],[Descripción]]="","",_xlfn.XLOOKUP(Tabla1[[#This Row],[Descripción]],Tabla10[Descripción],Tabla10[Precio Unitario],0))</f>
        <v/>
      </c>
      <c r="O1360" s="537" t="str">
        <f>IF(Tabla1[[#This Row],[Cantidad de Insumos]]="","",Tabla1[[#This Row],[Precio Unitario]]*Tabla1[[#This Row],[Cantidad de Insumos]])</f>
        <v/>
      </c>
      <c r="P1360" s="522" t="str">
        <f>IF(Tabla1[[#This Row],[Descripción]]="","",_xlfn.XLOOKUP(Tabla1[[#This Row],[Descripción]],Tabla10[Descripción],Tabla10[CODIGO PRESUPUESTARIO],0))</f>
        <v/>
      </c>
      <c r="Q1360" s="523"/>
      <c r="R1360" s="523" t="str">
        <f>IF(Tabla1[[#This Row],[Insumos]]="","",_xlfn.XLOOKUP(Tabla1[[#This Row],[Insumos]],Tabla10[Insumo],Tabla10[InsumoAbrev],"",0))</f>
        <v/>
      </c>
    </row>
    <row r="1361" spans="2:18">
      <c r="B1361" s="188" t="str">
        <f>IF('Formulario PPGR3'!$G1361="","",CONCATENATE('Formulario PPGR3'!$C1361,".",'Formulario PPGR3'!$D1361,".",'Formulario PPGR3'!$E1361,".",'Formulario PPGR3'!$F1361))</f>
        <v/>
      </c>
      <c r="C1361" s="188" t="str">
        <f>IF('Formulario PPGR3'!$G1361="","",'Formulario PPGR1'!#REF!)</f>
        <v/>
      </c>
      <c r="D1361" s="188" t="str">
        <f>IF('Formulario PPGR3'!$G1361="","",'Formulario PPGR1'!#REF!)</f>
        <v/>
      </c>
      <c r="E1361" s="188" t="str">
        <f>IF('Formulario PPGR3'!$G1361="","",'Formulario PPGR1'!#REF!)</f>
        <v/>
      </c>
      <c r="F1361" s="188" t="str">
        <f>IF('Formulario PPGR3'!$G1361="","",'Formulario PPGR1'!#REF!)</f>
        <v/>
      </c>
      <c r="G1361" s="234"/>
      <c r="H1361" s="519" t="str" cm="1">
        <f t="array" ref="H1361">IF(Tabla1[[#This Row],[Código_Actividad]]="","",_xlfn.XLOOKUP(Tabla1[[#This Row],[Código_Actividad]],CodigoActividad,Tabla2[Actividades Programables Presupuestables],"",0))</f>
        <v/>
      </c>
      <c r="I1361" s="520" t="str">
        <f>IFERROR(VLOOKUP('Formulario PPGR3'!$G1361,'Formulario PPGR2'!$C$9:$Q$270,15,FALSE),"")</f>
        <v/>
      </c>
      <c r="J1361" s="525"/>
      <c r="K1361" s="524"/>
      <c r="L1361" s="521" t="str">
        <f>IF(Tabla1[[#This Row],[Descripción]]="","",_xlfn.XLOOKUP(Tabla1[[#This Row],[Descripción]],Tabla10[Descripción],Tabla10[Unidad de Medida],"",0))</f>
        <v/>
      </c>
      <c r="M1361" s="312"/>
      <c r="N1361" s="537" t="str">
        <f>IF(Tabla1[[#This Row],[Descripción]]="","",_xlfn.XLOOKUP(Tabla1[[#This Row],[Descripción]],Tabla10[Descripción],Tabla10[Precio Unitario],0))</f>
        <v/>
      </c>
      <c r="O1361" s="537" t="str">
        <f>IF(Tabla1[[#This Row],[Cantidad de Insumos]]="","",Tabla1[[#This Row],[Precio Unitario]]*Tabla1[[#This Row],[Cantidad de Insumos]])</f>
        <v/>
      </c>
      <c r="P1361" s="522" t="str">
        <f>IF(Tabla1[[#This Row],[Descripción]]="","",_xlfn.XLOOKUP(Tabla1[[#This Row],[Descripción]],Tabla10[Descripción],Tabla10[CODIGO PRESUPUESTARIO],0))</f>
        <v/>
      </c>
      <c r="Q1361" s="523"/>
      <c r="R1361" s="523" t="str">
        <f>IF(Tabla1[[#This Row],[Insumos]]="","",_xlfn.XLOOKUP(Tabla1[[#This Row],[Insumos]],Tabla10[Insumo],Tabla10[InsumoAbrev],"",0))</f>
        <v/>
      </c>
    </row>
    <row r="1362" spans="2:18">
      <c r="B1362" s="188" t="str">
        <f>IF('Formulario PPGR3'!$G1362="","",CONCATENATE('Formulario PPGR3'!$C1362,".",'Formulario PPGR3'!$D1362,".",'Formulario PPGR3'!$E1362,".",'Formulario PPGR3'!$F1362))</f>
        <v/>
      </c>
      <c r="C1362" s="188" t="str">
        <f>IF('Formulario PPGR3'!$G1362="","",'Formulario PPGR1'!#REF!)</f>
        <v/>
      </c>
      <c r="D1362" s="188" t="str">
        <f>IF('Formulario PPGR3'!$G1362="","",'Formulario PPGR1'!#REF!)</f>
        <v/>
      </c>
      <c r="E1362" s="188" t="str">
        <f>IF('Formulario PPGR3'!$G1362="","",'Formulario PPGR1'!#REF!)</f>
        <v/>
      </c>
      <c r="F1362" s="188" t="str">
        <f>IF('Formulario PPGR3'!$G1362="","",'Formulario PPGR1'!#REF!)</f>
        <v/>
      </c>
      <c r="G1362" s="234"/>
      <c r="H1362" s="519" t="str" cm="1">
        <f t="array" ref="H1362">IF(Tabla1[[#This Row],[Código_Actividad]]="","",_xlfn.XLOOKUP(Tabla1[[#This Row],[Código_Actividad]],CodigoActividad,Tabla2[Actividades Programables Presupuestables],"",0))</f>
        <v/>
      </c>
      <c r="I1362" s="520" t="str">
        <f>IFERROR(VLOOKUP('Formulario PPGR3'!$G1362,'Formulario PPGR2'!$C$9:$Q$270,15,FALSE),"")</f>
        <v/>
      </c>
      <c r="J1362" s="525"/>
      <c r="K1362" s="524"/>
      <c r="L1362" s="521" t="str">
        <f>IF(Tabla1[[#This Row],[Descripción]]="","",_xlfn.XLOOKUP(Tabla1[[#This Row],[Descripción]],Tabla10[Descripción],Tabla10[Unidad de Medida],"",0))</f>
        <v/>
      </c>
      <c r="M1362" s="312"/>
      <c r="N1362" s="537" t="str">
        <f>IF(Tabla1[[#This Row],[Descripción]]="","",_xlfn.XLOOKUP(Tabla1[[#This Row],[Descripción]],Tabla10[Descripción],Tabla10[Precio Unitario],0))</f>
        <v/>
      </c>
      <c r="O1362" s="537" t="str">
        <f>IF(Tabla1[[#This Row],[Cantidad de Insumos]]="","",Tabla1[[#This Row],[Precio Unitario]]*Tabla1[[#This Row],[Cantidad de Insumos]])</f>
        <v/>
      </c>
      <c r="P1362" s="522" t="str">
        <f>IF(Tabla1[[#This Row],[Descripción]]="","",_xlfn.XLOOKUP(Tabla1[[#This Row],[Descripción]],Tabla10[Descripción],Tabla10[CODIGO PRESUPUESTARIO],0))</f>
        <v/>
      </c>
      <c r="Q1362" s="523"/>
      <c r="R1362" s="523" t="str">
        <f>IF(Tabla1[[#This Row],[Insumos]]="","",_xlfn.XLOOKUP(Tabla1[[#This Row],[Insumos]],Tabla10[Insumo],Tabla10[InsumoAbrev],"",0))</f>
        <v/>
      </c>
    </row>
    <row r="1363" spans="2:18">
      <c r="B1363" s="188" t="str">
        <f>IF('Formulario PPGR3'!$G1363="","",CONCATENATE('Formulario PPGR3'!$C1363,".",'Formulario PPGR3'!$D1363,".",'Formulario PPGR3'!$E1363,".",'Formulario PPGR3'!$F1363))</f>
        <v/>
      </c>
      <c r="C1363" s="188" t="str">
        <f>IF('Formulario PPGR3'!$G1363="","",'Formulario PPGR1'!#REF!)</f>
        <v/>
      </c>
      <c r="D1363" s="188" t="str">
        <f>IF('Formulario PPGR3'!$G1363="","",'Formulario PPGR1'!#REF!)</f>
        <v/>
      </c>
      <c r="E1363" s="188" t="str">
        <f>IF('Formulario PPGR3'!$G1363="","",'Formulario PPGR1'!#REF!)</f>
        <v/>
      </c>
      <c r="F1363" s="188" t="str">
        <f>IF('Formulario PPGR3'!$G1363="","",'Formulario PPGR1'!#REF!)</f>
        <v/>
      </c>
      <c r="G1363" s="234"/>
      <c r="H1363" s="519" t="str" cm="1">
        <f t="array" ref="H1363">IF(Tabla1[[#This Row],[Código_Actividad]]="","",_xlfn.XLOOKUP(Tabla1[[#This Row],[Código_Actividad]],CodigoActividad,Tabla2[Actividades Programables Presupuestables],"",0))</f>
        <v/>
      </c>
      <c r="I1363" s="520" t="str">
        <f>IFERROR(VLOOKUP('Formulario PPGR3'!$G1363,'Formulario PPGR2'!$C$9:$Q$270,15,FALSE),"")</f>
        <v/>
      </c>
      <c r="J1363" s="525"/>
      <c r="K1363" s="524"/>
      <c r="L1363" s="521" t="str">
        <f>IF(Tabla1[[#This Row],[Descripción]]="","",_xlfn.XLOOKUP(Tabla1[[#This Row],[Descripción]],Tabla10[Descripción],Tabla10[Unidad de Medida],"",0))</f>
        <v/>
      </c>
      <c r="M1363" s="312"/>
      <c r="N1363" s="537" t="str">
        <f>IF(Tabla1[[#This Row],[Descripción]]="","",_xlfn.XLOOKUP(Tabla1[[#This Row],[Descripción]],Tabla10[Descripción],Tabla10[Precio Unitario],0))</f>
        <v/>
      </c>
      <c r="O1363" s="537" t="str">
        <f>IF(Tabla1[[#This Row],[Cantidad de Insumos]]="","",Tabla1[[#This Row],[Precio Unitario]]*Tabla1[[#This Row],[Cantidad de Insumos]])</f>
        <v/>
      </c>
      <c r="P1363" s="522" t="str">
        <f>IF(Tabla1[[#This Row],[Descripción]]="","",_xlfn.XLOOKUP(Tabla1[[#This Row],[Descripción]],Tabla10[Descripción],Tabla10[CODIGO PRESUPUESTARIO],0))</f>
        <v/>
      </c>
      <c r="Q1363" s="523"/>
      <c r="R1363" s="523" t="str">
        <f>IF(Tabla1[[#This Row],[Insumos]]="","",_xlfn.XLOOKUP(Tabla1[[#This Row],[Insumos]],Tabla10[Insumo],Tabla10[InsumoAbrev],"",0))</f>
        <v/>
      </c>
    </row>
    <row r="1364" spans="2:18">
      <c r="B1364" s="188" t="str">
        <f>IF('Formulario PPGR3'!$G1364="","",CONCATENATE('Formulario PPGR3'!$C1364,".",'Formulario PPGR3'!$D1364,".",'Formulario PPGR3'!$E1364,".",'Formulario PPGR3'!$F1364))</f>
        <v/>
      </c>
      <c r="C1364" s="188" t="str">
        <f>IF('Formulario PPGR3'!$G1364="","",'Formulario PPGR1'!#REF!)</f>
        <v/>
      </c>
      <c r="D1364" s="188" t="str">
        <f>IF('Formulario PPGR3'!$G1364="","",'Formulario PPGR1'!#REF!)</f>
        <v/>
      </c>
      <c r="E1364" s="188" t="str">
        <f>IF('Formulario PPGR3'!$G1364="","",'Formulario PPGR1'!#REF!)</f>
        <v/>
      </c>
      <c r="F1364" s="188" t="str">
        <f>IF('Formulario PPGR3'!$G1364="","",'Formulario PPGR1'!#REF!)</f>
        <v/>
      </c>
      <c r="G1364" s="234"/>
      <c r="H1364" s="519" t="str" cm="1">
        <f t="array" ref="H1364">IF(Tabla1[[#This Row],[Código_Actividad]]="","",_xlfn.XLOOKUP(Tabla1[[#This Row],[Código_Actividad]],CodigoActividad,Tabla2[Actividades Programables Presupuestables],"",0))</f>
        <v/>
      </c>
      <c r="I1364" s="520" t="str">
        <f>IFERROR(VLOOKUP('Formulario PPGR3'!$G1364,'Formulario PPGR2'!$C$9:$Q$270,15,FALSE),"")</f>
        <v/>
      </c>
      <c r="J1364" s="525"/>
      <c r="K1364" s="524"/>
      <c r="L1364" s="521" t="str">
        <f>IF(Tabla1[[#This Row],[Descripción]]="","",_xlfn.XLOOKUP(Tabla1[[#This Row],[Descripción]],Tabla10[Descripción],Tabla10[Unidad de Medida],"",0))</f>
        <v/>
      </c>
      <c r="M1364" s="312"/>
      <c r="N1364" s="537" t="str">
        <f>IF(Tabla1[[#This Row],[Descripción]]="","",_xlfn.XLOOKUP(Tabla1[[#This Row],[Descripción]],Tabla10[Descripción],Tabla10[Precio Unitario],0))</f>
        <v/>
      </c>
      <c r="O1364" s="537" t="str">
        <f>IF(Tabla1[[#This Row],[Cantidad de Insumos]]="","",Tabla1[[#This Row],[Precio Unitario]]*Tabla1[[#This Row],[Cantidad de Insumos]])</f>
        <v/>
      </c>
      <c r="P1364" s="522" t="str">
        <f>IF(Tabla1[[#This Row],[Descripción]]="","",_xlfn.XLOOKUP(Tabla1[[#This Row],[Descripción]],Tabla10[Descripción],Tabla10[CODIGO PRESUPUESTARIO],0))</f>
        <v/>
      </c>
      <c r="Q1364" s="523"/>
      <c r="R1364" s="523" t="str">
        <f>IF(Tabla1[[#This Row],[Insumos]]="","",_xlfn.XLOOKUP(Tabla1[[#This Row],[Insumos]],Tabla10[Insumo],Tabla10[InsumoAbrev],"",0))</f>
        <v/>
      </c>
    </row>
    <row r="1365" spans="2:18">
      <c r="B1365" s="188" t="str">
        <f>IF('Formulario PPGR3'!$G1365="","",CONCATENATE('Formulario PPGR3'!$C1365,".",'Formulario PPGR3'!$D1365,".",'Formulario PPGR3'!$E1365,".",'Formulario PPGR3'!$F1365))</f>
        <v/>
      </c>
      <c r="C1365" s="188" t="str">
        <f>IF('Formulario PPGR3'!$G1365="","",'Formulario PPGR1'!#REF!)</f>
        <v/>
      </c>
      <c r="D1365" s="188" t="str">
        <f>IF('Formulario PPGR3'!$G1365="","",'Formulario PPGR1'!#REF!)</f>
        <v/>
      </c>
      <c r="E1365" s="188" t="str">
        <f>IF('Formulario PPGR3'!$G1365="","",'Formulario PPGR1'!#REF!)</f>
        <v/>
      </c>
      <c r="F1365" s="188" t="str">
        <f>IF('Formulario PPGR3'!$G1365="","",'Formulario PPGR1'!#REF!)</f>
        <v/>
      </c>
      <c r="G1365" s="234"/>
      <c r="H1365" s="519" t="str" cm="1">
        <f t="array" ref="H1365">IF(Tabla1[[#This Row],[Código_Actividad]]="","",_xlfn.XLOOKUP(Tabla1[[#This Row],[Código_Actividad]],CodigoActividad,Tabla2[Actividades Programables Presupuestables],"",0))</f>
        <v/>
      </c>
      <c r="I1365" s="520" t="str">
        <f>IFERROR(VLOOKUP('Formulario PPGR3'!$G1365,'Formulario PPGR2'!$C$9:$Q$270,15,FALSE),"")</f>
        <v/>
      </c>
      <c r="J1365" s="525"/>
      <c r="K1365" s="524"/>
      <c r="L1365" s="521" t="str">
        <f>IF(Tabla1[[#This Row],[Descripción]]="","",_xlfn.XLOOKUP(Tabla1[[#This Row],[Descripción]],Tabla10[Descripción],Tabla10[Unidad de Medida],"",0))</f>
        <v/>
      </c>
      <c r="M1365" s="312"/>
      <c r="N1365" s="537" t="str">
        <f>IF(Tabla1[[#This Row],[Descripción]]="","",_xlfn.XLOOKUP(Tabla1[[#This Row],[Descripción]],Tabla10[Descripción],Tabla10[Precio Unitario],0))</f>
        <v/>
      </c>
      <c r="O1365" s="537" t="str">
        <f>IF(Tabla1[[#This Row],[Cantidad de Insumos]]="","",Tabla1[[#This Row],[Precio Unitario]]*Tabla1[[#This Row],[Cantidad de Insumos]])</f>
        <v/>
      </c>
      <c r="P1365" s="522" t="str">
        <f>IF(Tabla1[[#This Row],[Descripción]]="","",_xlfn.XLOOKUP(Tabla1[[#This Row],[Descripción]],Tabla10[Descripción],Tabla10[CODIGO PRESUPUESTARIO],0))</f>
        <v/>
      </c>
      <c r="Q1365" s="523"/>
      <c r="R1365" s="523" t="str">
        <f>IF(Tabla1[[#This Row],[Insumos]]="","",_xlfn.XLOOKUP(Tabla1[[#This Row],[Insumos]],Tabla10[Insumo],Tabla10[InsumoAbrev],"",0))</f>
        <v/>
      </c>
    </row>
    <row r="1366" spans="2:18">
      <c r="B1366" s="188" t="str">
        <f>IF('Formulario PPGR3'!$G1366="","",CONCATENATE('Formulario PPGR3'!$C1366,".",'Formulario PPGR3'!$D1366,".",'Formulario PPGR3'!$E1366,".",'Formulario PPGR3'!$F1366))</f>
        <v/>
      </c>
      <c r="C1366" s="188" t="str">
        <f>IF('Formulario PPGR3'!$G1366="","",'Formulario PPGR1'!#REF!)</f>
        <v/>
      </c>
      <c r="D1366" s="188" t="str">
        <f>IF('Formulario PPGR3'!$G1366="","",'Formulario PPGR1'!#REF!)</f>
        <v/>
      </c>
      <c r="E1366" s="188" t="str">
        <f>IF('Formulario PPGR3'!$G1366="","",'Formulario PPGR1'!#REF!)</f>
        <v/>
      </c>
      <c r="F1366" s="188" t="str">
        <f>IF('Formulario PPGR3'!$G1366="","",'Formulario PPGR1'!#REF!)</f>
        <v/>
      </c>
      <c r="G1366" s="234"/>
      <c r="H1366" s="519" t="str" cm="1">
        <f t="array" ref="H1366">IF(Tabla1[[#This Row],[Código_Actividad]]="","",_xlfn.XLOOKUP(Tabla1[[#This Row],[Código_Actividad]],CodigoActividad,Tabla2[Actividades Programables Presupuestables],"",0))</f>
        <v/>
      </c>
      <c r="I1366" s="520" t="str">
        <f>IFERROR(VLOOKUP('Formulario PPGR3'!$G1366,'Formulario PPGR2'!$C$9:$Q$270,15,FALSE),"")</f>
        <v/>
      </c>
      <c r="J1366" s="525"/>
      <c r="K1366" s="524"/>
      <c r="L1366" s="521" t="str">
        <f>IF(Tabla1[[#This Row],[Descripción]]="","",_xlfn.XLOOKUP(Tabla1[[#This Row],[Descripción]],Tabla10[Descripción],Tabla10[Unidad de Medida],"",0))</f>
        <v/>
      </c>
      <c r="M1366" s="312"/>
      <c r="N1366" s="537" t="str">
        <f>IF(Tabla1[[#This Row],[Descripción]]="","",_xlfn.XLOOKUP(Tabla1[[#This Row],[Descripción]],Tabla10[Descripción],Tabla10[Precio Unitario],0))</f>
        <v/>
      </c>
      <c r="O1366" s="537" t="str">
        <f>IF(Tabla1[[#This Row],[Cantidad de Insumos]]="","",Tabla1[[#This Row],[Precio Unitario]]*Tabla1[[#This Row],[Cantidad de Insumos]])</f>
        <v/>
      </c>
      <c r="P1366" s="522" t="str">
        <f>IF(Tabla1[[#This Row],[Descripción]]="","",_xlfn.XLOOKUP(Tabla1[[#This Row],[Descripción]],Tabla10[Descripción],Tabla10[CODIGO PRESUPUESTARIO],0))</f>
        <v/>
      </c>
      <c r="Q1366" s="523"/>
      <c r="R1366" s="523" t="str">
        <f>IF(Tabla1[[#This Row],[Insumos]]="","",_xlfn.XLOOKUP(Tabla1[[#This Row],[Insumos]],Tabla10[Insumo],Tabla10[InsumoAbrev],"",0))</f>
        <v/>
      </c>
    </row>
    <row r="1367" spans="2:18">
      <c r="B1367" s="188" t="str">
        <f>IF('Formulario PPGR3'!$G1367="","",CONCATENATE('Formulario PPGR3'!$C1367,".",'Formulario PPGR3'!$D1367,".",'Formulario PPGR3'!$E1367,".",'Formulario PPGR3'!$F1367))</f>
        <v/>
      </c>
      <c r="C1367" s="188" t="str">
        <f>IF('Formulario PPGR3'!$G1367="","",'Formulario PPGR1'!#REF!)</f>
        <v/>
      </c>
      <c r="D1367" s="188" t="str">
        <f>IF('Formulario PPGR3'!$G1367="","",'Formulario PPGR1'!#REF!)</f>
        <v/>
      </c>
      <c r="E1367" s="188" t="str">
        <f>IF('Formulario PPGR3'!$G1367="","",'Formulario PPGR1'!#REF!)</f>
        <v/>
      </c>
      <c r="F1367" s="188" t="str">
        <f>IF('Formulario PPGR3'!$G1367="","",'Formulario PPGR1'!#REF!)</f>
        <v/>
      </c>
      <c r="G1367" s="234"/>
      <c r="H1367" s="519" t="str" cm="1">
        <f t="array" ref="H1367">IF(Tabla1[[#This Row],[Código_Actividad]]="","",_xlfn.XLOOKUP(Tabla1[[#This Row],[Código_Actividad]],CodigoActividad,Tabla2[Actividades Programables Presupuestables],"",0))</f>
        <v/>
      </c>
      <c r="I1367" s="520" t="str">
        <f>IFERROR(VLOOKUP('Formulario PPGR3'!$G1367,'Formulario PPGR2'!$C$9:$Q$270,15,FALSE),"")</f>
        <v/>
      </c>
      <c r="J1367" s="525"/>
      <c r="K1367" s="524"/>
      <c r="L1367" s="521" t="str">
        <f>IF(Tabla1[[#This Row],[Descripción]]="","",_xlfn.XLOOKUP(Tabla1[[#This Row],[Descripción]],Tabla10[Descripción],Tabla10[Unidad de Medida],"",0))</f>
        <v/>
      </c>
      <c r="M1367" s="312"/>
      <c r="N1367" s="537" t="str">
        <f>IF(Tabla1[[#This Row],[Descripción]]="","",_xlfn.XLOOKUP(Tabla1[[#This Row],[Descripción]],Tabla10[Descripción],Tabla10[Precio Unitario],0))</f>
        <v/>
      </c>
      <c r="O1367" s="537" t="str">
        <f>IF(Tabla1[[#This Row],[Cantidad de Insumos]]="","",Tabla1[[#This Row],[Precio Unitario]]*Tabla1[[#This Row],[Cantidad de Insumos]])</f>
        <v/>
      </c>
      <c r="P1367" s="522" t="str">
        <f>IF(Tabla1[[#This Row],[Descripción]]="","",_xlfn.XLOOKUP(Tabla1[[#This Row],[Descripción]],Tabla10[Descripción],Tabla10[CODIGO PRESUPUESTARIO],0))</f>
        <v/>
      </c>
      <c r="Q1367" s="523"/>
      <c r="R1367" s="523" t="str">
        <f>IF(Tabla1[[#This Row],[Insumos]]="","",_xlfn.XLOOKUP(Tabla1[[#This Row],[Insumos]],Tabla10[Insumo],Tabla10[InsumoAbrev],"",0))</f>
        <v/>
      </c>
    </row>
    <row r="1368" spans="2:18">
      <c r="B1368" s="188" t="str">
        <f>IF('Formulario PPGR3'!$G1368="","",CONCATENATE('Formulario PPGR3'!$C1368,".",'Formulario PPGR3'!$D1368,".",'Formulario PPGR3'!$E1368,".",'Formulario PPGR3'!$F1368))</f>
        <v/>
      </c>
      <c r="C1368" s="188" t="str">
        <f>IF('Formulario PPGR3'!$G1368="","",'Formulario PPGR1'!#REF!)</f>
        <v/>
      </c>
      <c r="D1368" s="188" t="str">
        <f>IF('Formulario PPGR3'!$G1368="","",'Formulario PPGR1'!#REF!)</f>
        <v/>
      </c>
      <c r="E1368" s="188" t="str">
        <f>IF('Formulario PPGR3'!$G1368="","",'Formulario PPGR1'!#REF!)</f>
        <v/>
      </c>
      <c r="F1368" s="188" t="str">
        <f>IF('Formulario PPGR3'!$G1368="","",'Formulario PPGR1'!#REF!)</f>
        <v/>
      </c>
      <c r="G1368" s="234"/>
      <c r="H1368" s="519" t="str" cm="1">
        <f t="array" ref="H1368">IF(Tabla1[[#This Row],[Código_Actividad]]="","",_xlfn.XLOOKUP(Tabla1[[#This Row],[Código_Actividad]],CodigoActividad,Tabla2[Actividades Programables Presupuestables],"",0))</f>
        <v/>
      </c>
      <c r="I1368" s="520" t="str">
        <f>IFERROR(VLOOKUP('Formulario PPGR3'!$G1368,'Formulario PPGR2'!$C$9:$Q$270,15,FALSE),"")</f>
        <v/>
      </c>
      <c r="J1368" s="525"/>
      <c r="K1368" s="524"/>
      <c r="L1368" s="521" t="str">
        <f>IF(Tabla1[[#This Row],[Descripción]]="","",_xlfn.XLOOKUP(Tabla1[[#This Row],[Descripción]],Tabla10[Descripción],Tabla10[Unidad de Medida],"",0))</f>
        <v/>
      </c>
      <c r="M1368" s="312"/>
      <c r="N1368" s="537" t="str">
        <f>IF(Tabla1[[#This Row],[Descripción]]="","",_xlfn.XLOOKUP(Tabla1[[#This Row],[Descripción]],Tabla10[Descripción],Tabla10[Precio Unitario],0))</f>
        <v/>
      </c>
      <c r="O1368" s="537" t="str">
        <f>IF(Tabla1[[#This Row],[Cantidad de Insumos]]="","",Tabla1[[#This Row],[Precio Unitario]]*Tabla1[[#This Row],[Cantidad de Insumos]])</f>
        <v/>
      </c>
      <c r="P1368" s="522" t="str">
        <f>IF(Tabla1[[#This Row],[Descripción]]="","",_xlfn.XLOOKUP(Tabla1[[#This Row],[Descripción]],Tabla10[Descripción],Tabla10[CODIGO PRESUPUESTARIO],0))</f>
        <v/>
      </c>
      <c r="Q1368" s="523"/>
      <c r="R1368" s="523" t="str">
        <f>IF(Tabla1[[#This Row],[Insumos]]="","",_xlfn.XLOOKUP(Tabla1[[#This Row],[Insumos]],Tabla10[Insumo],Tabla10[InsumoAbrev],"",0))</f>
        <v/>
      </c>
    </row>
    <row r="1369" spans="2:18">
      <c r="B1369" s="188" t="str">
        <f>IF('Formulario PPGR3'!$G1369="","",CONCATENATE('Formulario PPGR3'!$C1369,".",'Formulario PPGR3'!$D1369,".",'Formulario PPGR3'!$E1369,".",'Formulario PPGR3'!$F1369))</f>
        <v/>
      </c>
      <c r="C1369" s="188" t="str">
        <f>IF('Formulario PPGR3'!$G1369="","",'Formulario PPGR1'!#REF!)</f>
        <v/>
      </c>
      <c r="D1369" s="188" t="str">
        <f>IF('Formulario PPGR3'!$G1369="","",'Formulario PPGR1'!#REF!)</f>
        <v/>
      </c>
      <c r="E1369" s="188" t="str">
        <f>IF('Formulario PPGR3'!$G1369="","",'Formulario PPGR1'!#REF!)</f>
        <v/>
      </c>
      <c r="F1369" s="188" t="str">
        <f>IF('Formulario PPGR3'!$G1369="","",'Formulario PPGR1'!#REF!)</f>
        <v/>
      </c>
      <c r="G1369" s="234"/>
      <c r="H1369" s="519" t="str" cm="1">
        <f t="array" ref="H1369">IF(Tabla1[[#This Row],[Código_Actividad]]="","",_xlfn.XLOOKUP(Tabla1[[#This Row],[Código_Actividad]],CodigoActividad,Tabla2[Actividades Programables Presupuestables],"",0))</f>
        <v/>
      </c>
      <c r="I1369" s="520" t="str">
        <f>IFERROR(VLOOKUP('Formulario PPGR3'!$G1369,'Formulario PPGR2'!$C$9:$Q$270,15,FALSE),"")</f>
        <v/>
      </c>
      <c r="J1369" s="525"/>
      <c r="K1369" s="524"/>
      <c r="L1369" s="521" t="str">
        <f>IF(Tabla1[[#This Row],[Descripción]]="","",_xlfn.XLOOKUP(Tabla1[[#This Row],[Descripción]],Tabla10[Descripción],Tabla10[Unidad de Medida],"",0))</f>
        <v/>
      </c>
      <c r="M1369" s="312"/>
      <c r="N1369" s="537" t="str">
        <f>IF(Tabla1[[#This Row],[Descripción]]="","",_xlfn.XLOOKUP(Tabla1[[#This Row],[Descripción]],Tabla10[Descripción],Tabla10[Precio Unitario],0))</f>
        <v/>
      </c>
      <c r="O1369" s="537" t="str">
        <f>IF(Tabla1[[#This Row],[Cantidad de Insumos]]="","",Tabla1[[#This Row],[Precio Unitario]]*Tabla1[[#This Row],[Cantidad de Insumos]])</f>
        <v/>
      </c>
      <c r="P1369" s="522" t="str">
        <f>IF(Tabla1[[#This Row],[Descripción]]="","",_xlfn.XLOOKUP(Tabla1[[#This Row],[Descripción]],Tabla10[Descripción],Tabla10[CODIGO PRESUPUESTARIO],0))</f>
        <v/>
      </c>
      <c r="Q1369" s="523"/>
      <c r="R1369" s="523" t="str">
        <f>IF(Tabla1[[#This Row],[Insumos]]="","",_xlfn.XLOOKUP(Tabla1[[#This Row],[Insumos]],Tabla10[Insumo],Tabla10[InsumoAbrev],"",0))</f>
        <v/>
      </c>
    </row>
    <row r="1370" spans="2:18">
      <c r="B1370" s="188" t="str">
        <f>IF('Formulario PPGR3'!$G1370="","",CONCATENATE('Formulario PPGR3'!$C1370,".",'Formulario PPGR3'!$D1370,".",'Formulario PPGR3'!$E1370,".",'Formulario PPGR3'!$F1370))</f>
        <v/>
      </c>
      <c r="C1370" s="188" t="str">
        <f>IF('Formulario PPGR3'!$G1370="","",'Formulario PPGR1'!#REF!)</f>
        <v/>
      </c>
      <c r="D1370" s="188" t="str">
        <f>IF('Formulario PPGR3'!$G1370="","",'Formulario PPGR1'!#REF!)</f>
        <v/>
      </c>
      <c r="E1370" s="188" t="str">
        <f>IF('Formulario PPGR3'!$G1370="","",'Formulario PPGR1'!#REF!)</f>
        <v/>
      </c>
      <c r="F1370" s="188" t="str">
        <f>IF('Formulario PPGR3'!$G1370="","",'Formulario PPGR1'!#REF!)</f>
        <v/>
      </c>
      <c r="G1370" s="234"/>
      <c r="H1370" s="519" t="str" cm="1">
        <f t="array" ref="H1370">IF(Tabla1[[#This Row],[Código_Actividad]]="","",_xlfn.XLOOKUP(Tabla1[[#This Row],[Código_Actividad]],CodigoActividad,Tabla2[Actividades Programables Presupuestables],"",0))</f>
        <v/>
      </c>
      <c r="I1370" s="520" t="str">
        <f>IFERROR(VLOOKUP('Formulario PPGR3'!$G1370,'Formulario PPGR2'!$C$9:$Q$270,15,FALSE),"")</f>
        <v/>
      </c>
      <c r="J1370" s="525"/>
      <c r="K1370" s="524"/>
      <c r="L1370" s="521" t="str">
        <f>IF(Tabla1[[#This Row],[Descripción]]="","",_xlfn.XLOOKUP(Tabla1[[#This Row],[Descripción]],Tabla10[Descripción],Tabla10[Unidad de Medida],"",0))</f>
        <v/>
      </c>
      <c r="M1370" s="312"/>
      <c r="N1370" s="537" t="str">
        <f>IF(Tabla1[[#This Row],[Descripción]]="","",_xlfn.XLOOKUP(Tabla1[[#This Row],[Descripción]],Tabla10[Descripción],Tabla10[Precio Unitario],0))</f>
        <v/>
      </c>
      <c r="O1370" s="537" t="str">
        <f>IF(Tabla1[[#This Row],[Cantidad de Insumos]]="","",Tabla1[[#This Row],[Precio Unitario]]*Tabla1[[#This Row],[Cantidad de Insumos]])</f>
        <v/>
      </c>
      <c r="P1370" s="522" t="str">
        <f>IF(Tabla1[[#This Row],[Descripción]]="","",_xlfn.XLOOKUP(Tabla1[[#This Row],[Descripción]],Tabla10[Descripción],Tabla10[CODIGO PRESUPUESTARIO],0))</f>
        <v/>
      </c>
      <c r="Q1370" s="523"/>
      <c r="R1370" s="523" t="str">
        <f>IF(Tabla1[[#This Row],[Insumos]]="","",_xlfn.XLOOKUP(Tabla1[[#This Row],[Insumos]],Tabla10[Insumo],Tabla10[InsumoAbrev],"",0))</f>
        <v/>
      </c>
    </row>
    <row r="1371" spans="2:18">
      <c r="B1371" s="188" t="str">
        <f>IF('Formulario PPGR3'!$G1371="","",CONCATENATE('Formulario PPGR3'!$C1371,".",'Formulario PPGR3'!$D1371,".",'Formulario PPGR3'!$E1371,".",'Formulario PPGR3'!$F1371))</f>
        <v/>
      </c>
      <c r="C1371" s="188" t="str">
        <f>IF('Formulario PPGR3'!$G1371="","",'Formulario PPGR1'!#REF!)</f>
        <v/>
      </c>
      <c r="D1371" s="188" t="str">
        <f>IF('Formulario PPGR3'!$G1371="","",'Formulario PPGR1'!#REF!)</f>
        <v/>
      </c>
      <c r="E1371" s="188" t="str">
        <f>IF('Formulario PPGR3'!$G1371="","",'Formulario PPGR1'!#REF!)</f>
        <v/>
      </c>
      <c r="F1371" s="188" t="str">
        <f>IF('Formulario PPGR3'!$G1371="","",'Formulario PPGR1'!#REF!)</f>
        <v/>
      </c>
      <c r="G1371" s="234"/>
      <c r="H1371" s="519" t="str" cm="1">
        <f t="array" ref="H1371">IF(Tabla1[[#This Row],[Código_Actividad]]="","",_xlfn.XLOOKUP(Tabla1[[#This Row],[Código_Actividad]],CodigoActividad,Tabla2[Actividades Programables Presupuestables],"",0))</f>
        <v/>
      </c>
      <c r="I1371" s="520" t="str">
        <f>IFERROR(VLOOKUP('Formulario PPGR3'!$G1371,'Formulario PPGR2'!$C$9:$Q$270,15,FALSE),"")</f>
        <v/>
      </c>
      <c r="J1371" s="525"/>
      <c r="K1371" s="524"/>
      <c r="L1371" s="521" t="str">
        <f>IF(Tabla1[[#This Row],[Descripción]]="","",_xlfn.XLOOKUP(Tabla1[[#This Row],[Descripción]],Tabla10[Descripción],Tabla10[Unidad de Medida],"",0))</f>
        <v/>
      </c>
      <c r="M1371" s="312"/>
      <c r="N1371" s="537" t="str">
        <f>IF(Tabla1[[#This Row],[Descripción]]="","",_xlfn.XLOOKUP(Tabla1[[#This Row],[Descripción]],Tabla10[Descripción],Tabla10[Precio Unitario],0))</f>
        <v/>
      </c>
      <c r="O1371" s="537" t="str">
        <f>IF(Tabla1[[#This Row],[Cantidad de Insumos]]="","",Tabla1[[#This Row],[Precio Unitario]]*Tabla1[[#This Row],[Cantidad de Insumos]])</f>
        <v/>
      </c>
      <c r="P1371" s="522" t="str">
        <f>IF(Tabla1[[#This Row],[Descripción]]="","",_xlfn.XLOOKUP(Tabla1[[#This Row],[Descripción]],Tabla10[Descripción],Tabla10[CODIGO PRESUPUESTARIO],0))</f>
        <v/>
      </c>
      <c r="Q1371" s="523"/>
      <c r="R1371" s="523" t="str">
        <f>IF(Tabla1[[#This Row],[Insumos]]="","",_xlfn.XLOOKUP(Tabla1[[#This Row],[Insumos]],Tabla10[Insumo],Tabla10[InsumoAbrev],"",0))</f>
        <v/>
      </c>
    </row>
    <row r="1372" spans="2:18">
      <c r="B1372" s="188" t="str">
        <f>IF('Formulario PPGR3'!$G1372="","",CONCATENATE('Formulario PPGR3'!$C1372,".",'Formulario PPGR3'!$D1372,".",'Formulario PPGR3'!$E1372,".",'Formulario PPGR3'!$F1372))</f>
        <v/>
      </c>
      <c r="C1372" s="188" t="str">
        <f>IF('Formulario PPGR3'!$G1372="","",'Formulario PPGR1'!#REF!)</f>
        <v/>
      </c>
      <c r="D1372" s="188" t="str">
        <f>IF('Formulario PPGR3'!$G1372="","",'Formulario PPGR1'!#REF!)</f>
        <v/>
      </c>
      <c r="E1372" s="188" t="str">
        <f>IF('Formulario PPGR3'!$G1372="","",'Formulario PPGR1'!#REF!)</f>
        <v/>
      </c>
      <c r="F1372" s="188" t="str">
        <f>IF('Formulario PPGR3'!$G1372="","",'Formulario PPGR1'!#REF!)</f>
        <v/>
      </c>
      <c r="G1372" s="234"/>
      <c r="H1372" s="519" t="str" cm="1">
        <f t="array" ref="H1372">IF(Tabla1[[#This Row],[Código_Actividad]]="","",_xlfn.XLOOKUP(Tabla1[[#This Row],[Código_Actividad]],CodigoActividad,Tabla2[Actividades Programables Presupuestables],"",0))</f>
        <v/>
      </c>
      <c r="I1372" s="520" t="str">
        <f>IFERROR(VLOOKUP('Formulario PPGR3'!$G1372,'Formulario PPGR2'!$C$9:$Q$270,15,FALSE),"")</f>
        <v/>
      </c>
      <c r="J1372" s="525"/>
      <c r="K1372" s="524"/>
      <c r="L1372" s="521" t="str">
        <f>IF(Tabla1[[#This Row],[Descripción]]="","",_xlfn.XLOOKUP(Tabla1[[#This Row],[Descripción]],Tabla10[Descripción],Tabla10[Unidad de Medida],"",0))</f>
        <v/>
      </c>
      <c r="M1372" s="312"/>
      <c r="N1372" s="537" t="str">
        <f>IF(Tabla1[[#This Row],[Descripción]]="","",_xlfn.XLOOKUP(Tabla1[[#This Row],[Descripción]],Tabla10[Descripción],Tabla10[Precio Unitario],0))</f>
        <v/>
      </c>
      <c r="O1372" s="537" t="str">
        <f>IF(Tabla1[[#This Row],[Cantidad de Insumos]]="","",Tabla1[[#This Row],[Precio Unitario]]*Tabla1[[#This Row],[Cantidad de Insumos]])</f>
        <v/>
      </c>
      <c r="P1372" s="522" t="str">
        <f>IF(Tabla1[[#This Row],[Descripción]]="","",_xlfn.XLOOKUP(Tabla1[[#This Row],[Descripción]],Tabla10[Descripción],Tabla10[CODIGO PRESUPUESTARIO],0))</f>
        <v/>
      </c>
      <c r="Q1372" s="523"/>
      <c r="R1372" s="523" t="str">
        <f>IF(Tabla1[[#This Row],[Insumos]]="","",_xlfn.XLOOKUP(Tabla1[[#This Row],[Insumos]],Tabla10[Insumo],Tabla10[InsumoAbrev],"",0))</f>
        <v/>
      </c>
    </row>
    <row r="1373" spans="2:18">
      <c r="B1373" s="188" t="str">
        <f>IF('Formulario PPGR3'!$G1373="","",CONCATENATE('Formulario PPGR3'!$C1373,".",'Formulario PPGR3'!$D1373,".",'Formulario PPGR3'!$E1373,".",'Formulario PPGR3'!$F1373))</f>
        <v/>
      </c>
      <c r="C1373" s="188" t="str">
        <f>IF('Formulario PPGR3'!$G1373="","",'Formulario PPGR1'!#REF!)</f>
        <v/>
      </c>
      <c r="D1373" s="188" t="str">
        <f>IF('Formulario PPGR3'!$G1373="","",'Formulario PPGR1'!#REF!)</f>
        <v/>
      </c>
      <c r="E1373" s="188" t="str">
        <f>IF('Formulario PPGR3'!$G1373="","",'Formulario PPGR1'!#REF!)</f>
        <v/>
      </c>
      <c r="F1373" s="188" t="str">
        <f>IF('Formulario PPGR3'!$G1373="","",'Formulario PPGR1'!#REF!)</f>
        <v/>
      </c>
      <c r="G1373" s="234"/>
      <c r="H1373" s="519" t="str" cm="1">
        <f t="array" ref="H1373">IF(Tabla1[[#This Row],[Código_Actividad]]="","",_xlfn.XLOOKUP(Tabla1[[#This Row],[Código_Actividad]],CodigoActividad,Tabla2[Actividades Programables Presupuestables],"",0))</f>
        <v/>
      </c>
      <c r="I1373" s="520" t="str">
        <f>IFERROR(VLOOKUP('Formulario PPGR3'!$G1373,'Formulario PPGR2'!$C$9:$Q$270,15,FALSE),"")</f>
        <v/>
      </c>
      <c r="J1373" s="525"/>
      <c r="K1373" s="524"/>
      <c r="L1373" s="521" t="str">
        <f>IF(Tabla1[[#This Row],[Descripción]]="","",_xlfn.XLOOKUP(Tabla1[[#This Row],[Descripción]],Tabla10[Descripción],Tabla10[Unidad de Medida],"",0))</f>
        <v/>
      </c>
      <c r="M1373" s="312"/>
      <c r="N1373" s="537" t="str">
        <f>IF(Tabla1[[#This Row],[Descripción]]="","",_xlfn.XLOOKUP(Tabla1[[#This Row],[Descripción]],Tabla10[Descripción],Tabla10[Precio Unitario],0))</f>
        <v/>
      </c>
      <c r="O1373" s="537" t="str">
        <f>IF(Tabla1[[#This Row],[Cantidad de Insumos]]="","",Tabla1[[#This Row],[Precio Unitario]]*Tabla1[[#This Row],[Cantidad de Insumos]])</f>
        <v/>
      </c>
      <c r="P1373" s="522" t="str">
        <f>IF(Tabla1[[#This Row],[Descripción]]="","",_xlfn.XLOOKUP(Tabla1[[#This Row],[Descripción]],Tabla10[Descripción],Tabla10[CODIGO PRESUPUESTARIO],0))</f>
        <v/>
      </c>
      <c r="Q1373" s="523"/>
      <c r="R1373" s="523" t="str">
        <f>IF(Tabla1[[#This Row],[Insumos]]="","",_xlfn.XLOOKUP(Tabla1[[#This Row],[Insumos]],Tabla10[Insumo],Tabla10[InsumoAbrev],"",0))</f>
        <v/>
      </c>
    </row>
    <row r="1374" spans="2:18">
      <c r="B1374" s="188" t="str">
        <f>IF('Formulario PPGR3'!$G1374="","",CONCATENATE('Formulario PPGR3'!$C1374,".",'Formulario PPGR3'!$D1374,".",'Formulario PPGR3'!$E1374,".",'Formulario PPGR3'!$F1374))</f>
        <v/>
      </c>
      <c r="C1374" s="188" t="str">
        <f>IF('Formulario PPGR3'!$G1374="","",'Formulario PPGR1'!#REF!)</f>
        <v/>
      </c>
      <c r="D1374" s="188" t="str">
        <f>IF('Formulario PPGR3'!$G1374="","",'Formulario PPGR1'!#REF!)</f>
        <v/>
      </c>
      <c r="E1374" s="188" t="str">
        <f>IF('Formulario PPGR3'!$G1374="","",'Formulario PPGR1'!#REF!)</f>
        <v/>
      </c>
      <c r="F1374" s="188" t="str">
        <f>IF('Formulario PPGR3'!$G1374="","",'Formulario PPGR1'!#REF!)</f>
        <v/>
      </c>
      <c r="G1374" s="234"/>
      <c r="H1374" s="519" t="str" cm="1">
        <f t="array" ref="H1374">IF(Tabla1[[#This Row],[Código_Actividad]]="","",_xlfn.XLOOKUP(Tabla1[[#This Row],[Código_Actividad]],CodigoActividad,Tabla2[Actividades Programables Presupuestables],"",0))</f>
        <v/>
      </c>
      <c r="I1374" s="520" t="str">
        <f>IFERROR(VLOOKUP('Formulario PPGR3'!$G1374,'Formulario PPGR2'!$C$9:$Q$270,15,FALSE),"")</f>
        <v/>
      </c>
      <c r="J1374" s="525"/>
      <c r="K1374" s="524"/>
      <c r="L1374" s="521" t="str">
        <f>IF(Tabla1[[#This Row],[Descripción]]="","",_xlfn.XLOOKUP(Tabla1[[#This Row],[Descripción]],Tabla10[Descripción],Tabla10[Unidad de Medida],"",0))</f>
        <v/>
      </c>
      <c r="M1374" s="312"/>
      <c r="N1374" s="537" t="str">
        <f>IF(Tabla1[[#This Row],[Descripción]]="","",_xlfn.XLOOKUP(Tabla1[[#This Row],[Descripción]],Tabla10[Descripción],Tabla10[Precio Unitario],0))</f>
        <v/>
      </c>
      <c r="O1374" s="537" t="str">
        <f>IF(Tabla1[[#This Row],[Cantidad de Insumos]]="","",Tabla1[[#This Row],[Precio Unitario]]*Tabla1[[#This Row],[Cantidad de Insumos]])</f>
        <v/>
      </c>
      <c r="P1374" s="522" t="str">
        <f>IF(Tabla1[[#This Row],[Descripción]]="","",_xlfn.XLOOKUP(Tabla1[[#This Row],[Descripción]],Tabla10[Descripción],Tabla10[CODIGO PRESUPUESTARIO],0))</f>
        <v/>
      </c>
      <c r="Q1374" s="523"/>
      <c r="R1374" s="523" t="str">
        <f>IF(Tabla1[[#This Row],[Insumos]]="","",_xlfn.XLOOKUP(Tabla1[[#This Row],[Insumos]],Tabla10[Insumo],Tabla10[InsumoAbrev],"",0))</f>
        <v/>
      </c>
    </row>
    <row r="1375" spans="2:18">
      <c r="B1375" s="188" t="str">
        <f>IF('Formulario PPGR3'!$G1375="","",CONCATENATE('Formulario PPGR3'!$C1375,".",'Formulario PPGR3'!$D1375,".",'Formulario PPGR3'!$E1375,".",'Formulario PPGR3'!$F1375))</f>
        <v/>
      </c>
      <c r="C1375" s="188" t="str">
        <f>IF('Formulario PPGR3'!$G1375="","",'Formulario PPGR1'!#REF!)</f>
        <v/>
      </c>
      <c r="D1375" s="188" t="str">
        <f>IF('Formulario PPGR3'!$G1375="","",'Formulario PPGR1'!#REF!)</f>
        <v/>
      </c>
      <c r="E1375" s="188" t="str">
        <f>IF('Formulario PPGR3'!$G1375="","",'Formulario PPGR1'!#REF!)</f>
        <v/>
      </c>
      <c r="F1375" s="188" t="str">
        <f>IF('Formulario PPGR3'!$G1375="","",'Formulario PPGR1'!#REF!)</f>
        <v/>
      </c>
      <c r="G1375" s="234"/>
      <c r="H1375" s="519" t="str" cm="1">
        <f t="array" ref="H1375">IF(Tabla1[[#This Row],[Código_Actividad]]="","",_xlfn.XLOOKUP(Tabla1[[#This Row],[Código_Actividad]],CodigoActividad,Tabla2[Actividades Programables Presupuestables],"",0))</f>
        <v/>
      </c>
      <c r="I1375" s="520" t="str">
        <f>IFERROR(VLOOKUP('Formulario PPGR3'!$G1375,'Formulario PPGR2'!$C$9:$Q$270,15,FALSE),"")</f>
        <v/>
      </c>
      <c r="J1375" s="525"/>
      <c r="K1375" s="524"/>
      <c r="L1375" s="521" t="str">
        <f>IF(Tabla1[[#This Row],[Descripción]]="","",_xlfn.XLOOKUP(Tabla1[[#This Row],[Descripción]],Tabla10[Descripción],Tabla10[Unidad de Medida],"",0))</f>
        <v/>
      </c>
      <c r="M1375" s="312"/>
      <c r="N1375" s="537" t="str">
        <f>IF(Tabla1[[#This Row],[Descripción]]="","",_xlfn.XLOOKUP(Tabla1[[#This Row],[Descripción]],Tabla10[Descripción],Tabla10[Precio Unitario],0))</f>
        <v/>
      </c>
      <c r="O1375" s="537" t="str">
        <f>IF(Tabla1[[#This Row],[Cantidad de Insumos]]="","",Tabla1[[#This Row],[Precio Unitario]]*Tabla1[[#This Row],[Cantidad de Insumos]])</f>
        <v/>
      </c>
      <c r="P1375" s="522" t="str">
        <f>IF(Tabla1[[#This Row],[Descripción]]="","",_xlfn.XLOOKUP(Tabla1[[#This Row],[Descripción]],Tabla10[Descripción],Tabla10[CODIGO PRESUPUESTARIO],0))</f>
        <v/>
      </c>
      <c r="Q1375" s="523"/>
      <c r="R1375" s="523" t="str">
        <f>IF(Tabla1[[#This Row],[Insumos]]="","",_xlfn.XLOOKUP(Tabla1[[#This Row],[Insumos]],Tabla10[Insumo],Tabla10[InsumoAbrev],"",0))</f>
        <v/>
      </c>
    </row>
    <row r="1376" spans="2:18">
      <c r="B1376" s="188" t="str">
        <f>IF('Formulario PPGR3'!$G1376="","",CONCATENATE('Formulario PPGR3'!$C1376,".",'Formulario PPGR3'!$D1376,".",'Formulario PPGR3'!$E1376,".",'Formulario PPGR3'!$F1376))</f>
        <v/>
      </c>
      <c r="C1376" s="188" t="str">
        <f>IF('Formulario PPGR3'!$G1376="","",'Formulario PPGR1'!#REF!)</f>
        <v/>
      </c>
      <c r="D1376" s="188" t="str">
        <f>IF('Formulario PPGR3'!$G1376="","",'Formulario PPGR1'!#REF!)</f>
        <v/>
      </c>
      <c r="E1376" s="188" t="str">
        <f>IF('Formulario PPGR3'!$G1376="","",'Formulario PPGR1'!#REF!)</f>
        <v/>
      </c>
      <c r="F1376" s="188" t="str">
        <f>IF('Formulario PPGR3'!$G1376="","",'Formulario PPGR1'!#REF!)</f>
        <v/>
      </c>
      <c r="G1376" s="234"/>
      <c r="H1376" s="519" t="str" cm="1">
        <f t="array" ref="H1376">IF(Tabla1[[#This Row],[Código_Actividad]]="","",_xlfn.XLOOKUP(Tabla1[[#This Row],[Código_Actividad]],CodigoActividad,Tabla2[Actividades Programables Presupuestables],"",0))</f>
        <v/>
      </c>
      <c r="I1376" s="520" t="str">
        <f>IFERROR(VLOOKUP('Formulario PPGR3'!$G1376,'Formulario PPGR2'!$C$9:$Q$270,15,FALSE),"")</f>
        <v/>
      </c>
      <c r="J1376" s="525"/>
      <c r="K1376" s="524"/>
      <c r="L1376" s="521" t="str">
        <f>IF(Tabla1[[#This Row],[Descripción]]="","",_xlfn.XLOOKUP(Tabla1[[#This Row],[Descripción]],Tabla10[Descripción],Tabla10[Unidad de Medida],"",0))</f>
        <v/>
      </c>
      <c r="M1376" s="312"/>
      <c r="N1376" s="537" t="str">
        <f>IF(Tabla1[[#This Row],[Descripción]]="","",_xlfn.XLOOKUP(Tabla1[[#This Row],[Descripción]],Tabla10[Descripción],Tabla10[Precio Unitario],0))</f>
        <v/>
      </c>
      <c r="O1376" s="537" t="str">
        <f>IF(Tabla1[[#This Row],[Cantidad de Insumos]]="","",Tabla1[[#This Row],[Precio Unitario]]*Tabla1[[#This Row],[Cantidad de Insumos]])</f>
        <v/>
      </c>
      <c r="P1376" s="522" t="str">
        <f>IF(Tabla1[[#This Row],[Descripción]]="","",_xlfn.XLOOKUP(Tabla1[[#This Row],[Descripción]],Tabla10[Descripción],Tabla10[CODIGO PRESUPUESTARIO],0))</f>
        <v/>
      </c>
      <c r="Q1376" s="523"/>
      <c r="R1376" s="523" t="str">
        <f>IF(Tabla1[[#This Row],[Insumos]]="","",_xlfn.XLOOKUP(Tabla1[[#This Row],[Insumos]],Tabla10[Insumo],Tabla10[InsumoAbrev],"",0))</f>
        <v/>
      </c>
    </row>
    <row r="1377" spans="2:18">
      <c r="B1377" s="188" t="str">
        <f>IF('Formulario PPGR3'!$G1377="","",CONCATENATE('Formulario PPGR3'!$C1377,".",'Formulario PPGR3'!$D1377,".",'Formulario PPGR3'!$E1377,".",'Formulario PPGR3'!$F1377))</f>
        <v/>
      </c>
      <c r="C1377" s="188" t="str">
        <f>IF('Formulario PPGR3'!$G1377="","",'Formulario PPGR1'!#REF!)</f>
        <v/>
      </c>
      <c r="D1377" s="188" t="str">
        <f>IF('Formulario PPGR3'!$G1377="","",'Formulario PPGR1'!#REF!)</f>
        <v/>
      </c>
      <c r="E1377" s="188" t="str">
        <f>IF('Formulario PPGR3'!$G1377="","",'Formulario PPGR1'!#REF!)</f>
        <v/>
      </c>
      <c r="F1377" s="188" t="str">
        <f>IF('Formulario PPGR3'!$G1377="","",'Formulario PPGR1'!#REF!)</f>
        <v/>
      </c>
      <c r="G1377" s="234"/>
      <c r="H1377" s="519" t="str" cm="1">
        <f t="array" ref="H1377">IF(Tabla1[[#This Row],[Código_Actividad]]="","",_xlfn.XLOOKUP(Tabla1[[#This Row],[Código_Actividad]],CodigoActividad,Tabla2[Actividades Programables Presupuestables],"",0))</f>
        <v/>
      </c>
      <c r="I1377" s="520" t="str">
        <f>IFERROR(VLOOKUP('Formulario PPGR3'!$G1377,'Formulario PPGR2'!$C$9:$Q$270,15,FALSE),"")</f>
        <v/>
      </c>
      <c r="J1377" s="525"/>
      <c r="K1377" s="524"/>
      <c r="L1377" s="521" t="str">
        <f>IF(Tabla1[[#This Row],[Descripción]]="","",_xlfn.XLOOKUP(Tabla1[[#This Row],[Descripción]],Tabla10[Descripción],Tabla10[Unidad de Medida],"",0))</f>
        <v/>
      </c>
      <c r="M1377" s="312"/>
      <c r="N1377" s="537" t="str">
        <f>IF(Tabla1[[#This Row],[Descripción]]="","",_xlfn.XLOOKUP(Tabla1[[#This Row],[Descripción]],Tabla10[Descripción],Tabla10[Precio Unitario],0))</f>
        <v/>
      </c>
      <c r="O1377" s="537" t="str">
        <f>IF(Tabla1[[#This Row],[Cantidad de Insumos]]="","",Tabla1[[#This Row],[Precio Unitario]]*Tabla1[[#This Row],[Cantidad de Insumos]])</f>
        <v/>
      </c>
      <c r="P1377" s="522" t="str">
        <f>IF(Tabla1[[#This Row],[Descripción]]="","",_xlfn.XLOOKUP(Tabla1[[#This Row],[Descripción]],Tabla10[Descripción],Tabla10[CODIGO PRESUPUESTARIO],0))</f>
        <v/>
      </c>
      <c r="Q1377" s="523"/>
      <c r="R1377" s="523" t="str">
        <f>IF(Tabla1[[#This Row],[Insumos]]="","",_xlfn.XLOOKUP(Tabla1[[#This Row],[Insumos]],Tabla10[Insumo],Tabla10[InsumoAbrev],"",0))</f>
        <v/>
      </c>
    </row>
    <row r="1378" spans="2:18">
      <c r="B1378" s="188" t="str">
        <f>IF('Formulario PPGR3'!$G1378="","",CONCATENATE('Formulario PPGR3'!$C1378,".",'Formulario PPGR3'!$D1378,".",'Formulario PPGR3'!$E1378,".",'Formulario PPGR3'!$F1378))</f>
        <v/>
      </c>
      <c r="C1378" s="188" t="str">
        <f>IF('Formulario PPGR3'!$G1378="","",'Formulario PPGR1'!#REF!)</f>
        <v/>
      </c>
      <c r="D1378" s="188" t="str">
        <f>IF('Formulario PPGR3'!$G1378="","",'Formulario PPGR1'!#REF!)</f>
        <v/>
      </c>
      <c r="E1378" s="188" t="str">
        <f>IF('Formulario PPGR3'!$G1378="","",'Formulario PPGR1'!#REF!)</f>
        <v/>
      </c>
      <c r="F1378" s="188" t="str">
        <f>IF('Formulario PPGR3'!$G1378="","",'Formulario PPGR1'!#REF!)</f>
        <v/>
      </c>
      <c r="G1378" s="234"/>
      <c r="H1378" s="519" t="str" cm="1">
        <f t="array" ref="H1378">IF(Tabla1[[#This Row],[Código_Actividad]]="","",_xlfn.XLOOKUP(Tabla1[[#This Row],[Código_Actividad]],CodigoActividad,Tabla2[Actividades Programables Presupuestables],"",0))</f>
        <v/>
      </c>
      <c r="I1378" s="520" t="str">
        <f>IFERROR(VLOOKUP('Formulario PPGR3'!$G1378,'Formulario PPGR2'!$C$9:$Q$270,15,FALSE),"")</f>
        <v/>
      </c>
      <c r="J1378" s="525"/>
      <c r="K1378" s="524"/>
      <c r="L1378" s="521" t="str">
        <f>IF(Tabla1[[#This Row],[Descripción]]="","",_xlfn.XLOOKUP(Tabla1[[#This Row],[Descripción]],Tabla10[Descripción],Tabla10[Unidad de Medida],"",0))</f>
        <v/>
      </c>
      <c r="M1378" s="312"/>
      <c r="N1378" s="537" t="str">
        <f>IF(Tabla1[[#This Row],[Descripción]]="","",_xlfn.XLOOKUP(Tabla1[[#This Row],[Descripción]],Tabla10[Descripción],Tabla10[Precio Unitario],0))</f>
        <v/>
      </c>
      <c r="O1378" s="537" t="str">
        <f>IF(Tabla1[[#This Row],[Cantidad de Insumos]]="","",Tabla1[[#This Row],[Precio Unitario]]*Tabla1[[#This Row],[Cantidad de Insumos]])</f>
        <v/>
      </c>
      <c r="P1378" s="522" t="str">
        <f>IF(Tabla1[[#This Row],[Descripción]]="","",_xlfn.XLOOKUP(Tabla1[[#This Row],[Descripción]],Tabla10[Descripción],Tabla10[CODIGO PRESUPUESTARIO],0))</f>
        <v/>
      </c>
      <c r="Q1378" s="523"/>
      <c r="R1378" s="523" t="str">
        <f>IF(Tabla1[[#This Row],[Insumos]]="","",_xlfn.XLOOKUP(Tabla1[[#This Row],[Insumos]],Tabla10[Insumo],Tabla10[InsumoAbrev],"",0))</f>
        <v/>
      </c>
    </row>
    <row r="1379" spans="2:18">
      <c r="B1379" s="188" t="str">
        <f>IF('Formulario PPGR3'!$G1379="","",CONCATENATE('Formulario PPGR3'!$C1379,".",'Formulario PPGR3'!$D1379,".",'Formulario PPGR3'!$E1379,".",'Formulario PPGR3'!$F1379))</f>
        <v/>
      </c>
      <c r="C1379" s="188" t="str">
        <f>IF('Formulario PPGR3'!$G1379="","",'Formulario PPGR1'!#REF!)</f>
        <v/>
      </c>
      <c r="D1379" s="188" t="str">
        <f>IF('Formulario PPGR3'!$G1379="","",'Formulario PPGR1'!#REF!)</f>
        <v/>
      </c>
      <c r="E1379" s="188" t="str">
        <f>IF('Formulario PPGR3'!$G1379="","",'Formulario PPGR1'!#REF!)</f>
        <v/>
      </c>
      <c r="F1379" s="188" t="str">
        <f>IF('Formulario PPGR3'!$G1379="","",'Formulario PPGR1'!#REF!)</f>
        <v/>
      </c>
      <c r="G1379" s="234"/>
      <c r="H1379" s="519" t="str" cm="1">
        <f t="array" ref="H1379">IF(Tabla1[[#This Row],[Código_Actividad]]="","",_xlfn.XLOOKUP(Tabla1[[#This Row],[Código_Actividad]],CodigoActividad,Tabla2[Actividades Programables Presupuestables],"",0))</f>
        <v/>
      </c>
      <c r="I1379" s="520" t="str">
        <f>IFERROR(VLOOKUP('Formulario PPGR3'!$G1379,'Formulario PPGR2'!$C$9:$Q$270,15,FALSE),"")</f>
        <v/>
      </c>
      <c r="J1379" s="525"/>
      <c r="K1379" s="524"/>
      <c r="L1379" s="521" t="str">
        <f>IF(Tabla1[[#This Row],[Descripción]]="","",_xlfn.XLOOKUP(Tabla1[[#This Row],[Descripción]],Tabla10[Descripción],Tabla10[Unidad de Medida],"",0))</f>
        <v/>
      </c>
      <c r="M1379" s="312"/>
      <c r="N1379" s="537" t="str">
        <f>IF(Tabla1[[#This Row],[Descripción]]="","",_xlfn.XLOOKUP(Tabla1[[#This Row],[Descripción]],Tabla10[Descripción],Tabla10[Precio Unitario],0))</f>
        <v/>
      </c>
      <c r="O1379" s="537" t="str">
        <f>IF(Tabla1[[#This Row],[Cantidad de Insumos]]="","",Tabla1[[#This Row],[Precio Unitario]]*Tabla1[[#This Row],[Cantidad de Insumos]])</f>
        <v/>
      </c>
      <c r="P1379" s="522" t="str">
        <f>IF(Tabla1[[#This Row],[Descripción]]="","",_xlfn.XLOOKUP(Tabla1[[#This Row],[Descripción]],Tabla10[Descripción],Tabla10[CODIGO PRESUPUESTARIO],0))</f>
        <v/>
      </c>
      <c r="Q1379" s="523"/>
      <c r="R1379" s="523" t="str">
        <f>IF(Tabla1[[#This Row],[Insumos]]="","",_xlfn.XLOOKUP(Tabla1[[#This Row],[Insumos]],Tabla10[Insumo],Tabla10[InsumoAbrev],"",0))</f>
        <v/>
      </c>
    </row>
    <row r="1380" spans="2:18">
      <c r="B1380" s="188" t="str">
        <f>IF('Formulario PPGR3'!$G1380="","",CONCATENATE('Formulario PPGR3'!$C1380,".",'Formulario PPGR3'!$D1380,".",'Formulario PPGR3'!$E1380,".",'Formulario PPGR3'!$F1380))</f>
        <v/>
      </c>
      <c r="C1380" s="188" t="str">
        <f>IF('Formulario PPGR3'!$G1380="","",'Formulario PPGR1'!#REF!)</f>
        <v/>
      </c>
      <c r="D1380" s="188" t="str">
        <f>IF('Formulario PPGR3'!$G1380="","",'Formulario PPGR1'!#REF!)</f>
        <v/>
      </c>
      <c r="E1380" s="188" t="str">
        <f>IF('Formulario PPGR3'!$G1380="","",'Formulario PPGR1'!#REF!)</f>
        <v/>
      </c>
      <c r="F1380" s="188" t="str">
        <f>IF('Formulario PPGR3'!$G1380="","",'Formulario PPGR1'!#REF!)</f>
        <v/>
      </c>
      <c r="G1380" s="234"/>
      <c r="H1380" s="519" t="str" cm="1">
        <f t="array" ref="H1380">IF(Tabla1[[#This Row],[Código_Actividad]]="","",_xlfn.XLOOKUP(Tabla1[[#This Row],[Código_Actividad]],CodigoActividad,Tabla2[Actividades Programables Presupuestables],"",0))</f>
        <v/>
      </c>
      <c r="I1380" s="520" t="str">
        <f>IFERROR(VLOOKUP('Formulario PPGR3'!$G1380,'Formulario PPGR2'!$C$9:$Q$270,15,FALSE),"")</f>
        <v/>
      </c>
      <c r="J1380" s="525"/>
      <c r="K1380" s="524"/>
      <c r="L1380" s="521" t="str">
        <f>IF(Tabla1[[#This Row],[Descripción]]="","",_xlfn.XLOOKUP(Tabla1[[#This Row],[Descripción]],Tabla10[Descripción],Tabla10[Unidad de Medida],"",0))</f>
        <v/>
      </c>
      <c r="M1380" s="312"/>
      <c r="N1380" s="537" t="str">
        <f>IF(Tabla1[[#This Row],[Descripción]]="","",_xlfn.XLOOKUP(Tabla1[[#This Row],[Descripción]],Tabla10[Descripción],Tabla10[Precio Unitario],0))</f>
        <v/>
      </c>
      <c r="O1380" s="537" t="str">
        <f>IF(Tabla1[[#This Row],[Cantidad de Insumos]]="","",Tabla1[[#This Row],[Precio Unitario]]*Tabla1[[#This Row],[Cantidad de Insumos]])</f>
        <v/>
      </c>
      <c r="P1380" s="522" t="str">
        <f>IF(Tabla1[[#This Row],[Descripción]]="","",_xlfn.XLOOKUP(Tabla1[[#This Row],[Descripción]],Tabla10[Descripción],Tabla10[CODIGO PRESUPUESTARIO],0))</f>
        <v/>
      </c>
      <c r="Q1380" s="523"/>
      <c r="R1380" s="523" t="str">
        <f>IF(Tabla1[[#This Row],[Insumos]]="","",_xlfn.XLOOKUP(Tabla1[[#This Row],[Insumos]],Tabla10[Insumo],Tabla10[InsumoAbrev],"",0))</f>
        <v/>
      </c>
    </row>
    <row r="1381" spans="2:18">
      <c r="B1381" s="188" t="str">
        <f>IF('Formulario PPGR3'!$G1381="","",CONCATENATE('Formulario PPGR3'!$C1381,".",'Formulario PPGR3'!$D1381,".",'Formulario PPGR3'!$E1381,".",'Formulario PPGR3'!$F1381))</f>
        <v/>
      </c>
      <c r="C1381" s="188" t="str">
        <f>IF('Formulario PPGR3'!$G1381="","",'Formulario PPGR1'!#REF!)</f>
        <v/>
      </c>
      <c r="D1381" s="188" t="str">
        <f>IF('Formulario PPGR3'!$G1381="","",'Formulario PPGR1'!#REF!)</f>
        <v/>
      </c>
      <c r="E1381" s="188" t="str">
        <f>IF('Formulario PPGR3'!$G1381="","",'Formulario PPGR1'!#REF!)</f>
        <v/>
      </c>
      <c r="F1381" s="188" t="str">
        <f>IF('Formulario PPGR3'!$G1381="","",'Formulario PPGR1'!#REF!)</f>
        <v/>
      </c>
      <c r="G1381" s="234"/>
      <c r="H1381" s="519" t="str" cm="1">
        <f t="array" ref="H1381">IF(Tabla1[[#This Row],[Código_Actividad]]="","",_xlfn.XLOOKUP(Tabla1[[#This Row],[Código_Actividad]],CodigoActividad,Tabla2[Actividades Programables Presupuestables],"",0))</f>
        <v/>
      </c>
      <c r="I1381" s="520" t="str">
        <f>IFERROR(VLOOKUP('Formulario PPGR3'!$G1381,'Formulario PPGR2'!$C$9:$Q$270,15,FALSE),"")</f>
        <v/>
      </c>
      <c r="J1381" s="525"/>
      <c r="K1381" s="524"/>
      <c r="L1381" s="521" t="str">
        <f>IF(Tabla1[[#This Row],[Descripción]]="","",_xlfn.XLOOKUP(Tabla1[[#This Row],[Descripción]],Tabla10[Descripción],Tabla10[Unidad de Medida],"",0))</f>
        <v/>
      </c>
      <c r="M1381" s="312"/>
      <c r="N1381" s="537" t="str">
        <f>IF(Tabla1[[#This Row],[Descripción]]="","",_xlfn.XLOOKUP(Tabla1[[#This Row],[Descripción]],Tabla10[Descripción],Tabla10[Precio Unitario],0))</f>
        <v/>
      </c>
      <c r="O1381" s="537" t="str">
        <f>IF(Tabla1[[#This Row],[Cantidad de Insumos]]="","",Tabla1[[#This Row],[Precio Unitario]]*Tabla1[[#This Row],[Cantidad de Insumos]])</f>
        <v/>
      </c>
      <c r="P1381" s="522" t="str">
        <f>IF(Tabla1[[#This Row],[Descripción]]="","",_xlfn.XLOOKUP(Tabla1[[#This Row],[Descripción]],Tabla10[Descripción],Tabla10[CODIGO PRESUPUESTARIO],0))</f>
        <v/>
      </c>
      <c r="Q1381" s="523"/>
      <c r="R1381" s="523" t="str">
        <f>IF(Tabla1[[#This Row],[Insumos]]="","",_xlfn.XLOOKUP(Tabla1[[#This Row],[Insumos]],Tabla10[Insumo],Tabla10[InsumoAbrev],"",0))</f>
        <v/>
      </c>
    </row>
    <row r="1382" spans="2:18">
      <c r="B1382" s="188" t="str">
        <f>IF('Formulario PPGR3'!$G1382="","",CONCATENATE('Formulario PPGR3'!$C1382,".",'Formulario PPGR3'!$D1382,".",'Formulario PPGR3'!$E1382,".",'Formulario PPGR3'!$F1382))</f>
        <v/>
      </c>
      <c r="C1382" s="188" t="str">
        <f>IF('Formulario PPGR3'!$G1382="","",'Formulario PPGR1'!#REF!)</f>
        <v/>
      </c>
      <c r="D1382" s="188" t="str">
        <f>IF('Formulario PPGR3'!$G1382="","",'Formulario PPGR1'!#REF!)</f>
        <v/>
      </c>
      <c r="E1382" s="188" t="str">
        <f>IF('Formulario PPGR3'!$G1382="","",'Formulario PPGR1'!#REF!)</f>
        <v/>
      </c>
      <c r="F1382" s="188" t="str">
        <f>IF('Formulario PPGR3'!$G1382="","",'Formulario PPGR1'!#REF!)</f>
        <v/>
      </c>
      <c r="G1382" s="234"/>
      <c r="H1382" s="519" t="str" cm="1">
        <f t="array" ref="H1382">IF(Tabla1[[#This Row],[Código_Actividad]]="","",_xlfn.XLOOKUP(Tabla1[[#This Row],[Código_Actividad]],CodigoActividad,Tabla2[Actividades Programables Presupuestables],"",0))</f>
        <v/>
      </c>
      <c r="I1382" s="520" t="str">
        <f>IFERROR(VLOOKUP('Formulario PPGR3'!$G1382,'Formulario PPGR2'!$C$9:$Q$270,15,FALSE),"")</f>
        <v/>
      </c>
      <c r="J1382" s="525"/>
      <c r="K1382" s="524"/>
      <c r="L1382" s="521" t="str">
        <f>IF(Tabla1[[#This Row],[Descripción]]="","",_xlfn.XLOOKUP(Tabla1[[#This Row],[Descripción]],Tabla10[Descripción],Tabla10[Unidad de Medida],"",0))</f>
        <v/>
      </c>
      <c r="M1382" s="312"/>
      <c r="N1382" s="537" t="str">
        <f>IF(Tabla1[[#This Row],[Descripción]]="","",_xlfn.XLOOKUP(Tabla1[[#This Row],[Descripción]],Tabla10[Descripción],Tabla10[Precio Unitario],0))</f>
        <v/>
      </c>
      <c r="O1382" s="537" t="str">
        <f>IF(Tabla1[[#This Row],[Cantidad de Insumos]]="","",Tabla1[[#This Row],[Precio Unitario]]*Tabla1[[#This Row],[Cantidad de Insumos]])</f>
        <v/>
      </c>
      <c r="P1382" s="522" t="str">
        <f>IF(Tabla1[[#This Row],[Descripción]]="","",_xlfn.XLOOKUP(Tabla1[[#This Row],[Descripción]],Tabla10[Descripción],Tabla10[CODIGO PRESUPUESTARIO],0))</f>
        <v/>
      </c>
      <c r="Q1382" s="523"/>
      <c r="R1382" s="523" t="str">
        <f>IF(Tabla1[[#This Row],[Insumos]]="","",_xlfn.XLOOKUP(Tabla1[[#This Row],[Insumos]],Tabla10[Insumo],Tabla10[InsumoAbrev],"",0))</f>
        <v/>
      </c>
    </row>
    <row r="1383" spans="2:18">
      <c r="B1383" s="188" t="str">
        <f>IF('Formulario PPGR3'!$G1383="","",CONCATENATE('Formulario PPGR3'!$C1383,".",'Formulario PPGR3'!$D1383,".",'Formulario PPGR3'!$E1383,".",'Formulario PPGR3'!$F1383))</f>
        <v/>
      </c>
      <c r="C1383" s="188" t="str">
        <f>IF('Formulario PPGR3'!$G1383="","",'Formulario PPGR1'!#REF!)</f>
        <v/>
      </c>
      <c r="D1383" s="188" t="str">
        <f>IF('Formulario PPGR3'!$G1383="","",'Formulario PPGR1'!#REF!)</f>
        <v/>
      </c>
      <c r="E1383" s="188" t="str">
        <f>IF('Formulario PPGR3'!$G1383="","",'Formulario PPGR1'!#REF!)</f>
        <v/>
      </c>
      <c r="F1383" s="188" t="str">
        <f>IF('Formulario PPGR3'!$G1383="","",'Formulario PPGR1'!#REF!)</f>
        <v/>
      </c>
      <c r="G1383" s="234"/>
      <c r="H1383" s="519" t="str" cm="1">
        <f t="array" ref="H1383">IF(Tabla1[[#This Row],[Código_Actividad]]="","",_xlfn.XLOOKUP(Tabla1[[#This Row],[Código_Actividad]],CodigoActividad,Tabla2[Actividades Programables Presupuestables],"",0))</f>
        <v/>
      </c>
      <c r="I1383" s="520" t="str">
        <f>IFERROR(VLOOKUP('Formulario PPGR3'!$G1383,'Formulario PPGR2'!$C$9:$Q$270,15,FALSE),"")</f>
        <v/>
      </c>
      <c r="J1383" s="525"/>
      <c r="K1383" s="524"/>
      <c r="L1383" s="521" t="str">
        <f>IF(Tabla1[[#This Row],[Descripción]]="","",_xlfn.XLOOKUP(Tabla1[[#This Row],[Descripción]],Tabla10[Descripción],Tabla10[Unidad de Medida],"",0))</f>
        <v/>
      </c>
      <c r="M1383" s="312"/>
      <c r="N1383" s="537" t="str">
        <f>IF(Tabla1[[#This Row],[Descripción]]="","",_xlfn.XLOOKUP(Tabla1[[#This Row],[Descripción]],Tabla10[Descripción],Tabla10[Precio Unitario],0))</f>
        <v/>
      </c>
      <c r="O1383" s="537" t="str">
        <f>IF(Tabla1[[#This Row],[Cantidad de Insumos]]="","",Tabla1[[#This Row],[Precio Unitario]]*Tabla1[[#This Row],[Cantidad de Insumos]])</f>
        <v/>
      </c>
      <c r="P1383" s="522" t="str">
        <f>IF(Tabla1[[#This Row],[Descripción]]="","",_xlfn.XLOOKUP(Tabla1[[#This Row],[Descripción]],Tabla10[Descripción],Tabla10[CODIGO PRESUPUESTARIO],0))</f>
        <v/>
      </c>
      <c r="Q1383" s="523"/>
      <c r="R1383" s="523" t="str">
        <f>IF(Tabla1[[#This Row],[Insumos]]="","",_xlfn.XLOOKUP(Tabla1[[#This Row],[Insumos]],Tabla10[Insumo],Tabla10[InsumoAbrev],"",0))</f>
        <v/>
      </c>
    </row>
    <row r="1384" spans="2:18">
      <c r="B1384" s="188" t="str">
        <f>IF('Formulario PPGR3'!$G1384="","",CONCATENATE('Formulario PPGR3'!$C1384,".",'Formulario PPGR3'!$D1384,".",'Formulario PPGR3'!$E1384,".",'Formulario PPGR3'!$F1384))</f>
        <v/>
      </c>
      <c r="C1384" s="188" t="str">
        <f>IF('Formulario PPGR3'!$G1384="","",'Formulario PPGR1'!#REF!)</f>
        <v/>
      </c>
      <c r="D1384" s="188" t="str">
        <f>IF('Formulario PPGR3'!$G1384="","",'Formulario PPGR1'!#REF!)</f>
        <v/>
      </c>
      <c r="E1384" s="188" t="str">
        <f>IF('Formulario PPGR3'!$G1384="","",'Formulario PPGR1'!#REF!)</f>
        <v/>
      </c>
      <c r="F1384" s="188" t="str">
        <f>IF('Formulario PPGR3'!$G1384="","",'Formulario PPGR1'!#REF!)</f>
        <v/>
      </c>
      <c r="G1384" s="234"/>
      <c r="H1384" s="519" t="str" cm="1">
        <f t="array" ref="H1384">IF(Tabla1[[#This Row],[Código_Actividad]]="","",_xlfn.XLOOKUP(Tabla1[[#This Row],[Código_Actividad]],CodigoActividad,Tabla2[Actividades Programables Presupuestables],"",0))</f>
        <v/>
      </c>
      <c r="I1384" s="520" t="str">
        <f>IFERROR(VLOOKUP('Formulario PPGR3'!$G1384,'Formulario PPGR2'!$C$9:$Q$270,15,FALSE),"")</f>
        <v/>
      </c>
      <c r="J1384" s="525"/>
      <c r="K1384" s="524"/>
      <c r="L1384" s="521" t="str">
        <f>IF(Tabla1[[#This Row],[Descripción]]="","",_xlfn.XLOOKUP(Tabla1[[#This Row],[Descripción]],Tabla10[Descripción],Tabla10[Unidad de Medida],"",0))</f>
        <v/>
      </c>
      <c r="M1384" s="312"/>
      <c r="N1384" s="537" t="str">
        <f>IF(Tabla1[[#This Row],[Descripción]]="","",_xlfn.XLOOKUP(Tabla1[[#This Row],[Descripción]],Tabla10[Descripción],Tabla10[Precio Unitario],0))</f>
        <v/>
      </c>
      <c r="O1384" s="537" t="str">
        <f>IF(Tabla1[[#This Row],[Cantidad de Insumos]]="","",Tabla1[[#This Row],[Precio Unitario]]*Tabla1[[#This Row],[Cantidad de Insumos]])</f>
        <v/>
      </c>
      <c r="P1384" s="522" t="str">
        <f>IF(Tabla1[[#This Row],[Descripción]]="","",_xlfn.XLOOKUP(Tabla1[[#This Row],[Descripción]],Tabla10[Descripción],Tabla10[CODIGO PRESUPUESTARIO],0))</f>
        <v/>
      </c>
      <c r="Q1384" s="523"/>
      <c r="R1384" s="523" t="str">
        <f>IF(Tabla1[[#This Row],[Insumos]]="","",_xlfn.XLOOKUP(Tabla1[[#This Row],[Insumos]],Tabla10[Insumo],Tabla10[InsumoAbrev],"",0))</f>
        <v/>
      </c>
    </row>
    <row r="1385" spans="2:18">
      <c r="B1385" s="188" t="str">
        <f>IF('Formulario PPGR3'!$G1385="","",CONCATENATE('Formulario PPGR3'!$C1385,".",'Formulario PPGR3'!$D1385,".",'Formulario PPGR3'!$E1385,".",'Formulario PPGR3'!$F1385))</f>
        <v/>
      </c>
      <c r="C1385" s="188" t="str">
        <f>IF('Formulario PPGR3'!$G1385="","",'Formulario PPGR1'!#REF!)</f>
        <v/>
      </c>
      <c r="D1385" s="188" t="str">
        <f>IF('Formulario PPGR3'!$G1385="","",'Formulario PPGR1'!#REF!)</f>
        <v/>
      </c>
      <c r="E1385" s="188" t="str">
        <f>IF('Formulario PPGR3'!$G1385="","",'Formulario PPGR1'!#REF!)</f>
        <v/>
      </c>
      <c r="F1385" s="188" t="str">
        <f>IF('Formulario PPGR3'!$G1385="","",'Formulario PPGR1'!#REF!)</f>
        <v/>
      </c>
      <c r="G1385" s="234"/>
      <c r="H1385" s="519" t="str" cm="1">
        <f t="array" ref="H1385">IF(Tabla1[[#This Row],[Código_Actividad]]="","",_xlfn.XLOOKUP(Tabla1[[#This Row],[Código_Actividad]],CodigoActividad,Tabla2[Actividades Programables Presupuestables],"",0))</f>
        <v/>
      </c>
      <c r="I1385" s="520" t="str">
        <f>IFERROR(VLOOKUP('Formulario PPGR3'!$G1385,'Formulario PPGR2'!$C$9:$Q$270,15,FALSE),"")</f>
        <v/>
      </c>
      <c r="J1385" s="525"/>
      <c r="K1385" s="524"/>
      <c r="L1385" s="521" t="str">
        <f>IF(Tabla1[[#This Row],[Descripción]]="","",_xlfn.XLOOKUP(Tabla1[[#This Row],[Descripción]],Tabla10[Descripción],Tabla10[Unidad de Medida],"",0))</f>
        <v/>
      </c>
      <c r="M1385" s="312"/>
      <c r="N1385" s="537" t="str">
        <f>IF(Tabla1[[#This Row],[Descripción]]="","",_xlfn.XLOOKUP(Tabla1[[#This Row],[Descripción]],Tabla10[Descripción],Tabla10[Precio Unitario],0))</f>
        <v/>
      </c>
      <c r="O1385" s="537" t="str">
        <f>IF(Tabla1[[#This Row],[Cantidad de Insumos]]="","",Tabla1[[#This Row],[Precio Unitario]]*Tabla1[[#This Row],[Cantidad de Insumos]])</f>
        <v/>
      </c>
      <c r="P1385" s="522" t="str">
        <f>IF(Tabla1[[#This Row],[Descripción]]="","",_xlfn.XLOOKUP(Tabla1[[#This Row],[Descripción]],Tabla10[Descripción],Tabla10[CODIGO PRESUPUESTARIO],0))</f>
        <v/>
      </c>
      <c r="Q1385" s="523"/>
      <c r="R1385" s="523" t="str">
        <f>IF(Tabla1[[#This Row],[Insumos]]="","",_xlfn.XLOOKUP(Tabla1[[#This Row],[Insumos]],Tabla10[Insumo],Tabla10[InsumoAbrev],"",0))</f>
        <v/>
      </c>
    </row>
    <row r="1386" spans="2:18">
      <c r="B1386" s="188" t="str">
        <f>IF('Formulario PPGR3'!$G1386="","",CONCATENATE('Formulario PPGR3'!$C1386,".",'Formulario PPGR3'!$D1386,".",'Formulario PPGR3'!$E1386,".",'Formulario PPGR3'!$F1386))</f>
        <v/>
      </c>
      <c r="C1386" s="188" t="str">
        <f>IF('Formulario PPGR3'!$G1386="","",'Formulario PPGR1'!#REF!)</f>
        <v/>
      </c>
      <c r="D1386" s="188" t="str">
        <f>IF('Formulario PPGR3'!$G1386="","",'Formulario PPGR1'!#REF!)</f>
        <v/>
      </c>
      <c r="E1386" s="188" t="str">
        <f>IF('Formulario PPGR3'!$G1386="","",'Formulario PPGR1'!#REF!)</f>
        <v/>
      </c>
      <c r="F1386" s="188" t="str">
        <f>IF('Formulario PPGR3'!$G1386="","",'Formulario PPGR1'!#REF!)</f>
        <v/>
      </c>
      <c r="G1386" s="234"/>
      <c r="H1386" s="519" t="str" cm="1">
        <f t="array" ref="H1386">IF(Tabla1[[#This Row],[Código_Actividad]]="","",_xlfn.XLOOKUP(Tabla1[[#This Row],[Código_Actividad]],CodigoActividad,Tabla2[Actividades Programables Presupuestables],"",0))</f>
        <v/>
      </c>
      <c r="I1386" s="520" t="str">
        <f>IFERROR(VLOOKUP('Formulario PPGR3'!$G1386,'Formulario PPGR2'!$C$9:$Q$270,15,FALSE),"")</f>
        <v/>
      </c>
      <c r="J1386" s="525"/>
      <c r="K1386" s="524"/>
      <c r="L1386" s="521" t="str">
        <f>IF(Tabla1[[#This Row],[Descripción]]="","",_xlfn.XLOOKUP(Tabla1[[#This Row],[Descripción]],Tabla10[Descripción],Tabla10[Unidad de Medida],"",0))</f>
        <v/>
      </c>
      <c r="M1386" s="312"/>
      <c r="N1386" s="537" t="str">
        <f>IF(Tabla1[[#This Row],[Descripción]]="","",_xlfn.XLOOKUP(Tabla1[[#This Row],[Descripción]],Tabla10[Descripción],Tabla10[Precio Unitario],0))</f>
        <v/>
      </c>
      <c r="O1386" s="537" t="str">
        <f>IF(Tabla1[[#This Row],[Cantidad de Insumos]]="","",Tabla1[[#This Row],[Precio Unitario]]*Tabla1[[#This Row],[Cantidad de Insumos]])</f>
        <v/>
      </c>
      <c r="P1386" s="522" t="str">
        <f>IF(Tabla1[[#This Row],[Descripción]]="","",_xlfn.XLOOKUP(Tabla1[[#This Row],[Descripción]],Tabla10[Descripción],Tabla10[CODIGO PRESUPUESTARIO],0))</f>
        <v/>
      </c>
      <c r="Q1386" s="523"/>
      <c r="R1386" s="523" t="str">
        <f>IF(Tabla1[[#This Row],[Insumos]]="","",_xlfn.XLOOKUP(Tabla1[[#This Row],[Insumos]],Tabla10[Insumo],Tabla10[InsumoAbrev],"",0))</f>
        <v/>
      </c>
    </row>
    <row r="1387" spans="2:18">
      <c r="B1387" s="188" t="str">
        <f>IF('Formulario PPGR3'!$G1387="","",CONCATENATE('Formulario PPGR3'!$C1387,".",'Formulario PPGR3'!$D1387,".",'Formulario PPGR3'!$E1387,".",'Formulario PPGR3'!$F1387))</f>
        <v/>
      </c>
      <c r="C1387" s="188" t="str">
        <f>IF('Formulario PPGR3'!$G1387="","",'Formulario PPGR1'!#REF!)</f>
        <v/>
      </c>
      <c r="D1387" s="188" t="str">
        <f>IF('Formulario PPGR3'!$G1387="","",'Formulario PPGR1'!#REF!)</f>
        <v/>
      </c>
      <c r="E1387" s="188" t="str">
        <f>IF('Formulario PPGR3'!$G1387="","",'Formulario PPGR1'!#REF!)</f>
        <v/>
      </c>
      <c r="F1387" s="188" t="str">
        <f>IF('Formulario PPGR3'!$G1387="","",'Formulario PPGR1'!#REF!)</f>
        <v/>
      </c>
      <c r="G1387" s="234"/>
      <c r="H1387" s="519" t="str" cm="1">
        <f t="array" ref="H1387">IF(Tabla1[[#This Row],[Código_Actividad]]="","",_xlfn.XLOOKUP(Tabla1[[#This Row],[Código_Actividad]],CodigoActividad,Tabla2[Actividades Programables Presupuestables],"",0))</f>
        <v/>
      </c>
      <c r="I1387" s="520" t="str">
        <f>IFERROR(VLOOKUP('Formulario PPGR3'!$G1387,'Formulario PPGR2'!$C$9:$Q$270,15,FALSE),"")</f>
        <v/>
      </c>
      <c r="J1387" s="525"/>
      <c r="K1387" s="524"/>
      <c r="L1387" s="521" t="str">
        <f>IF(Tabla1[[#This Row],[Descripción]]="","",_xlfn.XLOOKUP(Tabla1[[#This Row],[Descripción]],Tabla10[Descripción],Tabla10[Unidad de Medida],"",0))</f>
        <v/>
      </c>
      <c r="M1387" s="312"/>
      <c r="N1387" s="537" t="str">
        <f>IF(Tabla1[[#This Row],[Descripción]]="","",_xlfn.XLOOKUP(Tabla1[[#This Row],[Descripción]],Tabla10[Descripción],Tabla10[Precio Unitario],0))</f>
        <v/>
      </c>
      <c r="O1387" s="537" t="str">
        <f>IF(Tabla1[[#This Row],[Cantidad de Insumos]]="","",Tabla1[[#This Row],[Precio Unitario]]*Tabla1[[#This Row],[Cantidad de Insumos]])</f>
        <v/>
      </c>
      <c r="P1387" s="522" t="str">
        <f>IF(Tabla1[[#This Row],[Descripción]]="","",_xlfn.XLOOKUP(Tabla1[[#This Row],[Descripción]],Tabla10[Descripción],Tabla10[CODIGO PRESUPUESTARIO],0))</f>
        <v/>
      </c>
      <c r="Q1387" s="523"/>
      <c r="R1387" s="523" t="str">
        <f>IF(Tabla1[[#This Row],[Insumos]]="","",_xlfn.XLOOKUP(Tabla1[[#This Row],[Insumos]],Tabla10[Insumo],Tabla10[InsumoAbrev],"",0))</f>
        <v/>
      </c>
    </row>
    <row r="1388" spans="2:18">
      <c r="B1388" s="188" t="str">
        <f>IF('Formulario PPGR3'!$G1388="","",CONCATENATE('Formulario PPGR3'!$C1388,".",'Formulario PPGR3'!$D1388,".",'Formulario PPGR3'!$E1388,".",'Formulario PPGR3'!$F1388))</f>
        <v/>
      </c>
      <c r="C1388" s="188" t="str">
        <f>IF('Formulario PPGR3'!$G1388="","",'Formulario PPGR1'!#REF!)</f>
        <v/>
      </c>
      <c r="D1388" s="188" t="str">
        <f>IF('Formulario PPGR3'!$G1388="","",'Formulario PPGR1'!#REF!)</f>
        <v/>
      </c>
      <c r="E1388" s="188" t="str">
        <f>IF('Formulario PPGR3'!$G1388="","",'Formulario PPGR1'!#REF!)</f>
        <v/>
      </c>
      <c r="F1388" s="188" t="str">
        <f>IF('Formulario PPGR3'!$G1388="","",'Formulario PPGR1'!#REF!)</f>
        <v/>
      </c>
      <c r="G1388" s="234"/>
      <c r="H1388" s="519" t="str" cm="1">
        <f t="array" ref="H1388">IF(Tabla1[[#This Row],[Código_Actividad]]="","",_xlfn.XLOOKUP(Tabla1[[#This Row],[Código_Actividad]],CodigoActividad,Tabla2[Actividades Programables Presupuestables],"",0))</f>
        <v/>
      </c>
      <c r="I1388" s="520" t="str">
        <f>IFERROR(VLOOKUP('Formulario PPGR3'!$G1388,'Formulario PPGR2'!$C$9:$Q$270,15,FALSE),"")</f>
        <v/>
      </c>
      <c r="J1388" s="525"/>
      <c r="K1388" s="524"/>
      <c r="L1388" s="521" t="str">
        <f>IF(Tabla1[[#This Row],[Descripción]]="","",_xlfn.XLOOKUP(Tabla1[[#This Row],[Descripción]],Tabla10[Descripción],Tabla10[Unidad de Medida],"",0))</f>
        <v/>
      </c>
      <c r="M1388" s="312"/>
      <c r="N1388" s="537" t="str">
        <f>IF(Tabla1[[#This Row],[Descripción]]="","",_xlfn.XLOOKUP(Tabla1[[#This Row],[Descripción]],Tabla10[Descripción],Tabla10[Precio Unitario],0))</f>
        <v/>
      </c>
      <c r="O1388" s="537" t="str">
        <f>IF(Tabla1[[#This Row],[Cantidad de Insumos]]="","",Tabla1[[#This Row],[Precio Unitario]]*Tabla1[[#This Row],[Cantidad de Insumos]])</f>
        <v/>
      </c>
      <c r="P1388" s="522" t="str">
        <f>IF(Tabla1[[#This Row],[Descripción]]="","",_xlfn.XLOOKUP(Tabla1[[#This Row],[Descripción]],Tabla10[Descripción],Tabla10[CODIGO PRESUPUESTARIO],0))</f>
        <v/>
      </c>
      <c r="Q1388" s="523"/>
      <c r="R1388" s="523" t="str">
        <f>IF(Tabla1[[#This Row],[Insumos]]="","",_xlfn.XLOOKUP(Tabla1[[#This Row],[Insumos]],Tabla10[Insumo],Tabla10[InsumoAbrev],"",0))</f>
        <v/>
      </c>
    </row>
    <row r="1389" spans="2:18">
      <c r="B1389" s="188" t="str">
        <f>IF('Formulario PPGR3'!$G1389="","",CONCATENATE('Formulario PPGR3'!$C1389,".",'Formulario PPGR3'!$D1389,".",'Formulario PPGR3'!$E1389,".",'Formulario PPGR3'!$F1389))</f>
        <v/>
      </c>
      <c r="C1389" s="188" t="str">
        <f>IF('Formulario PPGR3'!$G1389="","",'Formulario PPGR1'!#REF!)</f>
        <v/>
      </c>
      <c r="D1389" s="188" t="str">
        <f>IF('Formulario PPGR3'!$G1389="","",'Formulario PPGR1'!#REF!)</f>
        <v/>
      </c>
      <c r="E1389" s="188" t="str">
        <f>IF('Formulario PPGR3'!$G1389="","",'Formulario PPGR1'!#REF!)</f>
        <v/>
      </c>
      <c r="F1389" s="188" t="str">
        <f>IF('Formulario PPGR3'!$G1389="","",'Formulario PPGR1'!#REF!)</f>
        <v/>
      </c>
      <c r="G1389" s="234"/>
      <c r="H1389" s="519" t="str" cm="1">
        <f t="array" ref="H1389">IF(Tabla1[[#This Row],[Código_Actividad]]="","",_xlfn.XLOOKUP(Tabla1[[#This Row],[Código_Actividad]],CodigoActividad,Tabla2[Actividades Programables Presupuestables],"",0))</f>
        <v/>
      </c>
      <c r="I1389" s="520" t="str">
        <f>IFERROR(VLOOKUP('Formulario PPGR3'!$G1389,'Formulario PPGR2'!$C$9:$Q$270,15,FALSE),"")</f>
        <v/>
      </c>
      <c r="J1389" s="525"/>
      <c r="K1389" s="524"/>
      <c r="L1389" s="521" t="str">
        <f>IF(Tabla1[[#This Row],[Descripción]]="","",_xlfn.XLOOKUP(Tabla1[[#This Row],[Descripción]],Tabla10[Descripción],Tabla10[Unidad de Medida],"",0))</f>
        <v/>
      </c>
      <c r="M1389" s="312"/>
      <c r="N1389" s="537" t="str">
        <f>IF(Tabla1[[#This Row],[Descripción]]="","",_xlfn.XLOOKUP(Tabla1[[#This Row],[Descripción]],Tabla10[Descripción],Tabla10[Precio Unitario],0))</f>
        <v/>
      </c>
      <c r="O1389" s="537" t="str">
        <f>IF(Tabla1[[#This Row],[Cantidad de Insumos]]="","",Tabla1[[#This Row],[Precio Unitario]]*Tabla1[[#This Row],[Cantidad de Insumos]])</f>
        <v/>
      </c>
      <c r="P1389" s="522" t="str">
        <f>IF(Tabla1[[#This Row],[Descripción]]="","",_xlfn.XLOOKUP(Tabla1[[#This Row],[Descripción]],Tabla10[Descripción],Tabla10[CODIGO PRESUPUESTARIO],0))</f>
        <v/>
      </c>
      <c r="Q1389" s="523"/>
      <c r="R1389" s="523" t="str">
        <f>IF(Tabla1[[#This Row],[Insumos]]="","",_xlfn.XLOOKUP(Tabla1[[#This Row],[Insumos]],Tabla10[Insumo],Tabla10[InsumoAbrev],"",0))</f>
        <v/>
      </c>
    </row>
    <row r="1390" spans="2:18">
      <c r="B1390" s="188" t="str">
        <f>IF('Formulario PPGR3'!$G1390="","",CONCATENATE('Formulario PPGR3'!$C1390,".",'Formulario PPGR3'!$D1390,".",'Formulario PPGR3'!$E1390,".",'Formulario PPGR3'!$F1390))</f>
        <v/>
      </c>
      <c r="C1390" s="188" t="str">
        <f>IF('Formulario PPGR3'!$G1390="","",'Formulario PPGR1'!#REF!)</f>
        <v/>
      </c>
      <c r="D1390" s="188" t="str">
        <f>IF('Formulario PPGR3'!$G1390="","",'Formulario PPGR1'!#REF!)</f>
        <v/>
      </c>
      <c r="E1390" s="188" t="str">
        <f>IF('Formulario PPGR3'!$G1390="","",'Formulario PPGR1'!#REF!)</f>
        <v/>
      </c>
      <c r="F1390" s="188" t="str">
        <f>IF('Formulario PPGR3'!$G1390="","",'Formulario PPGR1'!#REF!)</f>
        <v/>
      </c>
      <c r="G1390" s="234"/>
      <c r="H1390" s="519" t="str" cm="1">
        <f t="array" ref="H1390">IF(Tabla1[[#This Row],[Código_Actividad]]="","",_xlfn.XLOOKUP(Tabla1[[#This Row],[Código_Actividad]],CodigoActividad,Tabla2[Actividades Programables Presupuestables],"",0))</f>
        <v/>
      </c>
      <c r="I1390" s="520" t="str">
        <f>IFERROR(VLOOKUP('Formulario PPGR3'!$G1390,'Formulario PPGR2'!$C$9:$Q$270,15,FALSE),"")</f>
        <v/>
      </c>
      <c r="J1390" s="525"/>
      <c r="K1390" s="524"/>
      <c r="L1390" s="521" t="str">
        <f>IF(Tabla1[[#This Row],[Descripción]]="","",_xlfn.XLOOKUP(Tabla1[[#This Row],[Descripción]],Tabla10[Descripción],Tabla10[Unidad de Medida],"",0))</f>
        <v/>
      </c>
      <c r="M1390" s="312"/>
      <c r="N1390" s="537" t="str">
        <f>IF(Tabla1[[#This Row],[Descripción]]="","",_xlfn.XLOOKUP(Tabla1[[#This Row],[Descripción]],Tabla10[Descripción],Tabla10[Precio Unitario],0))</f>
        <v/>
      </c>
      <c r="O1390" s="537" t="str">
        <f>IF(Tabla1[[#This Row],[Cantidad de Insumos]]="","",Tabla1[[#This Row],[Precio Unitario]]*Tabla1[[#This Row],[Cantidad de Insumos]])</f>
        <v/>
      </c>
      <c r="P1390" s="522" t="str">
        <f>IF(Tabla1[[#This Row],[Descripción]]="","",_xlfn.XLOOKUP(Tabla1[[#This Row],[Descripción]],Tabla10[Descripción],Tabla10[CODIGO PRESUPUESTARIO],0))</f>
        <v/>
      </c>
      <c r="Q1390" s="523"/>
      <c r="R1390" s="523" t="str">
        <f>IF(Tabla1[[#This Row],[Insumos]]="","",_xlfn.XLOOKUP(Tabla1[[#This Row],[Insumos]],Tabla10[Insumo],Tabla10[InsumoAbrev],"",0))</f>
        <v/>
      </c>
    </row>
    <row r="1391" spans="2:18">
      <c r="B1391" s="188" t="str">
        <f>IF('Formulario PPGR3'!$G1391="","",CONCATENATE('Formulario PPGR3'!$C1391,".",'Formulario PPGR3'!$D1391,".",'Formulario PPGR3'!$E1391,".",'Formulario PPGR3'!$F1391))</f>
        <v/>
      </c>
      <c r="C1391" s="188" t="str">
        <f>IF('Formulario PPGR3'!$G1391="","",'Formulario PPGR1'!#REF!)</f>
        <v/>
      </c>
      <c r="D1391" s="188" t="str">
        <f>IF('Formulario PPGR3'!$G1391="","",'Formulario PPGR1'!#REF!)</f>
        <v/>
      </c>
      <c r="E1391" s="188" t="str">
        <f>IF('Formulario PPGR3'!$G1391="","",'Formulario PPGR1'!#REF!)</f>
        <v/>
      </c>
      <c r="F1391" s="188" t="str">
        <f>IF('Formulario PPGR3'!$G1391="","",'Formulario PPGR1'!#REF!)</f>
        <v/>
      </c>
      <c r="G1391" s="234"/>
      <c r="H1391" s="519" t="str" cm="1">
        <f t="array" ref="H1391">IF(Tabla1[[#This Row],[Código_Actividad]]="","",_xlfn.XLOOKUP(Tabla1[[#This Row],[Código_Actividad]],CodigoActividad,Tabla2[Actividades Programables Presupuestables],"",0))</f>
        <v/>
      </c>
      <c r="I1391" s="520" t="str">
        <f>IFERROR(VLOOKUP('Formulario PPGR3'!$G1391,'Formulario PPGR2'!$C$9:$Q$270,15,FALSE),"")</f>
        <v/>
      </c>
      <c r="J1391" s="525"/>
      <c r="K1391" s="524"/>
      <c r="L1391" s="521" t="str">
        <f>IF(Tabla1[[#This Row],[Descripción]]="","",_xlfn.XLOOKUP(Tabla1[[#This Row],[Descripción]],Tabla10[Descripción],Tabla10[Unidad de Medida],"",0))</f>
        <v/>
      </c>
      <c r="M1391" s="312"/>
      <c r="N1391" s="537" t="str">
        <f>IF(Tabla1[[#This Row],[Descripción]]="","",_xlfn.XLOOKUP(Tabla1[[#This Row],[Descripción]],Tabla10[Descripción],Tabla10[Precio Unitario],0))</f>
        <v/>
      </c>
      <c r="O1391" s="537" t="str">
        <f>IF(Tabla1[[#This Row],[Cantidad de Insumos]]="","",Tabla1[[#This Row],[Precio Unitario]]*Tabla1[[#This Row],[Cantidad de Insumos]])</f>
        <v/>
      </c>
      <c r="P1391" s="522" t="str">
        <f>IF(Tabla1[[#This Row],[Descripción]]="","",_xlfn.XLOOKUP(Tabla1[[#This Row],[Descripción]],Tabla10[Descripción],Tabla10[CODIGO PRESUPUESTARIO],0))</f>
        <v/>
      </c>
      <c r="Q1391" s="523"/>
      <c r="R1391" s="523" t="str">
        <f>IF(Tabla1[[#This Row],[Insumos]]="","",_xlfn.XLOOKUP(Tabla1[[#This Row],[Insumos]],Tabla10[Insumo],Tabla10[InsumoAbrev],"",0))</f>
        <v/>
      </c>
    </row>
    <row r="1392" spans="2:18">
      <c r="B1392" s="188" t="str">
        <f>IF('Formulario PPGR3'!$G1392="","",CONCATENATE('Formulario PPGR3'!$C1392,".",'Formulario PPGR3'!$D1392,".",'Formulario PPGR3'!$E1392,".",'Formulario PPGR3'!$F1392))</f>
        <v/>
      </c>
      <c r="C1392" s="188" t="str">
        <f>IF('Formulario PPGR3'!$G1392="","",'Formulario PPGR1'!#REF!)</f>
        <v/>
      </c>
      <c r="D1392" s="188" t="str">
        <f>IF('Formulario PPGR3'!$G1392="","",'Formulario PPGR1'!#REF!)</f>
        <v/>
      </c>
      <c r="E1392" s="188" t="str">
        <f>IF('Formulario PPGR3'!$G1392="","",'Formulario PPGR1'!#REF!)</f>
        <v/>
      </c>
      <c r="F1392" s="188" t="str">
        <f>IF('Formulario PPGR3'!$G1392="","",'Formulario PPGR1'!#REF!)</f>
        <v/>
      </c>
      <c r="G1392" s="234"/>
      <c r="H1392" s="519" t="str" cm="1">
        <f t="array" ref="H1392">IF(Tabla1[[#This Row],[Código_Actividad]]="","",_xlfn.XLOOKUP(Tabla1[[#This Row],[Código_Actividad]],CodigoActividad,Tabla2[Actividades Programables Presupuestables],"",0))</f>
        <v/>
      </c>
      <c r="I1392" s="520" t="str">
        <f>IFERROR(VLOOKUP('Formulario PPGR3'!$G1392,'Formulario PPGR2'!$C$9:$Q$270,15,FALSE),"")</f>
        <v/>
      </c>
      <c r="J1392" s="525"/>
      <c r="K1392" s="524"/>
      <c r="L1392" s="521" t="str">
        <f>IF(Tabla1[[#This Row],[Descripción]]="","",_xlfn.XLOOKUP(Tabla1[[#This Row],[Descripción]],Tabla10[Descripción],Tabla10[Unidad de Medida],"",0))</f>
        <v/>
      </c>
      <c r="M1392" s="312"/>
      <c r="N1392" s="537" t="str">
        <f>IF(Tabla1[[#This Row],[Descripción]]="","",_xlfn.XLOOKUP(Tabla1[[#This Row],[Descripción]],Tabla10[Descripción],Tabla10[Precio Unitario],0))</f>
        <v/>
      </c>
      <c r="O1392" s="537" t="str">
        <f>IF(Tabla1[[#This Row],[Cantidad de Insumos]]="","",Tabla1[[#This Row],[Precio Unitario]]*Tabla1[[#This Row],[Cantidad de Insumos]])</f>
        <v/>
      </c>
      <c r="P1392" s="522" t="str">
        <f>IF(Tabla1[[#This Row],[Descripción]]="","",_xlfn.XLOOKUP(Tabla1[[#This Row],[Descripción]],Tabla10[Descripción],Tabla10[CODIGO PRESUPUESTARIO],0))</f>
        <v/>
      </c>
      <c r="Q1392" s="523"/>
      <c r="R1392" s="523" t="str">
        <f>IF(Tabla1[[#This Row],[Insumos]]="","",_xlfn.XLOOKUP(Tabla1[[#This Row],[Insumos]],Tabla10[Insumo],Tabla10[InsumoAbrev],"",0))</f>
        <v/>
      </c>
    </row>
    <row r="1393" spans="2:18">
      <c r="B1393" s="188" t="str">
        <f>IF('Formulario PPGR3'!$G1393="","",CONCATENATE('Formulario PPGR3'!$C1393,".",'Formulario PPGR3'!$D1393,".",'Formulario PPGR3'!$E1393,".",'Formulario PPGR3'!$F1393))</f>
        <v/>
      </c>
      <c r="C1393" s="188" t="str">
        <f>IF('Formulario PPGR3'!$G1393="","",'Formulario PPGR1'!#REF!)</f>
        <v/>
      </c>
      <c r="D1393" s="188" t="str">
        <f>IF('Formulario PPGR3'!$G1393="","",'Formulario PPGR1'!#REF!)</f>
        <v/>
      </c>
      <c r="E1393" s="188" t="str">
        <f>IF('Formulario PPGR3'!$G1393="","",'Formulario PPGR1'!#REF!)</f>
        <v/>
      </c>
      <c r="F1393" s="188" t="str">
        <f>IF('Formulario PPGR3'!$G1393="","",'Formulario PPGR1'!#REF!)</f>
        <v/>
      </c>
      <c r="G1393" s="234"/>
      <c r="H1393" s="519" t="str" cm="1">
        <f t="array" ref="H1393">IF(Tabla1[[#This Row],[Código_Actividad]]="","",_xlfn.XLOOKUP(Tabla1[[#This Row],[Código_Actividad]],CodigoActividad,Tabla2[Actividades Programables Presupuestables],"",0))</f>
        <v/>
      </c>
      <c r="I1393" s="520" t="str">
        <f>IFERROR(VLOOKUP('Formulario PPGR3'!$G1393,'Formulario PPGR2'!$C$9:$Q$270,15,FALSE),"")</f>
        <v/>
      </c>
      <c r="J1393" s="525"/>
      <c r="K1393" s="524"/>
      <c r="L1393" s="521" t="str">
        <f>IF(Tabla1[[#This Row],[Descripción]]="","",_xlfn.XLOOKUP(Tabla1[[#This Row],[Descripción]],Tabla10[Descripción],Tabla10[Unidad de Medida],"",0))</f>
        <v/>
      </c>
      <c r="M1393" s="312"/>
      <c r="N1393" s="537" t="str">
        <f>IF(Tabla1[[#This Row],[Descripción]]="","",_xlfn.XLOOKUP(Tabla1[[#This Row],[Descripción]],Tabla10[Descripción],Tabla10[Precio Unitario],0))</f>
        <v/>
      </c>
      <c r="O1393" s="537" t="str">
        <f>IF(Tabla1[[#This Row],[Cantidad de Insumos]]="","",Tabla1[[#This Row],[Precio Unitario]]*Tabla1[[#This Row],[Cantidad de Insumos]])</f>
        <v/>
      </c>
      <c r="P1393" s="522" t="str">
        <f>IF(Tabla1[[#This Row],[Descripción]]="","",_xlfn.XLOOKUP(Tabla1[[#This Row],[Descripción]],Tabla10[Descripción],Tabla10[CODIGO PRESUPUESTARIO],0))</f>
        <v/>
      </c>
      <c r="Q1393" s="523"/>
      <c r="R1393" s="523" t="str">
        <f>IF(Tabla1[[#This Row],[Insumos]]="","",_xlfn.XLOOKUP(Tabla1[[#This Row],[Insumos]],Tabla10[Insumo],Tabla10[InsumoAbrev],"",0))</f>
        <v/>
      </c>
    </row>
    <row r="1394" spans="2:18">
      <c r="B1394" s="188" t="str">
        <f>IF('Formulario PPGR3'!$G1394="","",CONCATENATE('Formulario PPGR3'!$C1394,".",'Formulario PPGR3'!$D1394,".",'Formulario PPGR3'!$E1394,".",'Formulario PPGR3'!$F1394))</f>
        <v/>
      </c>
      <c r="C1394" s="188" t="str">
        <f>IF('Formulario PPGR3'!$G1394="","",'Formulario PPGR1'!#REF!)</f>
        <v/>
      </c>
      <c r="D1394" s="188" t="str">
        <f>IF('Formulario PPGR3'!$G1394="","",'Formulario PPGR1'!#REF!)</f>
        <v/>
      </c>
      <c r="E1394" s="188" t="str">
        <f>IF('Formulario PPGR3'!$G1394="","",'Formulario PPGR1'!#REF!)</f>
        <v/>
      </c>
      <c r="F1394" s="188" t="str">
        <f>IF('Formulario PPGR3'!$G1394="","",'Formulario PPGR1'!#REF!)</f>
        <v/>
      </c>
      <c r="G1394" s="234"/>
      <c r="H1394" s="519" t="str" cm="1">
        <f t="array" ref="H1394">IF(Tabla1[[#This Row],[Código_Actividad]]="","",_xlfn.XLOOKUP(Tabla1[[#This Row],[Código_Actividad]],CodigoActividad,Tabla2[Actividades Programables Presupuestables],"",0))</f>
        <v/>
      </c>
      <c r="I1394" s="520" t="str">
        <f>IFERROR(VLOOKUP('Formulario PPGR3'!$G1394,'Formulario PPGR2'!$C$9:$Q$270,15,FALSE),"")</f>
        <v/>
      </c>
      <c r="J1394" s="525"/>
      <c r="K1394" s="524"/>
      <c r="L1394" s="521" t="str">
        <f>IF(Tabla1[[#This Row],[Descripción]]="","",_xlfn.XLOOKUP(Tabla1[[#This Row],[Descripción]],Tabla10[Descripción],Tabla10[Unidad de Medida],"",0))</f>
        <v/>
      </c>
      <c r="M1394" s="312"/>
      <c r="N1394" s="537" t="str">
        <f>IF(Tabla1[[#This Row],[Descripción]]="","",_xlfn.XLOOKUP(Tabla1[[#This Row],[Descripción]],Tabla10[Descripción],Tabla10[Precio Unitario],0))</f>
        <v/>
      </c>
      <c r="O1394" s="537" t="str">
        <f>IF(Tabla1[[#This Row],[Cantidad de Insumos]]="","",Tabla1[[#This Row],[Precio Unitario]]*Tabla1[[#This Row],[Cantidad de Insumos]])</f>
        <v/>
      </c>
      <c r="P1394" s="522" t="str">
        <f>IF(Tabla1[[#This Row],[Descripción]]="","",_xlfn.XLOOKUP(Tabla1[[#This Row],[Descripción]],Tabla10[Descripción],Tabla10[CODIGO PRESUPUESTARIO],0))</f>
        <v/>
      </c>
      <c r="Q1394" s="523"/>
      <c r="R1394" s="523" t="str">
        <f>IF(Tabla1[[#This Row],[Insumos]]="","",_xlfn.XLOOKUP(Tabla1[[#This Row],[Insumos]],Tabla10[Insumo],Tabla10[InsumoAbrev],"",0))</f>
        <v/>
      </c>
    </row>
    <row r="1395" spans="2:18">
      <c r="B1395" s="188" t="str">
        <f>IF('Formulario PPGR3'!$G1395="","",CONCATENATE('Formulario PPGR3'!$C1395,".",'Formulario PPGR3'!$D1395,".",'Formulario PPGR3'!$E1395,".",'Formulario PPGR3'!$F1395))</f>
        <v/>
      </c>
      <c r="C1395" s="188" t="str">
        <f>IF('Formulario PPGR3'!$G1395="","",'Formulario PPGR1'!#REF!)</f>
        <v/>
      </c>
      <c r="D1395" s="188" t="str">
        <f>IF('Formulario PPGR3'!$G1395="","",'Formulario PPGR1'!#REF!)</f>
        <v/>
      </c>
      <c r="E1395" s="188" t="str">
        <f>IF('Formulario PPGR3'!$G1395="","",'Formulario PPGR1'!#REF!)</f>
        <v/>
      </c>
      <c r="F1395" s="188" t="str">
        <f>IF('Formulario PPGR3'!$G1395="","",'Formulario PPGR1'!#REF!)</f>
        <v/>
      </c>
      <c r="G1395" s="234"/>
      <c r="H1395" s="519" t="str" cm="1">
        <f t="array" ref="H1395">IF(Tabla1[[#This Row],[Código_Actividad]]="","",_xlfn.XLOOKUP(Tabla1[[#This Row],[Código_Actividad]],CodigoActividad,Tabla2[Actividades Programables Presupuestables],"",0))</f>
        <v/>
      </c>
      <c r="I1395" s="520" t="str">
        <f>IFERROR(VLOOKUP('Formulario PPGR3'!$G1395,'Formulario PPGR2'!$C$9:$Q$270,15,FALSE),"")</f>
        <v/>
      </c>
      <c r="J1395" s="525"/>
      <c r="K1395" s="524"/>
      <c r="L1395" s="521" t="str">
        <f>IF(Tabla1[[#This Row],[Descripción]]="","",_xlfn.XLOOKUP(Tabla1[[#This Row],[Descripción]],Tabla10[Descripción],Tabla10[Unidad de Medida],"",0))</f>
        <v/>
      </c>
      <c r="M1395" s="312"/>
      <c r="N1395" s="537" t="str">
        <f>IF(Tabla1[[#This Row],[Descripción]]="","",_xlfn.XLOOKUP(Tabla1[[#This Row],[Descripción]],Tabla10[Descripción],Tabla10[Precio Unitario],0))</f>
        <v/>
      </c>
      <c r="O1395" s="537" t="str">
        <f>IF(Tabla1[[#This Row],[Cantidad de Insumos]]="","",Tabla1[[#This Row],[Precio Unitario]]*Tabla1[[#This Row],[Cantidad de Insumos]])</f>
        <v/>
      </c>
      <c r="P1395" s="522" t="str">
        <f>IF(Tabla1[[#This Row],[Descripción]]="","",_xlfn.XLOOKUP(Tabla1[[#This Row],[Descripción]],Tabla10[Descripción],Tabla10[CODIGO PRESUPUESTARIO],0))</f>
        <v/>
      </c>
      <c r="Q1395" s="523"/>
      <c r="R1395" s="523" t="str">
        <f>IF(Tabla1[[#This Row],[Insumos]]="","",_xlfn.XLOOKUP(Tabla1[[#This Row],[Insumos]],Tabla10[Insumo],Tabla10[InsumoAbrev],"",0))</f>
        <v/>
      </c>
    </row>
    <row r="1396" spans="2:18">
      <c r="B1396" s="188" t="str">
        <f>IF('Formulario PPGR3'!$G1396="","",CONCATENATE('Formulario PPGR3'!$C1396,".",'Formulario PPGR3'!$D1396,".",'Formulario PPGR3'!$E1396,".",'Formulario PPGR3'!$F1396))</f>
        <v/>
      </c>
      <c r="C1396" s="188" t="str">
        <f>IF('Formulario PPGR3'!$G1396="","",'Formulario PPGR1'!#REF!)</f>
        <v/>
      </c>
      <c r="D1396" s="188" t="str">
        <f>IF('Formulario PPGR3'!$G1396="","",'Formulario PPGR1'!#REF!)</f>
        <v/>
      </c>
      <c r="E1396" s="188" t="str">
        <f>IF('Formulario PPGR3'!$G1396="","",'Formulario PPGR1'!#REF!)</f>
        <v/>
      </c>
      <c r="F1396" s="188" t="str">
        <f>IF('Formulario PPGR3'!$G1396="","",'Formulario PPGR1'!#REF!)</f>
        <v/>
      </c>
      <c r="G1396" s="234"/>
      <c r="H1396" s="519" t="str" cm="1">
        <f t="array" ref="H1396">IF(Tabla1[[#This Row],[Código_Actividad]]="","",_xlfn.XLOOKUP(Tabla1[[#This Row],[Código_Actividad]],CodigoActividad,Tabla2[Actividades Programables Presupuestables],"",0))</f>
        <v/>
      </c>
      <c r="I1396" s="520" t="str">
        <f>IFERROR(VLOOKUP('Formulario PPGR3'!$G1396,'Formulario PPGR2'!$C$9:$Q$270,15,FALSE),"")</f>
        <v/>
      </c>
      <c r="J1396" s="525"/>
      <c r="K1396" s="524"/>
      <c r="L1396" s="521" t="str">
        <f>IF(Tabla1[[#This Row],[Descripción]]="","",_xlfn.XLOOKUP(Tabla1[[#This Row],[Descripción]],Tabla10[Descripción],Tabla10[Unidad de Medida],"",0))</f>
        <v/>
      </c>
      <c r="M1396" s="312"/>
      <c r="N1396" s="537" t="str">
        <f>IF(Tabla1[[#This Row],[Descripción]]="","",_xlfn.XLOOKUP(Tabla1[[#This Row],[Descripción]],Tabla10[Descripción],Tabla10[Precio Unitario],0))</f>
        <v/>
      </c>
      <c r="O1396" s="537" t="str">
        <f>IF(Tabla1[[#This Row],[Cantidad de Insumos]]="","",Tabla1[[#This Row],[Precio Unitario]]*Tabla1[[#This Row],[Cantidad de Insumos]])</f>
        <v/>
      </c>
      <c r="P1396" s="522" t="str">
        <f>IF(Tabla1[[#This Row],[Descripción]]="","",_xlfn.XLOOKUP(Tabla1[[#This Row],[Descripción]],Tabla10[Descripción],Tabla10[CODIGO PRESUPUESTARIO],0))</f>
        <v/>
      </c>
      <c r="Q1396" s="523"/>
      <c r="R1396" s="523" t="str">
        <f>IF(Tabla1[[#This Row],[Insumos]]="","",_xlfn.XLOOKUP(Tabla1[[#This Row],[Insumos]],Tabla10[Insumo],Tabla10[InsumoAbrev],"",0))</f>
        <v/>
      </c>
    </row>
    <row r="1397" spans="2:18">
      <c r="B1397" s="188" t="str">
        <f>IF('Formulario PPGR3'!$G1397="","",CONCATENATE('Formulario PPGR3'!$C1397,".",'Formulario PPGR3'!$D1397,".",'Formulario PPGR3'!$E1397,".",'Formulario PPGR3'!$F1397))</f>
        <v/>
      </c>
      <c r="C1397" s="188" t="str">
        <f>IF('Formulario PPGR3'!$G1397="","",'Formulario PPGR1'!#REF!)</f>
        <v/>
      </c>
      <c r="D1397" s="188" t="str">
        <f>IF('Formulario PPGR3'!$G1397="","",'Formulario PPGR1'!#REF!)</f>
        <v/>
      </c>
      <c r="E1397" s="188" t="str">
        <f>IF('Formulario PPGR3'!$G1397="","",'Formulario PPGR1'!#REF!)</f>
        <v/>
      </c>
      <c r="F1397" s="188" t="str">
        <f>IF('Formulario PPGR3'!$G1397="","",'Formulario PPGR1'!#REF!)</f>
        <v/>
      </c>
      <c r="G1397" s="234"/>
      <c r="H1397" s="519" t="str" cm="1">
        <f t="array" ref="H1397">IF(Tabla1[[#This Row],[Código_Actividad]]="","",_xlfn.XLOOKUP(Tabla1[[#This Row],[Código_Actividad]],CodigoActividad,Tabla2[Actividades Programables Presupuestables],"",0))</f>
        <v/>
      </c>
      <c r="I1397" s="520" t="str">
        <f>IFERROR(VLOOKUP('Formulario PPGR3'!$G1397,'Formulario PPGR2'!$C$9:$Q$270,15,FALSE),"")</f>
        <v/>
      </c>
      <c r="J1397" s="525"/>
      <c r="K1397" s="524"/>
      <c r="L1397" s="521" t="str">
        <f>IF(Tabla1[[#This Row],[Descripción]]="","",_xlfn.XLOOKUP(Tabla1[[#This Row],[Descripción]],Tabla10[Descripción],Tabla10[Unidad de Medida],"",0))</f>
        <v/>
      </c>
      <c r="M1397" s="312"/>
      <c r="N1397" s="537" t="str">
        <f>IF(Tabla1[[#This Row],[Descripción]]="","",_xlfn.XLOOKUP(Tabla1[[#This Row],[Descripción]],Tabla10[Descripción],Tabla10[Precio Unitario],0))</f>
        <v/>
      </c>
      <c r="O1397" s="537" t="str">
        <f>IF(Tabla1[[#This Row],[Cantidad de Insumos]]="","",Tabla1[[#This Row],[Precio Unitario]]*Tabla1[[#This Row],[Cantidad de Insumos]])</f>
        <v/>
      </c>
      <c r="P1397" s="522" t="str">
        <f>IF(Tabla1[[#This Row],[Descripción]]="","",_xlfn.XLOOKUP(Tabla1[[#This Row],[Descripción]],Tabla10[Descripción],Tabla10[CODIGO PRESUPUESTARIO],0))</f>
        <v/>
      </c>
      <c r="Q1397" s="523"/>
      <c r="R1397" s="523" t="str">
        <f>IF(Tabla1[[#This Row],[Insumos]]="","",_xlfn.XLOOKUP(Tabla1[[#This Row],[Insumos]],Tabla10[Insumo],Tabla10[InsumoAbrev],"",0))</f>
        <v/>
      </c>
    </row>
    <row r="1398" spans="2:18">
      <c r="B1398" s="188" t="str">
        <f>IF('Formulario PPGR3'!$G1398="","",CONCATENATE('Formulario PPGR3'!$C1398,".",'Formulario PPGR3'!$D1398,".",'Formulario PPGR3'!$E1398,".",'Formulario PPGR3'!$F1398))</f>
        <v/>
      </c>
      <c r="C1398" s="188" t="str">
        <f>IF('Formulario PPGR3'!$G1398="","",'Formulario PPGR1'!#REF!)</f>
        <v/>
      </c>
      <c r="D1398" s="188" t="str">
        <f>IF('Formulario PPGR3'!$G1398="","",'Formulario PPGR1'!#REF!)</f>
        <v/>
      </c>
      <c r="E1398" s="188" t="str">
        <f>IF('Formulario PPGR3'!$G1398="","",'Formulario PPGR1'!#REF!)</f>
        <v/>
      </c>
      <c r="F1398" s="188" t="str">
        <f>IF('Formulario PPGR3'!$G1398="","",'Formulario PPGR1'!#REF!)</f>
        <v/>
      </c>
      <c r="G1398" s="234"/>
      <c r="H1398" s="519" t="str" cm="1">
        <f t="array" ref="H1398">IF(Tabla1[[#This Row],[Código_Actividad]]="","",_xlfn.XLOOKUP(Tabla1[[#This Row],[Código_Actividad]],CodigoActividad,Tabla2[Actividades Programables Presupuestables],"",0))</f>
        <v/>
      </c>
      <c r="I1398" s="520" t="str">
        <f>IFERROR(VLOOKUP('Formulario PPGR3'!$G1398,'Formulario PPGR2'!$C$9:$Q$270,15,FALSE),"")</f>
        <v/>
      </c>
      <c r="J1398" s="525"/>
      <c r="K1398" s="524"/>
      <c r="L1398" s="521" t="str">
        <f>IF(Tabla1[[#This Row],[Descripción]]="","",_xlfn.XLOOKUP(Tabla1[[#This Row],[Descripción]],Tabla10[Descripción],Tabla10[Unidad de Medida],"",0))</f>
        <v/>
      </c>
      <c r="M1398" s="312"/>
      <c r="N1398" s="537" t="str">
        <f>IF(Tabla1[[#This Row],[Descripción]]="","",_xlfn.XLOOKUP(Tabla1[[#This Row],[Descripción]],Tabla10[Descripción],Tabla10[Precio Unitario],0))</f>
        <v/>
      </c>
      <c r="O1398" s="537" t="str">
        <f>IF(Tabla1[[#This Row],[Cantidad de Insumos]]="","",Tabla1[[#This Row],[Precio Unitario]]*Tabla1[[#This Row],[Cantidad de Insumos]])</f>
        <v/>
      </c>
      <c r="P1398" s="522" t="str">
        <f>IF(Tabla1[[#This Row],[Descripción]]="","",_xlfn.XLOOKUP(Tabla1[[#This Row],[Descripción]],Tabla10[Descripción],Tabla10[CODIGO PRESUPUESTARIO],0))</f>
        <v/>
      </c>
      <c r="Q1398" s="523"/>
      <c r="R1398" s="523" t="str">
        <f>IF(Tabla1[[#This Row],[Insumos]]="","",_xlfn.XLOOKUP(Tabla1[[#This Row],[Insumos]],Tabla10[Insumo],Tabla10[InsumoAbrev],"",0))</f>
        <v/>
      </c>
    </row>
    <row r="1399" spans="2:18">
      <c r="B1399" s="188" t="str">
        <f>IF('Formulario PPGR3'!$G1399="","",CONCATENATE('Formulario PPGR3'!$C1399,".",'Formulario PPGR3'!$D1399,".",'Formulario PPGR3'!$E1399,".",'Formulario PPGR3'!$F1399))</f>
        <v/>
      </c>
      <c r="C1399" s="188" t="str">
        <f>IF('Formulario PPGR3'!$G1399="","",'Formulario PPGR1'!#REF!)</f>
        <v/>
      </c>
      <c r="D1399" s="188" t="str">
        <f>IF('Formulario PPGR3'!$G1399="","",'Formulario PPGR1'!#REF!)</f>
        <v/>
      </c>
      <c r="E1399" s="188" t="str">
        <f>IF('Formulario PPGR3'!$G1399="","",'Formulario PPGR1'!#REF!)</f>
        <v/>
      </c>
      <c r="F1399" s="188" t="str">
        <f>IF('Formulario PPGR3'!$G1399="","",'Formulario PPGR1'!#REF!)</f>
        <v/>
      </c>
      <c r="G1399" s="234"/>
      <c r="H1399" s="519" t="str" cm="1">
        <f t="array" ref="H1399">IF(Tabla1[[#This Row],[Código_Actividad]]="","",_xlfn.XLOOKUP(Tabla1[[#This Row],[Código_Actividad]],CodigoActividad,Tabla2[Actividades Programables Presupuestables],"",0))</f>
        <v/>
      </c>
      <c r="I1399" s="520" t="str">
        <f>IFERROR(VLOOKUP('Formulario PPGR3'!$G1399,'Formulario PPGR2'!$C$9:$Q$270,15,FALSE),"")</f>
        <v/>
      </c>
      <c r="J1399" s="525"/>
      <c r="K1399" s="524"/>
      <c r="L1399" s="521" t="str">
        <f>IF(Tabla1[[#This Row],[Descripción]]="","",_xlfn.XLOOKUP(Tabla1[[#This Row],[Descripción]],Tabla10[Descripción],Tabla10[Unidad de Medida],"",0))</f>
        <v/>
      </c>
      <c r="M1399" s="312"/>
      <c r="N1399" s="537" t="str">
        <f>IF(Tabla1[[#This Row],[Descripción]]="","",_xlfn.XLOOKUP(Tabla1[[#This Row],[Descripción]],Tabla10[Descripción],Tabla10[Precio Unitario],0))</f>
        <v/>
      </c>
      <c r="O1399" s="537" t="str">
        <f>IF(Tabla1[[#This Row],[Cantidad de Insumos]]="","",Tabla1[[#This Row],[Precio Unitario]]*Tabla1[[#This Row],[Cantidad de Insumos]])</f>
        <v/>
      </c>
      <c r="P1399" s="522" t="str">
        <f>IF(Tabla1[[#This Row],[Descripción]]="","",_xlfn.XLOOKUP(Tabla1[[#This Row],[Descripción]],Tabla10[Descripción],Tabla10[CODIGO PRESUPUESTARIO],0))</f>
        <v/>
      </c>
      <c r="Q1399" s="523"/>
      <c r="R1399" s="523" t="str">
        <f>IF(Tabla1[[#This Row],[Insumos]]="","",_xlfn.XLOOKUP(Tabla1[[#This Row],[Insumos]],Tabla10[Insumo],Tabla10[InsumoAbrev],"",0))</f>
        <v/>
      </c>
    </row>
    <row r="1400" spans="2:18">
      <c r="B1400" s="188" t="str">
        <f>IF('Formulario PPGR3'!$G1400="","",CONCATENATE('Formulario PPGR3'!$C1400,".",'Formulario PPGR3'!$D1400,".",'Formulario PPGR3'!$E1400,".",'Formulario PPGR3'!$F1400))</f>
        <v/>
      </c>
      <c r="C1400" s="188" t="str">
        <f>IF('Formulario PPGR3'!$G1400="","",'Formulario PPGR1'!#REF!)</f>
        <v/>
      </c>
      <c r="D1400" s="188" t="str">
        <f>IF('Formulario PPGR3'!$G1400="","",'Formulario PPGR1'!#REF!)</f>
        <v/>
      </c>
      <c r="E1400" s="188" t="str">
        <f>IF('Formulario PPGR3'!$G1400="","",'Formulario PPGR1'!#REF!)</f>
        <v/>
      </c>
      <c r="F1400" s="188" t="str">
        <f>IF('Formulario PPGR3'!$G1400="","",'Formulario PPGR1'!#REF!)</f>
        <v/>
      </c>
      <c r="G1400" s="234"/>
      <c r="H1400" s="519" t="str" cm="1">
        <f t="array" ref="H1400">IF(Tabla1[[#This Row],[Código_Actividad]]="","",_xlfn.XLOOKUP(Tabla1[[#This Row],[Código_Actividad]],CodigoActividad,Tabla2[Actividades Programables Presupuestables],"",0))</f>
        <v/>
      </c>
      <c r="I1400" s="520" t="str">
        <f>IFERROR(VLOOKUP('Formulario PPGR3'!$G1400,'Formulario PPGR2'!$C$9:$Q$270,15,FALSE),"")</f>
        <v/>
      </c>
      <c r="J1400" s="525"/>
      <c r="K1400" s="524"/>
      <c r="L1400" s="521" t="str">
        <f>IF(Tabla1[[#This Row],[Descripción]]="","",_xlfn.XLOOKUP(Tabla1[[#This Row],[Descripción]],Tabla10[Descripción],Tabla10[Unidad de Medida],"",0))</f>
        <v/>
      </c>
      <c r="M1400" s="312"/>
      <c r="N1400" s="537" t="str">
        <f>IF(Tabla1[[#This Row],[Descripción]]="","",_xlfn.XLOOKUP(Tabla1[[#This Row],[Descripción]],Tabla10[Descripción],Tabla10[Precio Unitario],0))</f>
        <v/>
      </c>
      <c r="O1400" s="537" t="str">
        <f>IF(Tabla1[[#This Row],[Cantidad de Insumos]]="","",Tabla1[[#This Row],[Precio Unitario]]*Tabla1[[#This Row],[Cantidad de Insumos]])</f>
        <v/>
      </c>
      <c r="P1400" s="522" t="str">
        <f>IF(Tabla1[[#This Row],[Descripción]]="","",_xlfn.XLOOKUP(Tabla1[[#This Row],[Descripción]],Tabla10[Descripción],Tabla10[CODIGO PRESUPUESTARIO],0))</f>
        <v/>
      </c>
      <c r="Q1400" s="523"/>
      <c r="R1400" s="523" t="str">
        <f>IF(Tabla1[[#This Row],[Insumos]]="","",_xlfn.XLOOKUP(Tabla1[[#This Row],[Insumos]],Tabla10[Insumo],Tabla10[InsumoAbrev],"",0))</f>
        <v/>
      </c>
    </row>
    <row r="1401" spans="2:18">
      <c r="B1401" s="188" t="str">
        <f>IF('Formulario PPGR3'!$G1401="","",CONCATENATE('Formulario PPGR3'!$C1401,".",'Formulario PPGR3'!$D1401,".",'Formulario PPGR3'!$E1401,".",'Formulario PPGR3'!$F1401))</f>
        <v/>
      </c>
      <c r="C1401" s="188" t="str">
        <f>IF('Formulario PPGR3'!$G1401="","",'Formulario PPGR1'!#REF!)</f>
        <v/>
      </c>
      <c r="D1401" s="188" t="str">
        <f>IF('Formulario PPGR3'!$G1401="","",'Formulario PPGR1'!#REF!)</f>
        <v/>
      </c>
      <c r="E1401" s="188" t="str">
        <f>IF('Formulario PPGR3'!$G1401="","",'Formulario PPGR1'!#REF!)</f>
        <v/>
      </c>
      <c r="F1401" s="188" t="str">
        <f>IF('Formulario PPGR3'!$G1401="","",'Formulario PPGR1'!#REF!)</f>
        <v/>
      </c>
      <c r="G1401" s="234"/>
      <c r="H1401" s="519" t="str" cm="1">
        <f t="array" ref="H1401">IF(Tabla1[[#This Row],[Código_Actividad]]="","",_xlfn.XLOOKUP(Tabla1[[#This Row],[Código_Actividad]],CodigoActividad,Tabla2[Actividades Programables Presupuestables],"",0))</f>
        <v/>
      </c>
      <c r="I1401" s="520" t="str">
        <f>IFERROR(VLOOKUP('Formulario PPGR3'!$G1401,'Formulario PPGR2'!$C$9:$Q$270,15,FALSE),"")</f>
        <v/>
      </c>
      <c r="J1401" s="525"/>
      <c r="K1401" s="524"/>
      <c r="L1401" s="521" t="str">
        <f>IF(Tabla1[[#This Row],[Descripción]]="","",_xlfn.XLOOKUP(Tabla1[[#This Row],[Descripción]],Tabla10[Descripción],Tabla10[Unidad de Medida],"",0))</f>
        <v/>
      </c>
      <c r="M1401" s="312"/>
      <c r="N1401" s="537" t="str">
        <f>IF(Tabla1[[#This Row],[Descripción]]="","",_xlfn.XLOOKUP(Tabla1[[#This Row],[Descripción]],Tabla10[Descripción],Tabla10[Precio Unitario],0))</f>
        <v/>
      </c>
      <c r="O1401" s="537" t="str">
        <f>IF(Tabla1[[#This Row],[Cantidad de Insumos]]="","",Tabla1[[#This Row],[Precio Unitario]]*Tabla1[[#This Row],[Cantidad de Insumos]])</f>
        <v/>
      </c>
      <c r="P1401" s="522" t="str">
        <f>IF(Tabla1[[#This Row],[Descripción]]="","",_xlfn.XLOOKUP(Tabla1[[#This Row],[Descripción]],Tabla10[Descripción],Tabla10[CODIGO PRESUPUESTARIO],0))</f>
        <v/>
      </c>
      <c r="Q1401" s="523"/>
      <c r="R1401" s="523" t="str">
        <f>IF(Tabla1[[#This Row],[Insumos]]="","",_xlfn.XLOOKUP(Tabla1[[#This Row],[Insumos]],Tabla10[Insumo],Tabla10[InsumoAbrev],"",0))</f>
        <v/>
      </c>
    </row>
    <row r="1402" spans="2:18">
      <c r="B1402" s="188" t="str">
        <f>IF('Formulario PPGR3'!$G1402="","",CONCATENATE('Formulario PPGR3'!$C1402,".",'Formulario PPGR3'!$D1402,".",'Formulario PPGR3'!$E1402,".",'Formulario PPGR3'!$F1402))</f>
        <v/>
      </c>
      <c r="C1402" s="188" t="str">
        <f>IF('Formulario PPGR3'!$G1402="","",'Formulario PPGR1'!#REF!)</f>
        <v/>
      </c>
      <c r="D1402" s="188" t="str">
        <f>IF('Formulario PPGR3'!$G1402="","",'Formulario PPGR1'!#REF!)</f>
        <v/>
      </c>
      <c r="E1402" s="188" t="str">
        <f>IF('Formulario PPGR3'!$G1402="","",'Formulario PPGR1'!#REF!)</f>
        <v/>
      </c>
      <c r="F1402" s="188" t="str">
        <f>IF('Formulario PPGR3'!$G1402="","",'Formulario PPGR1'!#REF!)</f>
        <v/>
      </c>
      <c r="G1402" s="234"/>
      <c r="H1402" s="519" t="str" cm="1">
        <f t="array" ref="H1402">IF(Tabla1[[#This Row],[Código_Actividad]]="","",_xlfn.XLOOKUP(Tabla1[[#This Row],[Código_Actividad]],CodigoActividad,Tabla2[Actividades Programables Presupuestables],"",0))</f>
        <v/>
      </c>
      <c r="I1402" s="520" t="str">
        <f>IFERROR(VLOOKUP('Formulario PPGR3'!$G1402,'Formulario PPGR2'!$C$9:$Q$270,15,FALSE),"")</f>
        <v/>
      </c>
      <c r="J1402" s="525"/>
      <c r="K1402" s="524"/>
      <c r="L1402" s="521" t="str">
        <f>IF(Tabla1[[#This Row],[Descripción]]="","",_xlfn.XLOOKUP(Tabla1[[#This Row],[Descripción]],Tabla10[Descripción],Tabla10[Unidad de Medida],"",0))</f>
        <v/>
      </c>
      <c r="M1402" s="312"/>
      <c r="N1402" s="537" t="str">
        <f>IF(Tabla1[[#This Row],[Descripción]]="","",_xlfn.XLOOKUP(Tabla1[[#This Row],[Descripción]],Tabla10[Descripción],Tabla10[Precio Unitario],0))</f>
        <v/>
      </c>
      <c r="O1402" s="537" t="str">
        <f>IF(Tabla1[[#This Row],[Cantidad de Insumos]]="","",Tabla1[[#This Row],[Precio Unitario]]*Tabla1[[#This Row],[Cantidad de Insumos]])</f>
        <v/>
      </c>
      <c r="P1402" s="522" t="str">
        <f>IF(Tabla1[[#This Row],[Descripción]]="","",_xlfn.XLOOKUP(Tabla1[[#This Row],[Descripción]],Tabla10[Descripción],Tabla10[CODIGO PRESUPUESTARIO],0))</f>
        <v/>
      </c>
      <c r="Q1402" s="523"/>
      <c r="R1402" s="523" t="str">
        <f>IF(Tabla1[[#This Row],[Insumos]]="","",_xlfn.XLOOKUP(Tabla1[[#This Row],[Insumos]],Tabla10[Insumo],Tabla10[InsumoAbrev],"",0))</f>
        <v/>
      </c>
    </row>
    <row r="1403" spans="2:18">
      <c r="B1403" s="188" t="str">
        <f>IF('Formulario PPGR3'!$G1403="","",CONCATENATE('Formulario PPGR3'!$C1403,".",'Formulario PPGR3'!$D1403,".",'Formulario PPGR3'!$E1403,".",'Formulario PPGR3'!$F1403))</f>
        <v/>
      </c>
      <c r="C1403" s="188" t="str">
        <f>IF('Formulario PPGR3'!$G1403="","",'Formulario PPGR1'!#REF!)</f>
        <v/>
      </c>
      <c r="D1403" s="188" t="str">
        <f>IF('Formulario PPGR3'!$G1403="","",'Formulario PPGR1'!#REF!)</f>
        <v/>
      </c>
      <c r="E1403" s="188" t="str">
        <f>IF('Formulario PPGR3'!$G1403="","",'Formulario PPGR1'!#REF!)</f>
        <v/>
      </c>
      <c r="F1403" s="188" t="str">
        <f>IF('Formulario PPGR3'!$G1403="","",'Formulario PPGR1'!#REF!)</f>
        <v/>
      </c>
      <c r="G1403" s="234"/>
      <c r="H1403" s="519" t="str" cm="1">
        <f t="array" ref="H1403">IF(Tabla1[[#This Row],[Código_Actividad]]="","",_xlfn.XLOOKUP(Tabla1[[#This Row],[Código_Actividad]],CodigoActividad,Tabla2[Actividades Programables Presupuestables],"",0))</f>
        <v/>
      </c>
      <c r="I1403" s="520" t="str">
        <f>IFERROR(VLOOKUP('Formulario PPGR3'!$G1403,'Formulario PPGR2'!$C$9:$Q$270,15,FALSE),"")</f>
        <v/>
      </c>
      <c r="J1403" s="525"/>
      <c r="K1403" s="524"/>
      <c r="L1403" s="521" t="str">
        <f>IF(Tabla1[[#This Row],[Descripción]]="","",_xlfn.XLOOKUP(Tabla1[[#This Row],[Descripción]],Tabla10[Descripción],Tabla10[Unidad de Medida],"",0))</f>
        <v/>
      </c>
      <c r="M1403" s="312"/>
      <c r="N1403" s="537" t="str">
        <f>IF(Tabla1[[#This Row],[Descripción]]="","",_xlfn.XLOOKUP(Tabla1[[#This Row],[Descripción]],Tabla10[Descripción],Tabla10[Precio Unitario],0))</f>
        <v/>
      </c>
      <c r="O1403" s="537" t="str">
        <f>IF(Tabla1[[#This Row],[Cantidad de Insumos]]="","",Tabla1[[#This Row],[Precio Unitario]]*Tabla1[[#This Row],[Cantidad de Insumos]])</f>
        <v/>
      </c>
      <c r="P1403" s="522" t="str">
        <f>IF(Tabla1[[#This Row],[Descripción]]="","",_xlfn.XLOOKUP(Tabla1[[#This Row],[Descripción]],Tabla10[Descripción],Tabla10[CODIGO PRESUPUESTARIO],0))</f>
        <v/>
      </c>
      <c r="Q1403" s="523"/>
      <c r="R1403" s="523" t="str">
        <f>IF(Tabla1[[#This Row],[Insumos]]="","",_xlfn.XLOOKUP(Tabla1[[#This Row],[Insumos]],Tabla10[Insumo],Tabla10[InsumoAbrev],"",0))</f>
        <v/>
      </c>
    </row>
    <row r="1404" spans="2:18">
      <c r="B1404" s="188" t="str">
        <f>IF('Formulario PPGR3'!$G1404="","",CONCATENATE('Formulario PPGR3'!$C1404,".",'Formulario PPGR3'!$D1404,".",'Formulario PPGR3'!$E1404,".",'Formulario PPGR3'!$F1404))</f>
        <v/>
      </c>
      <c r="C1404" s="188" t="str">
        <f>IF('Formulario PPGR3'!$G1404="","",'Formulario PPGR1'!#REF!)</f>
        <v/>
      </c>
      <c r="D1404" s="188" t="str">
        <f>IF('Formulario PPGR3'!$G1404="","",'Formulario PPGR1'!#REF!)</f>
        <v/>
      </c>
      <c r="E1404" s="188" t="str">
        <f>IF('Formulario PPGR3'!$G1404="","",'Formulario PPGR1'!#REF!)</f>
        <v/>
      </c>
      <c r="F1404" s="188" t="str">
        <f>IF('Formulario PPGR3'!$G1404="","",'Formulario PPGR1'!#REF!)</f>
        <v/>
      </c>
      <c r="G1404" s="234"/>
      <c r="H1404" s="519" t="str" cm="1">
        <f t="array" ref="H1404">IF(Tabla1[[#This Row],[Código_Actividad]]="","",_xlfn.XLOOKUP(Tabla1[[#This Row],[Código_Actividad]],CodigoActividad,Tabla2[Actividades Programables Presupuestables],"",0))</f>
        <v/>
      </c>
      <c r="I1404" s="520" t="str">
        <f>IFERROR(VLOOKUP('Formulario PPGR3'!$G1404,'Formulario PPGR2'!$C$9:$Q$270,15,FALSE),"")</f>
        <v/>
      </c>
      <c r="J1404" s="525"/>
      <c r="K1404" s="524"/>
      <c r="L1404" s="521" t="str">
        <f>IF(Tabla1[[#This Row],[Descripción]]="","",_xlfn.XLOOKUP(Tabla1[[#This Row],[Descripción]],Tabla10[Descripción],Tabla10[Unidad de Medida],"",0))</f>
        <v/>
      </c>
      <c r="M1404" s="312"/>
      <c r="N1404" s="537" t="str">
        <f>IF(Tabla1[[#This Row],[Descripción]]="","",_xlfn.XLOOKUP(Tabla1[[#This Row],[Descripción]],Tabla10[Descripción],Tabla10[Precio Unitario],0))</f>
        <v/>
      </c>
      <c r="O1404" s="537" t="str">
        <f>IF(Tabla1[[#This Row],[Cantidad de Insumos]]="","",Tabla1[[#This Row],[Precio Unitario]]*Tabla1[[#This Row],[Cantidad de Insumos]])</f>
        <v/>
      </c>
      <c r="P1404" s="522" t="str">
        <f>IF(Tabla1[[#This Row],[Descripción]]="","",_xlfn.XLOOKUP(Tabla1[[#This Row],[Descripción]],Tabla10[Descripción],Tabla10[CODIGO PRESUPUESTARIO],0))</f>
        <v/>
      </c>
      <c r="Q1404" s="523"/>
      <c r="R1404" s="523" t="str">
        <f>IF(Tabla1[[#This Row],[Insumos]]="","",_xlfn.XLOOKUP(Tabla1[[#This Row],[Insumos]],Tabla10[Insumo],Tabla10[InsumoAbrev],"",0))</f>
        <v/>
      </c>
    </row>
    <row r="1405" spans="2:18">
      <c r="B1405" s="188" t="str">
        <f>IF('Formulario PPGR3'!$G1405="","",CONCATENATE('Formulario PPGR3'!$C1405,".",'Formulario PPGR3'!$D1405,".",'Formulario PPGR3'!$E1405,".",'Formulario PPGR3'!$F1405))</f>
        <v/>
      </c>
      <c r="C1405" s="188" t="str">
        <f>IF('Formulario PPGR3'!$G1405="","",'Formulario PPGR1'!#REF!)</f>
        <v/>
      </c>
      <c r="D1405" s="188" t="str">
        <f>IF('Formulario PPGR3'!$G1405="","",'Formulario PPGR1'!#REF!)</f>
        <v/>
      </c>
      <c r="E1405" s="188" t="str">
        <f>IF('Formulario PPGR3'!$G1405="","",'Formulario PPGR1'!#REF!)</f>
        <v/>
      </c>
      <c r="F1405" s="188" t="str">
        <f>IF('Formulario PPGR3'!$G1405="","",'Formulario PPGR1'!#REF!)</f>
        <v/>
      </c>
      <c r="G1405" s="234"/>
      <c r="H1405" s="519" t="str" cm="1">
        <f t="array" ref="H1405">IF(Tabla1[[#This Row],[Código_Actividad]]="","",_xlfn.XLOOKUP(Tabla1[[#This Row],[Código_Actividad]],CodigoActividad,Tabla2[Actividades Programables Presupuestables],"",0))</f>
        <v/>
      </c>
      <c r="I1405" s="520" t="str">
        <f>IFERROR(VLOOKUP('Formulario PPGR3'!$G1405,'Formulario PPGR2'!$C$9:$Q$270,15,FALSE),"")</f>
        <v/>
      </c>
      <c r="J1405" s="525"/>
      <c r="K1405" s="524"/>
      <c r="L1405" s="521" t="str">
        <f>IF(Tabla1[[#This Row],[Descripción]]="","",_xlfn.XLOOKUP(Tabla1[[#This Row],[Descripción]],Tabla10[Descripción],Tabla10[Unidad de Medida],"",0))</f>
        <v/>
      </c>
      <c r="M1405" s="312"/>
      <c r="N1405" s="537" t="str">
        <f>IF(Tabla1[[#This Row],[Descripción]]="","",_xlfn.XLOOKUP(Tabla1[[#This Row],[Descripción]],Tabla10[Descripción],Tabla10[Precio Unitario],0))</f>
        <v/>
      </c>
      <c r="O1405" s="537" t="str">
        <f>IF(Tabla1[[#This Row],[Cantidad de Insumos]]="","",Tabla1[[#This Row],[Precio Unitario]]*Tabla1[[#This Row],[Cantidad de Insumos]])</f>
        <v/>
      </c>
      <c r="P1405" s="522" t="str">
        <f>IF(Tabla1[[#This Row],[Descripción]]="","",_xlfn.XLOOKUP(Tabla1[[#This Row],[Descripción]],Tabla10[Descripción],Tabla10[CODIGO PRESUPUESTARIO],0))</f>
        <v/>
      </c>
      <c r="Q1405" s="523"/>
      <c r="R1405" s="523" t="str">
        <f>IF(Tabla1[[#This Row],[Insumos]]="","",_xlfn.XLOOKUP(Tabla1[[#This Row],[Insumos]],Tabla10[Insumo],Tabla10[InsumoAbrev],"",0))</f>
        <v/>
      </c>
    </row>
    <row r="1406" spans="2:18">
      <c r="B1406" s="188" t="str">
        <f>IF('Formulario PPGR3'!$G1406="","",CONCATENATE('Formulario PPGR3'!$C1406,".",'Formulario PPGR3'!$D1406,".",'Formulario PPGR3'!$E1406,".",'Formulario PPGR3'!$F1406))</f>
        <v/>
      </c>
      <c r="C1406" s="188" t="str">
        <f>IF('Formulario PPGR3'!$G1406="","",'Formulario PPGR1'!#REF!)</f>
        <v/>
      </c>
      <c r="D1406" s="188" t="str">
        <f>IF('Formulario PPGR3'!$G1406="","",'Formulario PPGR1'!#REF!)</f>
        <v/>
      </c>
      <c r="E1406" s="188" t="str">
        <f>IF('Formulario PPGR3'!$G1406="","",'Formulario PPGR1'!#REF!)</f>
        <v/>
      </c>
      <c r="F1406" s="188" t="str">
        <f>IF('Formulario PPGR3'!$G1406="","",'Formulario PPGR1'!#REF!)</f>
        <v/>
      </c>
      <c r="G1406" s="234"/>
      <c r="H1406" s="519" t="str" cm="1">
        <f t="array" ref="H1406">IF(Tabla1[[#This Row],[Código_Actividad]]="","",_xlfn.XLOOKUP(Tabla1[[#This Row],[Código_Actividad]],CodigoActividad,Tabla2[Actividades Programables Presupuestables],"",0))</f>
        <v/>
      </c>
      <c r="I1406" s="520" t="str">
        <f>IFERROR(VLOOKUP('Formulario PPGR3'!$G1406,'Formulario PPGR2'!$C$9:$Q$270,15,FALSE),"")</f>
        <v/>
      </c>
      <c r="J1406" s="525"/>
      <c r="K1406" s="524"/>
      <c r="L1406" s="521" t="str">
        <f>IF(Tabla1[[#This Row],[Descripción]]="","",_xlfn.XLOOKUP(Tabla1[[#This Row],[Descripción]],Tabla10[Descripción],Tabla10[Unidad de Medida],"",0))</f>
        <v/>
      </c>
      <c r="M1406" s="312"/>
      <c r="N1406" s="537" t="str">
        <f>IF(Tabla1[[#This Row],[Descripción]]="","",_xlfn.XLOOKUP(Tabla1[[#This Row],[Descripción]],Tabla10[Descripción],Tabla10[Precio Unitario],0))</f>
        <v/>
      </c>
      <c r="O1406" s="537" t="str">
        <f>IF(Tabla1[[#This Row],[Cantidad de Insumos]]="","",Tabla1[[#This Row],[Precio Unitario]]*Tabla1[[#This Row],[Cantidad de Insumos]])</f>
        <v/>
      </c>
      <c r="P1406" s="522" t="str">
        <f>IF(Tabla1[[#This Row],[Descripción]]="","",_xlfn.XLOOKUP(Tabla1[[#This Row],[Descripción]],Tabla10[Descripción],Tabla10[CODIGO PRESUPUESTARIO],0))</f>
        <v/>
      </c>
      <c r="Q1406" s="523"/>
      <c r="R1406" s="523" t="str">
        <f>IF(Tabla1[[#This Row],[Insumos]]="","",_xlfn.XLOOKUP(Tabla1[[#This Row],[Insumos]],Tabla10[Insumo],Tabla10[InsumoAbrev],"",0))</f>
        <v/>
      </c>
    </row>
    <row r="1407" spans="2:18">
      <c r="B1407" s="188" t="str">
        <f>IF('Formulario PPGR3'!$G1407="","",CONCATENATE('Formulario PPGR3'!$C1407,".",'Formulario PPGR3'!$D1407,".",'Formulario PPGR3'!$E1407,".",'Formulario PPGR3'!$F1407))</f>
        <v/>
      </c>
      <c r="C1407" s="188" t="str">
        <f>IF('Formulario PPGR3'!$G1407="","",'Formulario PPGR1'!#REF!)</f>
        <v/>
      </c>
      <c r="D1407" s="188" t="str">
        <f>IF('Formulario PPGR3'!$G1407="","",'Formulario PPGR1'!#REF!)</f>
        <v/>
      </c>
      <c r="E1407" s="188" t="str">
        <f>IF('Formulario PPGR3'!$G1407="","",'Formulario PPGR1'!#REF!)</f>
        <v/>
      </c>
      <c r="F1407" s="188" t="str">
        <f>IF('Formulario PPGR3'!$G1407="","",'Formulario PPGR1'!#REF!)</f>
        <v/>
      </c>
      <c r="G1407" s="234"/>
      <c r="H1407" s="519" t="str" cm="1">
        <f t="array" ref="H1407">IF(Tabla1[[#This Row],[Código_Actividad]]="","",_xlfn.XLOOKUP(Tabla1[[#This Row],[Código_Actividad]],CodigoActividad,Tabla2[Actividades Programables Presupuestables],"",0))</f>
        <v/>
      </c>
      <c r="I1407" s="520" t="str">
        <f>IFERROR(VLOOKUP('Formulario PPGR3'!$G1407,'Formulario PPGR2'!$C$9:$Q$270,15,FALSE),"")</f>
        <v/>
      </c>
      <c r="J1407" s="525"/>
      <c r="K1407" s="524"/>
      <c r="L1407" s="521" t="str">
        <f>IF(Tabla1[[#This Row],[Descripción]]="","",_xlfn.XLOOKUP(Tabla1[[#This Row],[Descripción]],Tabla10[Descripción],Tabla10[Unidad de Medida],"",0))</f>
        <v/>
      </c>
      <c r="M1407" s="312"/>
      <c r="N1407" s="537" t="str">
        <f>IF(Tabla1[[#This Row],[Descripción]]="","",_xlfn.XLOOKUP(Tabla1[[#This Row],[Descripción]],Tabla10[Descripción],Tabla10[Precio Unitario],0))</f>
        <v/>
      </c>
      <c r="O1407" s="537" t="str">
        <f>IF(Tabla1[[#This Row],[Cantidad de Insumos]]="","",Tabla1[[#This Row],[Precio Unitario]]*Tabla1[[#This Row],[Cantidad de Insumos]])</f>
        <v/>
      </c>
      <c r="P1407" s="522" t="str">
        <f>IF(Tabla1[[#This Row],[Descripción]]="","",_xlfn.XLOOKUP(Tabla1[[#This Row],[Descripción]],Tabla10[Descripción],Tabla10[CODIGO PRESUPUESTARIO],0))</f>
        <v/>
      </c>
      <c r="Q1407" s="523"/>
      <c r="R1407" s="523" t="str">
        <f>IF(Tabla1[[#This Row],[Insumos]]="","",_xlfn.XLOOKUP(Tabla1[[#This Row],[Insumos]],Tabla10[Insumo],Tabla10[InsumoAbrev],"",0))</f>
        <v/>
      </c>
    </row>
    <row r="1408" spans="2:18">
      <c r="B1408" s="188" t="str">
        <f>IF('Formulario PPGR3'!$G1408="","",CONCATENATE('Formulario PPGR3'!$C1408,".",'Formulario PPGR3'!$D1408,".",'Formulario PPGR3'!$E1408,".",'Formulario PPGR3'!$F1408))</f>
        <v/>
      </c>
      <c r="C1408" s="188" t="str">
        <f>IF('Formulario PPGR3'!$G1408="","",'Formulario PPGR1'!#REF!)</f>
        <v/>
      </c>
      <c r="D1408" s="188" t="str">
        <f>IF('Formulario PPGR3'!$G1408="","",'Formulario PPGR1'!#REF!)</f>
        <v/>
      </c>
      <c r="E1408" s="188" t="str">
        <f>IF('Formulario PPGR3'!$G1408="","",'Formulario PPGR1'!#REF!)</f>
        <v/>
      </c>
      <c r="F1408" s="188" t="str">
        <f>IF('Formulario PPGR3'!$G1408="","",'Formulario PPGR1'!#REF!)</f>
        <v/>
      </c>
      <c r="G1408" s="234"/>
      <c r="H1408" s="519" t="str" cm="1">
        <f t="array" ref="H1408">IF(Tabla1[[#This Row],[Código_Actividad]]="","",_xlfn.XLOOKUP(Tabla1[[#This Row],[Código_Actividad]],CodigoActividad,Tabla2[Actividades Programables Presupuestables],"",0))</f>
        <v/>
      </c>
      <c r="I1408" s="520" t="str">
        <f>IFERROR(VLOOKUP('Formulario PPGR3'!$G1408,'Formulario PPGR2'!$C$9:$Q$270,15,FALSE),"")</f>
        <v/>
      </c>
      <c r="J1408" s="525"/>
      <c r="K1408" s="524"/>
      <c r="L1408" s="521" t="str">
        <f>IF(Tabla1[[#This Row],[Descripción]]="","",_xlfn.XLOOKUP(Tabla1[[#This Row],[Descripción]],Tabla10[Descripción],Tabla10[Unidad de Medida],"",0))</f>
        <v/>
      </c>
      <c r="M1408" s="312"/>
      <c r="N1408" s="537" t="str">
        <f>IF(Tabla1[[#This Row],[Descripción]]="","",_xlfn.XLOOKUP(Tabla1[[#This Row],[Descripción]],Tabla10[Descripción],Tabla10[Precio Unitario],0))</f>
        <v/>
      </c>
      <c r="O1408" s="537" t="str">
        <f>IF(Tabla1[[#This Row],[Cantidad de Insumos]]="","",Tabla1[[#This Row],[Precio Unitario]]*Tabla1[[#This Row],[Cantidad de Insumos]])</f>
        <v/>
      </c>
      <c r="P1408" s="522" t="str">
        <f>IF(Tabla1[[#This Row],[Descripción]]="","",_xlfn.XLOOKUP(Tabla1[[#This Row],[Descripción]],Tabla10[Descripción],Tabla10[CODIGO PRESUPUESTARIO],0))</f>
        <v/>
      </c>
      <c r="Q1408" s="523"/>
      <c r="R1408" s="523" t="str">
        <f>IF(Tabla1[[#This Row],[Insumos]]="","",_xlfn.XLOOKUP(Tabla1[[#This Row],[Insumos]],Tabla10[Insumo],Tabla10[InsumoAbrev],"",0))</f>
        <v/>
      </c>
    </row>
    <row r="1409" spans="2:18">
      <c r="B1409" s="188" t="str">
        <f>IF('Formulario PPGR3'!$G1409="","",CONCATENATE('Formulario PPGR3'!$C1409,".",'Formulario PPGR3'!$D1409,".",'Formulario PPGR3'!$E1409,".",'Formulario PPGR3'!$F1409))</f>
        <v/>
      </c>
      <c r="C1409" s="188" t="str">
        <f>IF('Formulario PPGR3'!$G1409="","",'Formulario PPGR1'!#REF!)</f>
        <v/>
      </c>
      <c r="D1409" s="188" t="str">
        <f>IF('Formulario PPGR3'!$G1409="","",'Formulario PPGR1'!#REF!)</f>
        <v/>
      </c>
      <c r="E1409" s="188" t="str">
        <f>IF('Formulario PPGR3'!$G1409="","",'Formulario PPGR1'!#REF!)</f>
        <v/>
      </c>
      <c r="F1409" s="188" t="str">
        <f>IF('Formulario PPGR3'!$G1409="","",'Formulario PPGR1'!#REF!)</f>
        <v/>
      </c>
      <c r="G1409" s="234"/>
      <c r="H1409" s="519" t="str" cm="1">
        <f t="array" ref="H1409">IF(Tabla1[[#This Row],[Código_Actividad]]="","",_xlfn.XLOOKUP(Tabla1[[#This Row],[Código_Actividad]],CodigoActividad,Tabla2[Actividades Programables Presupuestables],"",0))</f>
        <v/>
      </c>
      <c r="I1409" s="520" t="str">
        <f>IFERROR(VLOOKUP('Formulario PPGR3'!$G1409,'Formulario PPGR2'!$C$9:$Q$270,15,FALSE),"")</f>
        <v/>
      </c>
      <c r="J1409" s="525"/>
      <c r="K1409" s="524"/>
      <c r="L1409" s="521" t="str">
        <f>IF(Tabla1[[#This Row],[Descripción]]="","",_xlfn.XLOOKUP(Tabla1[[#This Row],[Descripción]],Tabla10[Descripción],Tabla10[Unidad de Medida],"",0))</f>
        <v/>
      </c>
      <c r="M1409" s="312"/>
      <c r="N1409" s="537" t="str">
        <f>IF(Tabla1[[#This Row],[Descripción]]="","",_xlfn.XLOOKUP(Tabla1[[#This Row],[Descripción]],Tabla10[Descripción],Tabla10[Precio Unitario],0))</f>
        <v/>
      </c>
      <c r="O1409" s="537" t="str">
        <f>IF(Tabla1[[#This Row],[Cantidad de Insumos]]="","",Tabla1[[#This Row],[Precio Unitario]]*Tabla1[[#This Row],[Cantidad de Insumos]])</f>
        <v/>
      </c>
      <c r="P1409" s="522" t="str">
        <f>IF(Tabla1[[#This Row],[Descripción]]="","",_xlfn.XLOOKUP(Tabla1[[#This Row],[Descripción]],Tabla10[Descripción],Tabla10[CODIGO PRESUPUESTARIO],0))</f>
        <v/>
      </c>
      <c r="Q1409" s="523"/>
      <c r="R1409" s="523" t="str">
        <f>IF(Tabla1[[#This Row],[Insumos]]="","",_xlfn.XLOOKUP(Tabla1[[#This Row],[Insumos]],Tabla10[Insumo],Tabla10[InsumoAbrev],"",0))</f>
        <v/>
      </c>
    </row>
    <row r="1410" spans="2:18">
      <c r="B1410" s="188" t="str">
        <f>IF('Formulario PPGR3'!$G1410="","",CONCATENATE('Formulario PPGR3'!$C1410,".",'Formulario PPGR3'!$D1410,".",'Formulario PPGR3'!$E1410,".",'Formulario PPGR3'!$F1410))</f>
        <v/>
      </c>
      <c r="C1410" s="188" t="str">
        <f>IF('Formulario PPGR3'!$G1410="","",'Formulario PPGR1'!#REF!)</f>
        <v/>
      </c>
      <c r="D1410" s="188" t="str">
        <f>IF('Formulario PPGR3'!$G1410="","",'Formulario PPGR1'!#REF!)</f>
        <v/>
      </c>
      <c r="E1410" s="188" t="str">
        <f>IF('Formulario PPGR3'!$G1410="","",'Formulario PPGR1'!#REF!)</f>
        <v/>
      </c>
      <c r="F1410" s="188" t="str">
        <f>IF('Formulario PPGR3'!$G1410="","",'Formulario PPGR1'!#REF!)</f>
        <v/>
      </c>
      <c r="G1410" s="234"/>
      <c r="H1410" s="519" t="str" cm="1">
        <f t="array" ref="H1410">IF(Tabla1[[#This Row],[Código_Actividad]]="","",_xlfn.XLOOKUP(Tabla1[[#This Row],[Código_Actividad]],CodigoActividad,Tabla2[Actividades Programables Presupuestables],"",0))</f>
        <v/>
      </c>
      <c r="I1410" s="520" t="str">
        <f>IFERROR(VLOOKUP('Formulario PPGR3'!$G1410,'Formulario PPGR2'!$C$9:$Q$270,15,FALSE),"")</f>
        <v/>
      </c>
      <c r="J1410" s="525"/>
      <c r="K1410" s="524"/>
      <c r="L1410" s="521" t="str">
        <f>IF(Tabla1[[#This Row],[Descripción]]="","",_xlfn.XLOOKUP(Tabla1[[#This Row],[Descripción]],Tabla10[Descripción],Tabla10[Unidad de Medida],"",0))</f>
        <v/>
      </c>
      <c r="M1410" s="312"/>
      <c r="N1410" s="537" t="str">
        <f>IF(Tabla1[[#This Row],[Descripción]]="","",_xlfn.XLOOKUP(Tabla1[[#This Row],[Descripción]],Tabla10[Descripción],Tabla10[Precio Unitario],0))</f>
        <v/>
      </c>
      <c r="O1410" s="537" t="str">
        <f>IF(Tabla1[[#This Row],[Cantidad de Insumos]]="","",Tabla1[[#This Row],[Precio Unitario]]*Tabla1[[#This Row],[Cantidad de Insumos]])</f>
        <v/>
      </c>
      <c r="P1410" s="522" t="str">
        <f>IF(Tabla1[[#This Row],[Descripción]]="","",_xlfn.XLOOKUP(Tabla1[[#This Row],[Descripción]],Tabla10[Descripción],Tabla10[CODIGO PRESUPUESTARIO],0))</f>
        <v/>
      </c>
      <c r="Q1410" s="523"/>
      <c r="R1410" s="523" t="str">
        <f>IF(Tabla1[[#This Row],[Insumos]]="","",_xlfn.XLOOKUP(Tabla1[[#This Row],[Insumos]],Tabla10[Insumo],Tabla10[InsumoAbrev],"",0))</f>
        <v/>
      </c>
    </row>
    <row r="1411" spans="2:18">
      <c r="B1411" s="188" t="str">
        <f>IF('Formulario PPGR3'!$G1411="","",CONCATENATE('Formulario PPGR3'!$C1411,".",'Formulario PPGR3'!$D1411,".",'Formulario PPGR3'!$E1411,".",'Formulario PPGR3'!$F1411))</f>
        <v/>
      </c>
      <c r="C1411" s="188" t="str">
        <f>IF('Formulario PPGR3'!$G1411="","",'Formulario PPGR1'!#REF!)</f>
        <v/>
      </c>
      <c r="D1411" s="188" t="str">
        <f>IF('Formulario PPGR3'!$G1411="","",'Formulario PPGR1'!#REF!)</f>
        <v/>
      </c>
      <c r="E1411" s="188" t="str">
        <f>IF('Formulario PPGR3'!$G1411="","",'Formulario PPGR1'!#REF!)</f>
        <v/>
      </c>
      <c r="F1411" s="188" t="str">
        <f>IF('Formulario PPGR3'!$G1411="","",'Formulario PPGR1'!#REF!)</f>
        <v/>
      </c>
      <c r="G1411" s="234"/>
      <c r="H1411" s="519" t="str" cm="1">
        <f t="array" ref="H1411">IF(Tabla1[[#This Row],[Código_Actividad]]="","",_xlfn.XLOOKUP(Tabla1[[#This Row],[Código_Actividad]],CodigoActividad,Tabla2[Actividades Programables Presupuestables],"",0))</f>
        <v/>
      </c>
      <c r="I1411" s="520" t="str">
        <f>IFERROR(VLOOKUP('Formulario PPGR3'!$G1411,'Formulario PPGR2'!$C$9:$Q$270,15,FALSE),"")</f>
        <v/>
      </c>
      <c r="J1411" s="525"/>
      <c r="K1411" s="524"/>
      <c r="L1411" s="521" t="str">
        <f>IF(Tabla1[[#This Row],[Descripción]]="","",_xlfn.XLOOKUP(Tabla1[[#This Row],[Descripción]],Tabla10[Descripción],Tabla10[Unidad de Medida],"",0))</f>
        <v/>
      </c>
      <c r="M1411" s="312"/>
      <c r="N1411" s="537" t="str">
        <f>IF(Tabla1[[#This Row],[Descripción]]="","",_xlfn.XLOOKUP(Tabla1[[#This Row],[Descripción]],Tabla10[Descripción],Tabla10[Precio Unitario],0))</f>
        <v/>
      </c>
      <c r="O1411" s="537" t="str">
        <f>IF(Tabla1[[#This Row],[Cantidad de Insumos]]="","",Tabla1[[#This Row],[Precio Unitario]]*Tabla1[[#This Row],[Cantidad de Insumos]])</f>
        <v/>
      </c>
      <c r="P1411" s="522" t="str">
        <f>IF(Tabla1[[#This Row],[Descripción]]="","",_xlfn.XLOOKUP(Tabla1[[#This Row],[Descripción]],Tabla10[Descripción],Tabla10[CODIGO PRESUPUESTARIO],0))</f>
        <v/>
      </c>
      <c r="Q1411" s="523"/>
      <c r="R1411" s="523" t="str">
        <f>IF(Tabla1[[#This Row],[Insumos]]="","",_xlfn.XLOOKUP(Tabla1[[#This Row],[Insumos]],Tabla10[Insumo],Tabla10[InsumoAbrev],"",0))</f>
        <v/>
      </c>
    </row>
    <row r="1412" spans="2:18">
      <c r="B1412" s="188" t="str">
        <f>IF('Formulario PPGR3'!$G1412="","",CONCATENATE('Formulario PPGR3'!$C1412,".",'Formulario PPGR3'!$D1412,".",'Formulario PPGR3'!$E1412,".",'Formulario PPGR3'!$F1412))</f>
        <v/>
      </c>
      <c r="C1412" s="188" t="str">
        <f>IF('Formulario PPGR3'!$G1412="","",'Formulario PPGR1'!#REF!)</f>
        <v/>
      </c>
      <c r="D1412" s="188" t="str">
        <f>IF('Formulario PPGR3'!$G1412="","",'Formulario PPGR1'!#REF!)</f>
        <v/>
      </c>
      <c r="E1412" s="188" t="str">
        <f>IF('Formulario PPGR3'!$G1412="","",'Formulario PPGR1'!#REF!)</f>
        <v/>
      </c>
      <c r="F1412" s="188" t="str">
        <f>IF('Formulario PPGR3'!$G1412="","",'Formulario PPGR1'!#REF!)</f>
        <v/>
      </c>
      <c r="G1412" s="234"/>
      <c r="H1412" s="519" t="str" cm="1">
        <f t="array" ref="H1412">IF(Tabla1[[#This Row],[Código_Actividad]]="","",_xlfn.XLOOKUP(Tabla1[[#This Row],[Código_Actividad]],CodigoActividad,Tabla2[Actividades Programables Presupuestables],"",0))</f>
        <v/>
      </c>
      <c r="I1412" s="520" t="str">
        <f>IFERROR(VLOOKUP('Formulario PPGR3'!$G1412,'Formulario PPGR2'!$C$9:$Q$270,15,FALSE),"")</f>
        <v/>
      </c>
      <c r="J1412" s="525"/>
      <c r="K1412" s="524"/>
      <c r="L1412" s="521" t="str">
        <f>IF(Tabla1[[#This Row],[Descripción]]="","",_xlfn.XLOOKUP(Tabla1[[#This Row],[Descripción]],Tabla10[Descripción],Tabla10[Unidad de Medida],"",0))</f>
        <v/>
      </c>
      <c r="M1412" s="312"/>
      <c r="N1412" s="537" t="str">
        <f>IF(Tabla1[[#This Row],[Descripción]]="","",_xlfn.XLOOKUP(Tabla1[[#This Row],[Descripción]],Tabla10[Descripción],Tabla10[Precio Unitario],0))</f>
        <v/>
      </c>
      <c r="O1412" s="537" t="str">
        <f>IF(Tabla1[[#This Row],[Cantidad de Insumos]]="","",Tabla1[[#This Row],[Precio Unitario]]*Tabla1[[#This Row],[Cantidad de Insumos]])</f>
        <v/>
      </c>
      <c r="P1412" s="522" t="str">
        <f>IF(Tabla1[[#This Row],[Descripción]]="","",_xlfn.XLOOKUP(Tabla1[[#This Row],[Descripción]],Tabla10[Descripción],Tabla10[CODIGO PRESUPUESTARIO],0))</f>
        <v/>
      </c>
      <c r="Q1412" s="523"/>
      <c r="R1412" s="523" t="str">
        <f>IF(Tabla1[[#This Row],[Insumos]]="","",_xlfn.XLOOKUP(Tabla1[[#This Row],[Insumos]],Tabla10[Insumo],Tabla10[InsumoAbrev],"",0))</f>
        <v/>
      </c>
    </row>
    <row r="1413" spans="2:18">
      <c r="B1413" s="188" t="str">
        <f>IF('Formulario PPGR3'!$G1413="","",CONCATENATE('Formulario PPGR3'!$C1413,".",'Formulario PPGR3'!$D1413,".",'Formulario PPGR3'!$E1413,".",'Formulario PPGR3'!$F1413))</f>
        <v/>
      </c>
      <c r="C1413" s="188" t="str">
        <f>IF('Formulario PPGR3'!$G1413="","",'Formulario PPGR1'!#REF!)</f>
        <v/>
      </c>
      <c r="D1413" s="188" t="str">
        <f>IF('Formulario PPGR3'!$G1413="","",'Formulario PPGR1'!#REF!)</f>
        <v/>
      </c>
      <c r="E1413" s="188" t="str">
        <f>IF('Formulario PPGR3'!$G1413="","",'Formulario PPGR1'!#REF!)</f>
        <v/>
      </c>
      <c r="F1413" s="188" t="str">
        <f>IF('Formulario PPGR3'!$G1413="","",'Formulario PPGR1'!#REF!)</f>
        <v/>
      </c>
      <c r="G1413" s="234"/>
      <c r="H1413" s="519" t="str" cm="1">
        <f t="array" ref="H1413">IF(Tabla1[[#This Row],[Código_Actividad]]="","",_xlfn.XLOOKUP(Tabla1[[#This Row],[Código_Actividad]],CodigoActividad,Tabla2[Actividades Programables Presupuestables],"",0))</f>
        <v/>
      </c>
      <c r="I1413" s="520" t="str">
        <f>IFERROR(VLOOKUP('Formulario PPGR3'!$G1413,'Formulario PPGR2'!$C$9:$Q$270,15,FALSE),"")</f>
        <v/>
      </c>
      <c r="J1413" s="525"/>
      <c r="K1413" s="524"/>
      <c r="L1413" s="521" t="str">
        <f>IF(Tabla1[[#This Row],[Descripción]]="","",_xlfn.XLOOKUP(Tabla1[[#This Row],[Descripción]],Tabla10[Descripción],Tabla10[Unidad de Medida],"",0))</f>
        <v/>
      </c>
      <c r="M1413" s="312"/>
      <c r="N1413" s="537" t="str">
        <f>IF(Tabla1[[#This Row],[Descripción]]="","",_xlfn.XLOOKUP(Tabla1[[#This Row],[Descripción]],Tabla10[Descripción],Tabla10[Precio Unitario],0))</f>
        <v/>
      </c>
      <c r="O1413" s="537" t="str">
        <f>IF(Tabla1[[#This Row],[Cantidad de Insumos]]="","",Tabla1[[#This Row],[Precio Unitario]]*Tabla1[[#This Row],[Cantidad de Insumos]])</f>
        <v/>
      </c>
      <c r="P1413" s="522" t="str">
        <f>IF(Tabla1[[#This Row],[Descripción]]="","",_xlfn.XLOOKUP(Tabla1[[#This Row],[Descripción]],Tabla10[Descripción],Tabla10[CODIGO PRESUPUESTARIO],0))</f>
        <v/>
      </c>
      <c r="Q1413" s="523"/>
      <c r="R1413" s="523" t="str">
        <f>IF(Tabla1[[#This Row],[Insumos]]="","",_xlfn.XLOOKUP(Tabla1[[#This Row],[Insumos]],Tabla10[Insumo],Tabla10[InsumoAbrev],"",0))</f>
        <v/>
      </c>
    </row>
    <row r="1414" spans="2:18">
      <c r="B1414" s="188" t="str">
        <f>IF('Formulario PPGR3'!$G1414="","",CONCATENATE('Formulario PPGR3'!$C1414,".",'Formulario PPGR3'!$D1414,".",'Formulario PPGR3'!$E1414,".",'Formulario PPGR3'!$F1414))</f>
        <v/>
      </c>
      <c r="C1414" s="188" t="str">
        <f>IF('Formulario PPGR3'!$G1414="","",'Formulario PPGR1'!#REF!)</f>
        <v/>
      </c>
      <c r="D1414" s="188" t="str">
        <f>IF('Formulario PPGR3'!$G1414="","",'Formulario PPGR1'!#REF!)</f>
        <v/>
      </c>
      <c r="E1414" s="188" t="str">
        <f>IF('Formulario PPGR3'!$G1414="","",'Formulario PPGR1'!#REF!)</f>
        <v/>
      </c>
      <c r="F1414" s="188" t="str">
        <f>IF('Formulario PPGR3'!$G1414="","",'Formulario PPGR1'!#REF!)</f>
        <v/>
      </c>
      <c r="G1414" s="234"/>
      <c r="H1414" s="519" t="str" cm="1">
        <f t="array" ref="H1414">IF(Tabla1[[#This Row],[Código_Actividad]]="","",_xlfn.XLOOKUP(Tabla1[[#This Row],[Código_Actividad]],CodigoActividad,Tabla2[Actividades Programables Presupuestables],"",0))</f>
        <v/>
      </c>
      <c r="I1414" s="520" t="str">
        <f>IFERROR(VLOOKUP('Formulario PPGR3'!$G1414,'Formulario PPGR2'!$C$9:$Q$270,15,FALSE),"")</f>
        <v/>
      </c>
      <c r="J1414" s="525"/>
      <c r="K1414" s="524"/>
      <c r="L1414" s="521" t="str">
        <f>IF(Tabla1[[#This Row],[Descripción]]="","",_xlfn.XLOOKUP(Tabla1[[#This Row],[Descripción]],Tabla10[Descripción],Tabla10[Unidad de Medida],"",0))</f>
        <v/>
      </c>
      <c r="M1414" s="312"/>
      <c r="N1414" s="537" t="str">
        <f>IF(Tabla1[[#This Row],[Descripción]]="","",_xlfn.XLOOKUP(Tabla1[[#This Row],[Descripción]],Tabla10[Descripción],Tabla10[Precio Unitario],0))</f>
        <v/>
      </c>
      <c r="O1414" s="537" t="str">
        <f>IF(Tabla1[[#This Row],[Cantidad de Insumos]]="","",Tabla1[[#This Row],[Precio Unitario]]*Tabla1[[#This Row],[Cantidad de Insumos]])</f>
        <v/>
      </c>
      <c r="P1414" s="522" t="str">
        <f>IF(Tabla1[[#This Row],[Descripción]]="","",_xlfn.XLOOKUP(Tabla1[[#This Row],[Descripción]],Tabla10[Descripción],Tabla10[CODIGO PRESUPUESTARIO],0))</f>
        <v/>
      </c>
      <c r="Q1414" s="523"/>
      <c r="R1414" s="523" t="str">
        <f>IF(Tabla1[[#This Row],[Insumos]]="","",_xlfn.XLOOKUP(Tabla1[[#This Row],[Insumos]],Tabla10[Insumo],Tabla10[InsumoAbrev],"",0))</f>
        <v/>
      </c>
    </row>
    <row r="1415" spans="2:18">
      <c r="B1415" s="188" t="str">
        <f>IF('Formulario PPGR3'!$G1415="","",CONCATENATE('Formulario PPGR3'!$C1415,".",'Formulario PPGR3'!$D1415,".",'Formulario PPGR3'!$E1415,".",'Formulario PPGR3'!$F1415))</f>
        <v/>
      </c>
      <c r="C1415" s="188" t="str">
        <f>IF('Formulario PPGR3'!$G1415="","",'Formulario PPGR1'!#REF!)</f>
        <v/>
      </c>
      <c r="D1415" s="188" t="str">
        <f>IF('Formulario PPGR3'!$G1415="","",'Formulario PPGR1'!#REF!)</f>
        <v/>
      </c>
      <c r="E1415" s="188" t="str">
        <f>IF('Formulario PPGR3'!$G1415="","",'Formulario PPGR1'!#REF!)</f>
        <v/>
      </c>
      <c r="F1415" s="188" t="str">
        <f>IF('Formulario PPGR3'!$G1415="","",'Formulario PPGR1'!#REF!)</f>
        <v/>
      </c>
      <c r="G1415" s="234"/>
      <c r="H1415" s="519" t="str" cm="1">
        <f t="array" ref="H1415">IF(Tabla1[[#This Row],[Código_Actividad]]="","",_xlfn.XLOOKUP(Tabla1[[#This Row],[Código_Actividad]],CodigoActividad,Tabla2[Actividades Programables Presupuestables],"",0))</f>
        <v/>
      </c>
      <c r="I1415" s="520" t="str">
        <f>IFERROR(VLOOKUP('Formulario PPGR3'!$G1415,'Formulario PPGR2'!$C$9:$Q$270,15,FALSE),"")</f>
        <v/>
      </c>
      <c r="J1415" s="525"/>
      <c r="K1415" s="524"/>
      <c r="L1415" s="521" t="str">
        <f>IF(Tabla1[[#This Row],[Descripción]]="","",_xlfn.XLOOKUP(Tabla1[[#This Row],[Descripción]],Tabla10[Descripción],Tabla10[Unidad de Medida],"",0))</f>
        <v/>
      </c>
      <c r="M1415" s="312"/>
      <c r="N1415" s="537" t="str">
        <f>IF(Tabla1[[#This Row],[Descripción]]="","",_xlfn.XLOOKUP(Tabla1[[#This Row],[Descripción]],Tabla10[Descripción],Tabla10[Precio Unitario],0))</f>
        <v/>
      </c>
      <c r="O1415" s="537" t="str">
        <f>IF(Tabla1[[#This Row],[Cantidad de Insumos]]="","",Tabla1[[#This Row],[Precio Unitario]]*Tabla1[[#This Row],[Cantidad de Insumos]])</f>
        <v/>
      </c>
      <c r="P1415" s="522" t="str">
        <f>IF(Tabla1[[#This Row],[Descripción]]="","",_xlfn.XLOOKUP(Tabla1[[#This Row],[Descripción]],Tabla10[Descripción],Tabla10[CODIGO PRESUPUESTARIO],0))</f>
        <v/>
      </c>
      <c r="Q1415" s="523"/>
      <c r="R1415" s="523" t="str">
        <f>IF(Tabla1[[#This Row],[Insumos]]="","",_xlfn.XLOOKUP(Tabla1[[#This Row],[Insumos]],Tabla10[Insumo],Tabla10[InsumoAbrev],"",0))</f>
        <v/>
      </c>
    </row>
    <row r="1416" spans="2:18">
      <c r="B1416" s="188" t="str">
        <f>IF('Formulario PPGR3'!$G1416="","",CONCATENATE('Formulario PPGR3'!$C1416,".",'Formulario PPGR3'!$D1416,".",'Formulario PPGR3'!$E1416,".",'Formulario PPGR3'!$F1416))</f>
        <v/>
      </c>
      <c r="C1416" s="188" t="str">
        <f>IF('Formulario PPGR3'!$G1416="","",'Formulario PPGR1'!#REF!)</f>
        <v/>
      </c>
      <c r="D1416" s="188" t="str">
        <f>IF('Formulario PPGR3'!$G1416="","",'Formulario PPGR1'!#REF!)</f>
        <v/>
      </c>
      <c r="E1416" s="188" t="str">
        <f>IF('Formulario PPGR3'!$G1416="","",'Formulario PPGR1'!#REF!)</f>
        <v/>
      </c>
      <c r="F1416" s="188" t="str">
        <f>IF('Formulario PPGR3'!$G1416="","",'Formulario PPGR1'!#REF!)</f>
        <v/>
      </c>
      <c r="G1416" s="234"/>
      <c r="H1416" s="519" t="str" cm="1">
        <f t="array" ref="H1416">IF(Tabla1[[#This Row],[Código_Actividad]]="","",_xlfn.XLOOKUP(Tabla1[[#This Row],[Código_Actividad]],CodigoActividad,Tabla2[Actividades Programables Presupuestables],"",0))</f>
        <v/>
      </c>
      <c r="I1416" s="520" t="str">
        <f>IFERROR(VLOOKUP('Formulario PPGR3'!$G1416,'Formulario PPGR2'!$C$9:$Q$270,15,FALSE),"")</f>
        <v/>
      </c>
      <c r="J1416" s="525"/>
      <c r="K1416" s="524"/>
      <c r="L1416" s="521" t="str">
        <f>IF(Tabla1[[#This Row],[Descripción]]="","",_xlfn.XLOOKUP(Tabla1[[#This Row],[Descripción]],Tabla10[Descripción],Tabla10[Unidad de Medida],"",0))</f>
        <v/>
      </c>
      <c r="M1416" s="312"/>
      <c r="N1416" s="537" t="str">
        <f>IF(Tabla1[[#This Row],[Descripción]]="","",_xlfn.XLOOKUP(Tabla1[[#This Row],[Descripción]],Tabla10[Descripción],Tabla10[Precio Unitario],0))</f>
        <v/>
      </c>
      <c r="O1416" s="537" t="str">
        <f>IF(Tabla1[[#This Row],[Cantidad de Insumos]]="","",Tabla1[[#This Row],[Precio Unitario]]*Tabla1[[#This Row],[Cantidad de Insumos]])</f>
        <v/>
      </c>
      <c r="P1416" s="522" t="str">
        <f>IF(Tabla1[[#This Row],[Descripción]]="","",_xlfn.XLOOKUP(Tabla1[[#This Row],[Descripción]],Tabla10[Descripción],Tabla10[CODIGO PRESUPUESTARIO],0))</f>
        <v/>
      </c>
      <c r="Q1416" s="523"/>
      <c r="R1416" s="523" t="str">
        <f>IF(Tabla1[[#This Row],[Insumos]]="","",_xlfn.XLOOKUP(Tabla1[[#This Row],[Insumos]],Tabla10[Insumo],Tabla10[InsumoAbrev],"",0))</f>
        <v/>
      </c>
    </row>
    <row r="1417" spans="2:18">
      <c r="B1417" s="188" t="str">
        <f>IF('Formulario PPGR3'!$G1417="","",CONCATENATE('Formulario PPGR3'!$C1417,".",'Formulario PPGR3'!$D1417,".",'Formulario PPGR3'!$E1417,".",'Formulario PPGR3'!$F1417))</f>
        <v/>
      </c>
      <c r="C1417" s="188" t="str">
        <f>IF('Formulario PPGR3'!$G1417="","",'Formulario PPGR1'!#REF!)</f>
        <v/>
      </c>
      <c r="D1417" s="188" t="str">
        <f>IF('Formulario PPGR3'!$G1417="","",'Formulario PPGR1'!#REF!)</f>
        <v/>
      </c>
      <c r="E1417" s="188" t="str">
        <f>IF('Formulario PPGR3'!$G1417="","",'Formulario PPGR1'!#REF!)</f>
        <v/>
      </c>
      <c r="F1417" s="188" t="str">
        <f>IF('Formulario PPGR3'!$G1417="","",'Formulario PPGR1'!#REF!)</f>
        <v/>
      </c>
      <c r="G1417" s="234"/>
      <c r="H1417" s="519" t="str" cm="1">
        <f t="array" ref="H1417">IF(Tabla1[[#This Row],[Código_Actividad]]="","",_xlfn.XLOOKUP(Tabla1[[#This Row],[Código_Actividad]],CodigoActividad,Tabla2[Actividades Programables Presupuestables],"",0))</f>
        <v/>
      </c>
      <c r="I1417" s="520" t="str">
        <f>IFERROR(VLOOKUP('Formulario PPGR3'!$G1417,'Formulario PPGR2'!$C$9:$Q$270,15,FALSE),"")</f>
        <v/>
      </c>
      <c r="J1417" s="525"/>
      <c r="K1417" s="524"/>
      <c r="L1417" s="521" t="str">
        <f>IF(Tabla1[[#This Row],[Descripción]]="","",_xlfn.XLOOKUP(Tabla1[[#This Row],[Descripción]],Tabla10[Descripción],Tabla10[Unidad de Medida],"",0))</f>
        <v/>
      </c>
      <c r="M1417" s="312"/>
      <c r="N1417" s="537" t="str">
        <f>IF(Tabla1[[#This Row],[Descripción]]="","",_xlfn.XLOOKUP(Tabla1[[#This Row],[Descripción]],Tabla10[Descripción],Tabla10[Precio Unitario],0))</f>
        <v/>
      </c>
      <c r="O1417" s="537" t="str">
        <f>IF(Tabla1[[#This Row],[Cantidad de Insumos]]="","",Tabla1[[#This Row],[Precio Unitario]]*Tabla1[[#This Row],[Cantidad de Insumos]])</f>
        <v/>
      </c>
      <c r="P1417" s="522" t="str">
        <f>IF(Tabla1[[#This Row],[Descripción]]="","",_xlfn.XLOOKUP(Tabla1[[#This Row],[Descripción]],Tabla10[Descripción],Tabla10[CODIGO PRESUPUESTARIO],0))</f>
        <v/>
      </c>
      <c r="Q1417" s="523"/>
      <c r="R1417" s="523" t="str">
        <f>IF(Tabla1[[#This Row],[Insumos]]="","",_xlfn.XLOOKUP(Tabla1[[#This Row],[Insumos]],Tabla10[Insumo],Tabla10[InsumoAbrev],"",0))</f>
        <v/>
      </c>
    </row>
    <row r="1418" spans="2:18">
      <c r="B1418" s="188" t="str">
        <f>IF('Formulario PPGR3'!$G1418="","",CONCATENATE('Formulario PPGR3'!$C1418,".",'Formulario PPGR3'!$D1418,".",'Formulario PPGR3'!$E1418,".",'Formulario PPGR3'!$F1418))</f>
        <v/>
      </c>
      <c r="C1418" s="188" t="str">
        <f>IF('Formulario PPGR3'!$G1418="","",'Formulario PPGR1'!#REF!)</f>
        <v/>
      </c>
      <c r="D1418" s="188" t="str">
        <f>IF('Formulario PPGR3'!$G1418="","",'Formulario PPGR1'!#REF!)</f>
        <v/>
      </c>
      <c r="E1418" s="188" t="str">
        <f>IF('Formulario PPGR3'!$G1418="","",'Formulario PPGR1'!#REF!)</f>
        <v/>
      </c>
      <c r="F1418" s="188" t="str">
        <f>IF('Formulario PPGR3'!$G1418="","",'Formulario PPGR1'!#REF!)</f>
        <v/>
      </c>
      <c r="G1418" s="234"/>
      <c r="H1418" s="519" t="str" cm="1">
        <f t="array" ref="H1418">IF(Tabla1[[#This Row],[Código_Actividad]]="","",_xlfn.XLOOKUP(Tabla1[[#This Row],[Código_Actividad]],CodigoActividad,Tabla2[Actividades Programables Presupuestables],"",0))</f>
        <v/>
      </c>
      <c r="I1418" s="520" t="str">
        <f>IFERROR(VLOOKUP('Formulario PPGR3'!$G1418,'Formulario PPGR2'!$C$9:$Q$270,15,FALSE),"")</f>
        <v/>
      </c>
      <c r="J1418" s="525"/>
      <c r="K1418" s="524"/>
      <c r="L1418" s="521" t="str">
        <f>IF(Tabla1[[#This Row],[Descripción]]="","",_xlfn.XLOOKUP(Tabla1[[#This Row],[Descripción]],Tabla10[Descripción],Tabla10[Unidad de Medida],"",0))</f>
        <v/>
      </c>
      <c r="M1418" s="312"/>
      <c r="N1418" s="537" t="str">
        <f>IF(Tabla1[[#This Row],[Descripción]]="","",_xlfn.XLOOKUP(Tabla1[[#This Row],[Descripción]],Tabla10[Descripción],Tabla10[Precio Unitario],0))</f>
        <v/>
      </c>
      <c r="O1418" s="537" t="str">
        <f>IF(Tabla1[[#This Row],[Cantidad de Insumos]]="","",Tabla1[[#This Row],[Precio Unitario]]*Tabla1[[#This Row],[Cantidad de Insumos]])</f>
        <v/>
      </c>
      <c r="P1418" s="522" t="str">
        <f>IF(Tabla1[[#This Row],[Descripción]]="","",_xlfn.XLOOKUP(Tabla1[[#This Row],[Descripción]],Tabla10[Descripción],Tabla10[CODIGO PRESUPUESTARIO],0))</f>
        <v/>
      </c>
      <c r="Q1418" s="523"/>
      <c r="R1418" s="523" t="str">
        <f>IF(Tabla1[[#This Row],[Insumos]]="","",_xlfn.XLOOKUP(Tabla1[[#This Row],[Insumos]],Tabla10[Insumo],Tabla10[InsumoAbrev],"",0))</f>
        <v/>
      </c>
    </row>
    <row r="1419" spans="2:18">
      <c r="B1419" s="188" t="str">
        <f>IF('Formulario PPGR3'!$G1419="","",CONCATENATE('Formulario PPGR3'!$C1419,".",'Formulario PPGR3'!$D1419,".",'Formulario PPGR3'!$E1419,".",'Formulario PPGR3'!$F1419))</f>
        <v/>
      </c>
      <c r="C1419" s="188" t="str">
        <f>IF('Formulario PPGR3'!$G1419="","",'Formulario PPGR1'!#REF!)</f>
        <v/>
      </c>
      <c r="D1419" s="188" t="str">
        <f>IF('Formulario PPGR3'!$G1419="","",'Formulario PPGR1'!#REF!)</f>
        <v/>
      </c>
      <c r="E1419" s="188" t="str">
        <f>IF('Formulario PPGR3'!$G1419="","",'Formulario PPGR1'!#REF!)</f>
        <v/>
      </c>
      <c r="F1419" s="188" t="str">
        <f>IF('Formulario PPGR3'!$G1419="","",'Formulario PPGR1'!#REF!)</f>
        <v/>
      </c>
      <c r="G1419" s="234"/>
      <c r="H1419" s="519" t="str" cm="1">
        <f t="array" ref="H1419">IF(Tabla1[[#This Row],[Código_Actividad]]="","",_xlfn.XLOOKUP(Tabla1[[#This Row],[Código_Actividad]],CodigoActividad,Tabla2[Actividades Programables Presupuestables],"",0))</f>
        <v/>
      </c>
      <c r="I1419" s="520" t="str">
        <f>IFERROR(VLOOKUP('Formulario PPGR3'!$G1419,'Formulario PPGR2'!$C$9:$Q$270,15,FALSE),"")</f>
        <v/>
      </c>
      <c r="J1419" s="525"/>
      <c r="K1419" s="524"/>
      <c r="L1419" s="521" t="str">
        <f>IF(Tabla1[[#This Row],[Descripción]]="","",_xlfn.XLOOKUP(Tabla1[[#This Row],[Descripción]],Tabla10[Descripción],Tabla10[Unidad de Medida],"",0))</f>
        <v/>
      </c>
      <c r="M1419" s="312"/>
      <c r="N1419" s="537" t="str">
        <f>IF(Tabla1[[#This Row],[Descripción]]="","",_xlfn.XLOOKUP(Tabla1[[#This Row],[Descripción]],Tabla10[Descripción],Tabla10[Precio Unitario],0))</f>
        <v/>
      </c>
      <c r="O1419" s="537" t="str">
        <f>IF(Tabla1[[#This Row],[Cantidad de Insumos]]="","",Tabla1[[#This Row],[Precio Unitario]]*Tabla1[[#This Row],[Cantidad de Insumos]])</f>
        <v/>
      </c>
      <c r="P1419" s="522" t="str">
        <f>IF(Tabla1[[#This Row],[Descripción]]="","",_xlfn.XLOOKUP(Tabla1[[#This Row],[Descripción]],Tabla10[Descripción],Tabla10[CODIGO PRESUPUESTARIO],0))</f>
        <v/>
      </c>
      <c r="Q1419" s="523"/>
      <c r="R1419" s="523" t="str">
        <f>IF(Tabla1[[#This Row],[Insumos]]="","",_xlfn.XLOOKUP(Tabla1[[#This Row],[Insumos]],Tabla10[Insumo],Tabla10[InsumoAbrev],"",0))</f>
        <v/>
      </c>
    </row>
    <row r="1420" spans="2:18">
      <c r="B1420" s="188" t="str">
        <f>IF('Formulario PPGR3'!$G1420="","",CONCATENATE('Formulario PPGR3'!$C1420,".",'Formulario PPGR3'!$D1420,".",'Formulario PPGR3'!$E1420,".",'Formulario PPGR3'!$F1420))</f>
        <v/>
      </c>
      <c r="C1420" s="188" t="str">
        <f>IF('Formulario PPGR3'!$G1420="","",'Formulario PPGR1'!#REF!)</f>
        <v/>
      </c>
      <c r="D1420" s="188" t="str">
        <f>IF('Formulario PPGR3'!$G1420="","",'Formulario PPGR1'!#REF!)</f>
        <v/>
      </c>
      <c r="E1420" s="188" t="str">
        <f>IF('Formulario PPGR3'!$G1420="","",'Formulario PPGR1'!#REF!)</f>
        <v/>
      </c>
      <c r="F1420" s="188" t="str">
        <f>IF('Formulario PPGR3'!$G1420="","",'Formulario PPGR1'!#REF!)</f>
        <v/>
      </c>
      <c r="G1420" s="234"/>
      <c r="H1420" s="519" t="str" cm="1">
        <f t="array" ref="H1420">IF(Tabla1[[#This Row],[Código_Actividad]]="","",_xlfn.XLOOKUP(Tabla1[[#This Row],[Código_Actividad]],CodigoActividad,Tabla2[Actividades Programables Presupuestables],"",0))</f>
        <v/>
      </c>
      <c r="I1420" s="520" t="str">
        <f>IFERROR(VLOOKUP('Formulario PPGR3'!$G1420,'Formulario PPGR2'!$C$9:$Q$270,15,FALSE),"")</f>
        <v/>
      </c>
      <c r="J1420" s="525"/>
      <c r="K1420" s="524"/>
      <c r="L1420" s="521" t="str">
        <f>IF(Tabla1[[#This Row],[Descripción]]="","",_xlfn.XLOOKUP(Tabla1[[#This Row],[Descripción]],Tabla10[Descripción],Tabla10[Unidad de Medida],"",0))</f>
        <v/>
      </c>
      <c r="M1420" s="312"/>
      <c r="N1420" s="537" t="str">
        <f>IF(Tabla1[[#This Row],[Descripción]]="","",_xlfn.XLOOKUP(Tabla1[[#This Row],[Descripción]],Tabla10[Descripción],Tabla10[Precio Unitario],0))</f>
        <v/>
      </c>
      <c r="O1420" s="537" t="str">
        <f>IF(Tabla1[[#This Row],[Cantidad de Insumos]]="","",Tabla1[[#This Row],[Precio Unitario]]*Tabla1[[#This Row],[Cantidad de Insumos]])</f>
        <v/>
      </c>
      <c r="P1420" s="522" t="str">
        <f>IF(Tabla1[[#This Row],[Descripción]]="","",_xlfn.XLOOKUP(Tabla1[[#This Row],[Descripción]],Tabla10[Descripción],Tabla10[CODIGO PRESUPUESTARIO],0))</f>
        <v/>
      </c>
      <c r="Q1420" s="523"/>
      <c r="R1420" s="523" t="str">
        <f>IF(Tabla1[[#This Row],[Insumos]]="","",_xlfn.XLOOKUP(Tabla1[[#This Row],[Insumos]],Tabla10[Insumo],Tabla10[InsumoAbrev],"",0))</f>
        <v/>
      </c>
    </row>
    <row r="1421" spans="2:18">
      <c r="B1421" s="188" t="str">
        <f>IF('Formulario PPGR3'!$G1421="","",CONCATENATE('Formulario PPGR3'!$C1421,".",'Formulario PPGR3'!$D1421,".",'Formulario PPGR3'!$E1421,".",'Formulario PPGR3'!$F1421))</f>
        <v/>
      </c>
      <c r="C1421" s="188" t="str">
        <f>IF('Formulario PPGR3'!$G1421="","",'Formulario PPGR1'!#REF!)</f>
        <v/>
      </c>
      <c r="D1421" s="188" t="str">
        <f>IF('Formulario PPGR3'!$G1421="","",'Formulario PPGR1'!#REF!)</f>
        <v/>
      </c>
      <c r="E1421" s="188" t="str">
        <f>IF('Formulario PPGR3'!$G1421="","",'Formulario PPGR1'!#REF!)</f>
        <v/>
      </c>
      <c r="F1421" s="188" t="str">
        <f>IF('Formulario PPGR3'!$G1421="","",'Formulario PPGR1'!#REF!)</f>
        <v/>
      </c>
      <c r="G1421" s="234"/>
      <c r="H1421" s="519" t="str" cm="1">
        <f t="array" ref="H1421">IF(Tabla1[[#This Row],[Código_Actividad]]="","",_xlfn.XLOOKUP(Tabla1[[#This Row],[Código_Actividad]],CodigoActividad,Tabla2[Actividades Programables Presupuestables],"",0))</f>
        <v/>
      </c>
      <c r="I1421" s="520" t="str">
        <f>IFERROR(VLOOKUP('Formulario PPGR3'!$G1421,'Formulario PPGR2'!$C$9:$Q$270,15,FALSE),"")</f>
        <v/>
      </c>
      <c r="J1421" s="525"/>
      <c r="K1421" s="524"/>
      <c r="L1421" s="521" t="str">
        <f>IF(Tabla1[[#This Row],[Descripción]]="","",_xlfn.XLOOKUP(Tabla1[[#This Row],[Descripción]],Tabla10[Descripción],Tabla10[Unidad de Medida],"",0))</f>
        <v/>
      </c>
      <c r="M1421" s="312"/>
      <c r="N1421" s="537" t="str">
        <f>IF(Tabla1[[#This Row],[Descripción]]="","",_xlfn.XLOOKUP(Tabla1[[#This Row],[Descripción]],Tabla10[Descripción],Tabla10[Precio Unitario],0))</f>
        <v/>
      </c>
      <c r="O1421" s="537" t="str">
        <f>IF(Tabla1[[#This Row],[Cantidad de Insumos]]="","",Tabla1[[#This Row],[Precio Unitario]]*Tabla1[[#This Row],[Cantidad de Insumos]])</f>
        <v/>
      </c>
      <c r="P1421" s="522" t="str">
        <f>IF(Tabla1[[#This Row],[Descripción]]="","",_xlfn.XLOOKUP(Tabla1[[#This Row],[Descripción]],Tabla10[Descripción],Tabla10[CODIGO PRESUPUESTARIO],0))</f>
        <v/>
      </c>
      <c r="Q1421" s="523"/>
      <c r="R1421" s="523" t="str">
        <f>IF(Tabla1[[#This Row],[Insumos]]="","",_xlfn.XLOOKUP(Tabla1[[#This Row],[Insumos]],Tabla10[Insumo],Tabla10[InsumoAbrev],"",0))</f>
        <v/>
      </c>
    </row>
    <row r="1422" spans="2:18">
      <c r="B1422" s="188" t="str">
        <f>IF('Formulario PPGR3'!$G1422="","",CONCATENATE('Formulario PPGR3'!$C1422,".",'Formulario PPGR3'!$D1422,".",'Formulario PPGR3'!$E1422,".",'Formulario PPGR3'!$F1422))</f>
        <v/>
      </c>
      <c r="C1422" s="188" t="str">
        <f>IF('Formulario PPGR3'!$G1422="","",'Formulario PPGR1'!#REF!)</f>
        <v/>
      </c>
      <c r="D1422" s="188" t="str">
        <f>IF('Formulario PPGR3'!$G1422="","",'Formulario PPGR1'!#REF!)</f>
        <v/>
      </c>
      <c r="E1422" s="188" t="str">
        <f>IF('Formulario PPGR3'!$G1422="","",'Formulario PPGR1'!#REF!)</f>
        <v/>
      </c>
      <c r="F1422" s="188" t="str">
        <f>IF('Formulario PPGR3'!$G1422="","",'Formulario PPGR1'!#REF!)</f>
        <v/>
      </c>
      <c r="G1422" s="234"/>
      <c r="H1422" s="519" t="str" cm="1">
        <f t="array" ref="H1422">IF(Tabla1[[#This Row],[Código_Actividad]]="","",_xlfn.XLOOKUP(Tabla1[[#This Row],[Código_Actividad]],CodigoActividad,Tabla2[Actividades Programables Presupuestables],"",0))</f>
        <v/>
      </c>
      <c r="I1422" s="520" t="str">
        <f>IFERROR(VLOOKUP('Formulario PPGR3'!$G1422,'Formulario PPGR2'!$C$9:$Q$270,15,FALSE),"")</f>
        <v/>
      </c>
      <c r="J1422" s="525"/>
      <c r="K1422" s="524"/>
      <c r="L1422" s="521" t="str">
        <f>IF(Tabla1[[#This Row],[Descripción]]="","",_xlfn.XLOOKUP(Tabla1[[#This Row],[Descripción]],Tabla10[Descripción],Tabla10[Unidad de Medida],"",0))</f>
        <v/>
      </c>
      <c r="M1422" s="312"/>
      <c r="N1422" s="537" t="str">
        <f>IF(Tabla1[[#This Row],[Descripción]]="","",_xlfn.XLOOKUP(Tabla1[[#This Row],[Descripción]],Tabla10[Descripción],Tabla10[Precio Unitario],0))</f>
        <v/>
      </c>
      <c r="O1422" s="537" t="str">
        <f>IF(Tabla1[[#This Row],[Cantidad de Insumos]]="","",Tabla1[[#This Row],[Precio Unitario]]*Tabla1[[#This Row],[Cantidad de Insumos]])</f>
        <v/>
      </c>
      <c r="P1422" s="522" t="str">
        <f>IF(Tabla1[[#This Row],[Descripción]]="","",_xlfn.XLOOKUP(Tabla1[[#This Row],[Descripción]],Tabla10[Descripción],Tabla10[CODIGO PRESUPUESTARIO],0))</f>
        <v/>
      </c>
      <c r="Q1422" s="523"/>
      <c r="R1422" s="523" t="str">
        <f>IF(Tabla1[[#This Row],[Insumos]]="","",_xlfn.XLOOKUP(Tabla1[[#This Row],[Insumos]],Tabla10[Insumo],Tabla10[InsumoAbrev],"",0))</f>
        <v/>
      </c>
    </row>
    <row r="1423" spans="2:18">
      <c r="B1423" s="188" t="str">
        <f>IF('Formulario PPGR3'!$G1423="","",CONCATENATE('Formulario PPGR3'!$C1423,".",'Formulario PPGR3'!$D1423,".",'Formulario PPGR3'!$E1423,".",'Formulario PPGR3'!$F1423))</f>
        <v/>
      </c>
      <c r="C1423" s="188" t="str">
        <f>IF('Formulario PPGR3'!$G1423="","",'Formulario PPGR1'!#REF!)</f>
        <v/>
      </c>
      <c r="D1423" s="188" t="str">
        <f>IF('Formulario PPGR3'!$G1423="","",'Formulario PPGR1'!#REF!)</f>
        <v/>
      </c>
      <c r="E1423" s="188" t="str">
        <f>IF('Formulario PPGR3'!$G1423="","",'Formulario PPGR1'!#REF!)</f>
        <v/>
      </c>
      <c r="F1423" s="188" t="str">
        <f>IF('Formulario PPGR3'!$G1423="","",'Formulario PPGR1'!#REF!)</f>
        <v/>
      </c>
      <c r="G1423" s="234"/>
      <c r="H1423" s="519" t="str" cm="1">
        <f t="array" ref="H1423">IF(Tabla1[[#This Row],[Código_Actividad]]="","",_xlfn.XLOOKUP(Tabla1[[#This Row],[Código_Actividad]],CodigoActividad,Tabla2[Actividades Programables Presupuestables],"",0))</f>
        <v/>
      </c>
      <c r="I1423" s="520" t="str">
        <f>IFERROR(VLOOKUP('Formulario PPGR3'!$G1423,'Formulario PPGR2'!$C$9:$Q$270,15,FALSE),"")</f>
        <v/>
      </c>
      <c r="J1423" s="525"/>
      <c r="K1423" s="524"/>
      <c r="L1423" s="521" t="str">
        <f>IF(Tabla1[[#This Row],[Descripción]]="","",_xlfn.XLOOKUP(Tabla1[[#This Row],[Descripción]],Tabla10[Descripción],Tabla10[Unidad de Medida],"",0))</f>
        <v/>
      </c>
      <c r="M1423" s="312"/>
      <c r="N1423" s="537" t="str">
        <f>IF(Tabla1[[#This Row],[Descripción]]="","",_xlfn.XLOOKUP(Tabla1[[#This Row],[Descripción]],Tabla10[Descripción],Tabla10[Precio Unitario],0))</f>
        <v/>
      </c>
      <c r="O1423" s="537" t="str">
        <f>IF(Tabla1[[#This Row],[Cantidad de Insumos]]="","",Tabla1[[#This Row],[Precio Unitario]]*Tabla1[[#This Row],[Cantidad de Insumos]])</f>
        <v/>
      </c>
      <c r="P1423" s="522" t="str">
        <f>IF(Tabla1[[#This Row],[Descripción]]="","",_xlfn.XLOOKUP(Tabla1[[#This Row],[Descripción]],Tabla10[Descripción],Tabla10[CODIGO PRESUPUESTARIO],0))</f>
        <v/>
      </c>
      <c r="Q1423" s="523"/>
      <c r="R1423" s="523" t="str">
        <f>IF(Tabla1[[#This Row],[Insumos]]="","",_xlfn.XLOOKUP(Tabla1[[#This Row],[Insumos]],Tabla10[Insumo],Tabla10[InsumoAbrev],"",0))</f>
        <v/>
      </c>
    </row>
    <row r="1424" spans="2:18">
      <c r="B1424" s="188" t="str">
        <f>IF('Formulario PPGR3'!$G1424="","",CONCATENATE('Formulario PPGR3'!$C1424,".",'Formulario PPGR3'!$D1424,".",'Formulario PPGR3'!$E1424,".",'Formulario PPGR3'!$F1424))</f>
        <v/>
      </c>
      <c r="C1424" s="188" t="str">
        <f>IF('Formulario PPGR3'!$G1424="","",'Formulario PPGR1'!#REF!)</f>
        <v/>
      </c>
      <c r="D1424" s="188" t="str">
        <f>IF('Formulario PPGR3'!$G1424="","",'Formulario PPGR1'!#REF!)</f>
        <v/>
      </c>
      <c r="E1424" s="188" t="str">
        <f>IF('Formulario PPGR3'!$G1424="","",'Formulario PPGR1'!#REF!)</f>
        <v/>
      </c>
      <c r="F1424" s="188" t="str">
        <f>IF('Formulario PPGR3'!$G1424="","",'Formulario PPGR1'!#REF!)</f>
        <v/>
      </c>
      <c r="G1424" s="234"/>
      <c r="H1424" s="519" t="str" cm="1">
        <f t="array" ref="H1424">IF(Tabla1[[#This Row],[Código_Actividad]]="","",_xlfn.XLOOKUP(Tabla1[[#This Row],[Código_Actividad]],CodigoActividad,Tabla2[Actividades Programables Presupuestables],"",0))</f>
        <v/>
      </c>
      <c r="I1424" s="520" t="str">
        <f>IFERROR(VLOOKUP('Formulario PPGR3'!$G1424,'Formulario PPGR2'!$C$9:$Q$270,15,FALSE),"")</f>
        <v/>
      </c>
      <c r="J1424" s="525"/>
      <c r="K1424" s="524"/>
      <c r="L1424" s="521" t="str">
        <f>IF(Tabla1[[#This Row],[Descripción]]="","",_xlfn.XLOOKUP(Tabla1[[#This Row],[Descripción]],Tabla10[Descripción],Tabla10[Unidad de Medida],"",0))</f>
        <v/>
      </c>
      <c r="M1424" s="312"/>
      <c r="N1424" s="537" t="str">
        <f>IF(Tabla1[[#This Row],[Descripción]]="","",_xlfn.XLOOKUP(Tabla1[[#This Row],[Descripción]],Tabla10[Descripción],Tabla10[Precio Unitario],0))</f>
        <v/>
      </c>
      <c r="O1424" s="537" t="str">
        <f>IF(Tabla1[[#This Row],[Cantidad de Insumos]]="","",Tabla1[[#This Row],[Precio Unitario]]*Tabla1[[#This Row],[Cantidad de Insumos]])</f>
        <v/>
      </c>
      <c r="P1424" s="522" t="str">
        <f>IF(Tabla1[[#This Row],[Descripción]]="","",_xlfn.XLOOKUP(Tabla1[[#This Row],[Descripción]],Tabla10[Descripción],Tabla10[CODIGO PRESUPUESTARIO],0))</f>
        <v/>
      </c>
      <c r="Q1424" s="523"/>
      <c r="R1424" s="523" t="str">
        <f>IF(Tabla1[[#This Row],[Insumos]]="","",_xlfn.XLOOKUP(Tabla1[[#This Row],[Insumos]],Tabla10[Insumo],Tabla10[InsumoAbrev],"",0))</f>
        <v/>
      </c>
    </row>
    <row r="1425" spans="2:18">
      <c r="B1425" s="188" t="str">
        <f>IF('Formulario PPGR3'!$G1425="","",CONCATENATE('Formulario PPGR3'!$C1425,".",'Formulario PPGR3'!$D1425,".",'Formulario PPGR3'!$E1425,".",'Formulario PPGR3'!$F1425))</f>
        <v/>
      </c>
      <c r="C1425" s="188" t="str">
        <f>IF('Formulario PPGR3'!$G1425="","",'Formulario PPGR1'!#REF!)</f>
        <v/>
      </c>
      <c r="D1425" s="188" t="str">
        <f>IF('Formulario PPGR3'!$G1425="","",'Formulario PPGR1'!#REF!)</f>
        <v/>
      </c>
      <c r="E1425" s="188" t="str">
        <f>IF('Formulario PPGR3'!$G1425="","",'Formulario PPGR1'!#REF!)</f>
        <v/>
      </c>
      <c r="F1425" s="188" t="str">
        <f>IF('Formulario PPGR3'!$G1425="","",'Formulario PPGR1'!#REF!)</f>
        <v/>
      </c>
      <c r="G1425" s="234"/>
      <c r="H1425" s="519" t="str" cm="1">
        <f t="array" ref="H1425">IF(Tabla1[[#This Row],[Código_Actividad]]="","",_xlfn.XLOOKUP(Tabla1[[#This Row],[Código_Actividad]],CodigoActividad,Tabla2[Actividades Programables Presupuestables],"",0))</f>
        <v/>
      </c>
      <c r="I1425" s="520" t="str">
        <f>IFERROR(VLOOKUP('Formulario PPGR3'!$G1425,'Formulario PPGR2'!$C$9:$Q$270,15,FALSE),"")</f>
        <v/>
      </c>
      <c r="J1425" s="525"/>
      <c r="K1425" s="524"/>
      <c r="L1425" s="521" t="str">
        <f>IF(Tabla1[[#This Row],[Descripción]]="","",_xlfn.XLOOKUP(Tabla1[[#This Row],[Descripción]],Tabla10[Descripción],Tabla10[Unidad de Medida],"",0))</f>
        <v/>
      </c>
      <c r="M1425" s="312"/>
      <c r="N1425" s="537" t="str">
        <f>IF(Tabla1[[#This Row],[Descripción]]="","",_xlfn.XLOOKUP(Tabla1[[#This Row],[Descripción]],Tabla10[Descripción],Tabla10[Precio Unitario],0))</f>
        <v/>
      </c>
      <c r="O1425" s="537" t="str">
        <f>IF(Tabla1[[#This Row],[Cantidad de Insumos]]="","",Tabla1[[#This Row],[Precio Unitario]]*Tabla1[[#This Row],[Cantidad de Insumos]])</f>
        <v/>
      </c>
      <c r="P1425" s="522" t="str">
        <f>IF(Tabla1[[#This Row],[Descripción]]="","",_xlfn.XLOOKUP(Tabla1[[#This Row],[Descripción]],Tabla10[Descripción],Tabla10[CODIGO PRESUPUESTARIO],0))</f>
        <v/>
      </c>
      <c r="Q1425" s="523"/>
      <c r="R1425" s="523" t="str">
        <f>IF(Tabla1[[#This Row],[Insumos]]="","",_xlfn.XLOOKUP(Tabla1[[#This Row],[Insumos]],Tabla10[Insumo],Tabla10[InsumoAbrev],"",0))</f>
        <v/>
      </c>
    </row>
    <row r="1426" spans="2:18">
      <c r="B1426" s="188" t="str">
        <f>IF('Formulario PPGR3'!$G1426="","",CONCATENATE('Formulario PPGR3'!$C1426,".",'Formulario PPGR3'!$D1426,".",'Formulario PPGR3'!$E1426,".",'Formulario PPGR3'!$F1426))</f>
        <v/>
      </c>
      <c r="C1426" s="188" t="str">
        <f>IF('Formulario PPGR3'!$G1426="","",'Formulario PPGR1'!#REF!)</f>
        <v/>
      </c>
      <c r="D1426" s="188" t="str">
        <f>IF('Formulario PPGR3'!$G1426="","",'Formulario PPGR1'!#REF!)</f>
        <v/>
      </c>
      <c r="E1426" s="188" t="str">
        <f>IF('Formulario PPGR3'!$G1426="","",'Formulario PPGR1'!#REF!)</f>
        <v/>
      </c>
      <c r="F1426" s="188" t="str">
        <f>IF('Formulario PPGR3'!$G1426="","",'Formulario PPGR1'!#REF!)</f>
        <v/>
      </c>
      <c r="G1426" s="234"/>
      <c r="H1426" s="519" t="str" cm="1">
        <f t="array" ref="H1426">IF(Tabla1[[#This Row],[Código_Actividad]]="","",_xlfn.XLOOKUP(Tabla1[[#This Row],[Código_Actividad]],CodigoActividad,Tabla2[Actividades Programables Presupuestables],"",0))</f>
        <v/>
      </c>
      <c r="I1426" s="520" t="str">
        <f>IFERROR(VLOOKUP('Formulario PPGR3'!$G1426,'Formulario PPGR2'!$C$9:$Q$270,15,FALSE),"")</f>
        <v/>
      </c>
      <c r="J1426" s="525"/>
      <c r="K1426" s="524"/>
      <c r="L1426" s="521" t="str">
        <f>IF(Tabla1[[#This Row],[Descripción]]="","",_xlfn.XLOOKUP(Tabla1[[#This Row],[Descripción]],Tabla10[Descripción],Tabla10[Unidad de Medida],"",0))</f>
        <v/>
      </c>
      <c r="M1426" s="312"/>
      <c r="N1426" s="537" t="str">
        <f>IF(Tabla1[[#This Row],[Descripción]]="","",_xlfn.XLOOKUP(Tabla1[[#This Row],[Descripción]],Tabla10[Descripción],Tabla10[Precio Unitario],0))</f>
        <v/>
      </c>
      <c r="O1426" s="537" t="str">
        <f>IF(Tabla1[[#This Row],[Cantidad de Insumos]]="","",Tabla1[[#This Row],[Precio Unitario]]*Tabla1[[#This Row],[Cantidad de Insumos]])</f>
        <v/>
      </c>
      <c r="P1426" s="522" t="str">
        <f>IF(Tabla1[[#This Row],[Descripción]]="","",_xlfn.XLOOKUP(Tabla1[[#This Row],[Descripción]],Tabla10[Descripción],Tabla10[CODIGO PRESUPUESTARIO],0))</f>
        <v/>
      </c>
      <c r="Q1426" s="523"/>
      <c r="R1426" s="523" t="str">
        <f>IF(Tabla1[[#This Row],[Insumos]]="","",_xlfn.XLOOKUP(Tabla1[[#This Row],[Insumos]],Tabla10[Insumo],Tabla10[InsumoAbrev],"",0))</f>
        <v/>
      </c>
    </row>
    <row r="1427" spans="2:18">
      <c r="B1427" s="188" t="str">
        <f>IF('Formulario PPGR3'!$G1427="","",CONCATENATE('Formulario PPGR3'!$C1427,".",'Formulario PPGR3'!$D1427,".",'Formulario PPGR3'!$E1427,".",'Formulario PPGR3'!$F1427))</f>
        <v/>
      </c>
      <c r="C1427" s="188" t="str">
        <f>IF('Formulario PPGR3'!$G1427="","",'Formulario PPGR1'!#REF!)</f>
        <v/>
      </c>
      <c r="D1427" s="188" t="str">
        <f>IF('Formulario PPGR3'!$G1427="","",'Formulario PPGR1'!#REF!)</f>
        <v/>
      </c>
      <c r="E1427" s="188" t="str">
        <f>IF('Formulario PPGR3'!$G1427="","",'Formulario PPGR1'!#REF!)</f>
        <v/>
      </c>
      <c r="F1427" s="188" t="str">
        <f>IF('Formulario PPGR3'!$G1427="","",'Formulario PPGR1'!#REF!)</f>
        <v/>
      </c>
      <c r="G1427" s="234"/>
      <c r="H1427" s="519" t="str" cm="1">
        <f t="array" ref="H1427">IF(Tabla1[[#This Row],[Código_Actividad]]="","",_xlfn.XLOOKUP(Tabla1[[#This Row],[Código_Actividad]],CodigoActividad,Tabla2[Actividades Programables Presupuestables],"",0))</f>
        <v/>
      </c>
      <c r="I1427" s="520" t="str">
        <f>IFERROR(VLOOKUP('Formulario PPGR3'!$G1427,'Formulario PPGR2'!$C$9:$Q$270,15,FALSE),"")</f>
        <v/>
      </c>
      <c r="J1427" s="525"/>
      <c r="K1427" s="524"/>
      <c r="L1427" s="521" t="str">
        <f>IF(Tabla1[[#This Row],[Descripción]]="","",_xlfn.XLOOKUP(Tabla1[[#This Row],[Descripción]],Tabla10[Descripción],Tabla10[Unidad de Medida],"",0))</f>
        <v/>
      </c>
      <c r="M1427" s="312"/>
      <c r="N1427" s="537" t="str">
        <f>IF(Tabla1[[#This Row],[Descripción]]="","",_xlfn.XLOOKUP(Tabla1[[#This Row],[Descripción]],Tabla10[Descripción],Tabla10[Precio Unitario],0))</f>
        <v/>
      </c>
      <c r="O1427" s="537" t="str">
        <f>IF(Tabla1[[#This Row],[Cantidad de Insumos]]="","",Tabla1[[#This Row],[Precio Unitario]]*Tabla1[[#This Row],[Cantidad de Insumos]])</f>
        <v/>
      </c>
      <c r="P1427" s="522" t="str">
        <f>IF(Tabla1[[#This Row],[Descripción]]="","",_xlfn.XLOOKUP(Tabla1[[#This Row],[Descripción]],Tabla10[Descripción],Tabla10[CODIGO PRESUPUESTARIO],0))</f>
        <v/>
      </c>
      <c r="Q1427" s="523"/>
      <c r="R1427" s="523" t="str">
        <f>IF(Tabla1[[#This Row],[Insumos]]="","",_xlfn.XLOOKUP(Tabla1[[#This Row],[Insumos]],Tabla10[Insumo],Tabla10[InsumoAbrev],"",0))</f>
        <v/>
      </c>
    </row>
    <row r="1428" spans="2:18">
      <c r="B1428" s="188" t="str">
        <f>IF('Formulario PPGR3'!$G1428="","",CONCATENATE('Formulario PPGR3'!$C1428,".",'Formulario PPGR3'!$D1428,".",'Formulario PPGR3'!$E1428,".",'Formulario PPGR3'!$F1428))</f>
        <v/>
      </c>
      <c r="C1428" s="188" t="str">
        <f>IF('Formulario PPGR3'!$G1428="","",'Formulario PPGR1'!#REF!)</f>
        <v/>
      </c>
      <c r="D1428" s="188" t="str">
        <f>IF('Formulario PPGR3'!$G1428="","",'Formulario PPGR1'!#REF!)</f>
        <v/>
      </c>
      <c r="E1428" s="188" t="str">
        <f>IF('Formulario PPGR3'!$G1428="","",'Formulario PPGR1'!#REF!)</f>
        <v/>
      </c>
      <c r="F1428" s="188" t="str">
        <f>IF('Formulario PPGR3'!$G1428="","",'Formulario PPGR1'!#REF!)</f>
        <v/>
      </c>
      <c r="G1428" s="234"/>
      <c r="H1428" s="519" t="str" cm="1">
        <f t="array" ref="H1428">IF(Tabla1[[#This Row],[Código_Actividad]]="","",_xlfn.XLOOKUP(Tabla1[[#This Row],[Código_Actividad]],CodigoActividad,Tabla2[Actividades Programables Presupuestables],"",0))</f>
        <v/>
      </c>
      <c r="I1428" s="520" t="str">
        <f>IFERROR(VLOOKUP('Formulario PPGR3'!$G1428,'Formulario PPGR2'!$C$9:$Q$270,15,FALSE),"")</f>
        <v/>
      </c>
      <c r="J1428" s="525"/>
      <c r="K1428" s="524"/>
      <c r="L1428" s="521" t="str">
        <f>IF(Tabla1[[#This Row],[Descripción]]="","",_xlfn.XLOOKUP(Tabla1[[#This Row],[Descripción]],Tabla10[Descripción],Tabla10[Unidad de Medida],"",0))</f>
        <v/>
      </c>
      <c r="M1428" s="312"/>
      <c r="N1428" s="537" t="str">
        <f>IF(Tabla1[[#This Row],[Descripción]]="","",_xlfn.XLOOKUP(Tabla1[[#This Row],[Descripción]],Tabla10[Descripción],Tabla10[Precio Unitario],0))</f>
        <v/>
      </c>
      <c r="O1428" s="537" t="str">
        <f>IF(Tabla1[[#This Row],[Cantidad de Insumos]]="","",Tabla1[[#This Row],[Precio Unitario]]*Tabla1[[#This Row],[Cantidad de Insumos]])</f>
        <v/>
      </c>
      <c r="P1428" s="522" t="str">
        <f>IF(Tabla1[[#This Row],[Descripción]]="","",_xlfn.XLOOKUP(Tabla1[[#This Row],[Descripción]],Tabla10[Descripción],Tabla10[CODIGO PRESUPUESTARIO],0))</f>
        <v/>
      </c>
      <c r="Q1428" s="523"/>
      <c r="R1428" s="523" t="str">
        <f>IF(Tabla1[[#This Row],[Insumos]]="","",_xlfn.XLOOKUP(Tabla1[[#This Row],[Insumos]],Tabla10[Insumo],Tabla10[InsumoAbrev],"",0))</f>
        <v/>
      </c>
    </row>
    <row r="1429" spans="2:18">
      <c r="B1429" s="188" t="str">
        <f>IF('Formulario PPGR3'!$G1429="","",CONCATENATE('Formulario PPGR3'!$C1429,".",'Formulario PPGR3'!$D1429,".",'Formulario PPGR3'!$E1429,".",'Formulario PPGR3'!$F1429))</f>
        <v/>
      </c>
      <c r="C1429" s="188" t="str">
        <f>IF('Formulario PPGR3'!$G1429="","",'Formulario PPGR1'!#REF!)</f>
        <v/>
      </c>
      <c r="D1429" s="188" t="str">
        <f>IF('Formulario PPGR3'!$G1429="","",'Formulario PPGR1'!#REF!)</f>
        <v/>
      </c>
      <c r="E1429" s="188" t="str">
        <f>IF('Formulario PPGR3'!$G1429="","",'Formulario PPGR1'!#REF!)</f>
        <v/>
      </c>
      <c r="F1429" s="188" t="str">
        <f>IF('Formulario PPGR3'!$G1429="","",'Formulario PPGR1'!#REF!)</f>
        <v/>
      </c>
      <c r="G1429" s="234"/>
      <c r="H1429" s="519" t="str" cm="1">
        <f t="array" ref="H1429">IF(Tabla1[[#This Row],[Código_Actividad]]="","",_xlfn.XLOOKUP(Tabla1[[#This Row],[Código_Actividad]],CodigoActividad,Tabla2[Actividades Programables Presupuestables],"",0))</f>
        <v/>
      </c>
      <c r="I1429" s="520" t="str">
        <f>IFERROR(VLOOKUP('Formulario PPGR3'!$G1429,'Formulario PPGR2'!$C$9:$Q$270,15,FALSE),"")</f>
        <v/>
      </c>
      <c r="J1429" s="525"/>
      <c r="K1429" s="524"/>
      <c r="L1429" s="521" t="str">
        <f>IF(Tabla1[[#This Row],[Descripción]]="","",_xlfn.XLOOKUP(Tabla1[[#This Row],[Descripción]],Tabla10[Descripción],Tabla10[Unidad de Medida],"",0))</f>
        <v/>
      </c>
      <c r="M1429" s="312"/>
      <c r="N1429" s="537" t="str">
        <f>IF(Tabla1[[#This Row],[Descripción]]="","",_xlfn.XLOOKUP(Tabla1[[#This Row],[Descripción]],Tabla10[Descripción],Tabla10[Precio Unitario],0))</f>
        <v/>
      </c>
      <c r="O1429" s="537" t="str">
        <f>IF(Tabla1[[#This Row],[Cantidad de Insumos]]="","",Tabla1[[#This Row],[Precio Unitario]]*Tabla1[[#This Row],[Cantidad de Insumos]])</f>
        <v/>
      </c>
      <c r="P1429" s="522" t="str">
        <f>IF(Tabla1[[#This Row],[Descripción]]="","",_xlfn.XLOOKUP(Tabla1[[#This Row],[Descripción]],Tabla10[Descripción],Tabla10[CODIGO PRESUPUESTARIO],0))</f>
        <v/>
      </c>
      <c r="Q1429" s="523"/>
      <c r="R1429" s="523" t="str">
        <f>IF(Tabla1[[#This Row],[Insumos]]="","",_xlfn.XLOOKUP(Tabla1[[#This Row],[Insumos]],Tabla10[Insumo],Tabla10[InsumoAbrev],"",0))</f>
        <v/>
      </c>
    </row>
    <row r="1430" spans="2:18">
      <c r="B1430" s="188" t="str">
        <f>IF('Formulario PPGR3'!$G1430="","",CONCATENATE('Formulario PPGR3'!$C1430,".",'Formulario PPGR3'!$D1430,".",'Formulario PPGR3'!$E1430,".",'Formulario PPGR3'!$F1430))</f>
        <v/>
      </c>
      <c r="C1430" s="188" t="str">
        <f>IF('Formulario PPGR3'!$G1430="","",'Formulario PPGR1'!#REF!)</f>
        <v/>
      </c>
      <c r="D1430" s="188" t="str">
        <f>IF('Formulario PPGR3'!$G1430="","",'Formulario PPGR1'!#REF!)</f>
        <v/>
      </c>
      <c r="E1430" s="188" t="str">
        <f>IF('Formulario PPGR3'!$G1430="","",'Formulario PPGR1'!#REF!)</f>
        <v/>
      </c>
      <c r="F1430" s="188" t="str">
        <f>IF('Formulario PPGR3'!$G1430="","",'Formulario PPGR1'!#REF!)</f>
        <v/>
      </c>
      <c r="G1430" s="234"/>
      <c r="H1430" s="519" t="str" cm="1">
        <f t="array" ref="H1430">IF(Tabla1[[#This Row],[Código_Actividad]]="","",_xlfn.XLOOKUP(Tabla1[[#This Row],[Código_Actividad]],CodigoActividad,Tabla2[Actividades Programables Presupuestables],"",0))</f>
        <v/>
      </c>
      <c r="I1430" s="520" t="str">
        <f>IFERROR(VLOOKUP('Formulario PPGR3'!$G1430,'Formulario PPGR2'!$C$9:$Q$270,15,FALSE),"")</f>
        <v/>
      </c>
      <c r="J1430" s="525"/>
      <c r="K1430" s="524"/>
      <c r="L1430" s="521" t="str">
        <f>IF(Tabla1[[#This Row],[Descripción]]="","",_xlfn.XLOOKUP(Tabla1[[#This Row],[Descripción]],Tabla10[Descripción],Tabla10[Unidad de Medida],"",0))</f>
        <v/>
      </c>
      <c r="M1430" s="312"/>
      <c r="N1430" s="537" t="str">
        <f>IF(Tabla1[[#This Row],[Descripción]]="","",_xlfn.XLOOKUP(Tabla1[[#This Row],[Descripción]],Tabla10[Descripción],Tabla10[Precio Unitario],0))</f>
        <v/>
      </c>
      <c r="O1430" s="537" t="str">
        <f>IF(Tabla1[[#This Row],[Cantidad de Insumos]]="","",Tabla1[[#This Row],[Precio Unitario]]*Tabla1[[#This Row],[Cantidad de Insumos]])</f>
        <v/>
      </c>
      <c r="P1430" s="522" t="str">
        <f>IF(Tabla1[[#This Row],[Descripción]]="","",_xlfn.XLOOKUP(Tabla1[[#This Row],[Descripción]],Tabla10[Descripción],Tabla10[CODIGO PRESUPUESTARIO],0))</f>
        <v/>
      </c>
      <c r="Q1430" s="523"/>
      <c r="R1430" s="523" t="str">
        <f>IF(Tabla1[[#This Row],[Insumos]]="","",_xlfn.XLOOKUP(Tabla1[[#This Row],[Insumos]],Tabla10[Insumo],Tabla10[InsumoAbrev],"",0))</f>
        <v/>
      </c>
    </row>
    <row r="1431" spans="2:18">
      <c r="B1431" s="188" t="str">
        <f>IF('Formulario PPGR3'!$G1431="","",CONCATENATE('Formulario PPGR3'!$C1431,".",'Formulario PPGR3'!$D1431,".",'Formulario PPGR3'!$E1431,".",'Formulario PPGR3'!$F1431))</f>
        <v/>
      </c>
      <c r="C1431" s="188" t="str">
        <f>IF('Formulario PPGR3'!$G1431="","",'Formulario PPGR1'!#REF!)</f>
        <v/>
      </c>
      <c r="D1431" s="188" t="str">
        <f>IF('Formulario PPGR3'!$G1431="","",'Formulario PPGR1'!#REF!)</f>
        <v/>
      </c>
      <c r="E1431" s="188" t="str">
        <f>IF('Formulario PPGR3'!$G1431="","",'Formulario PPGR1'!#REF!)</f>
        <v/>
      </c>
      <c r="F1431" s="188" t="str">
        <f>IF('Formulario PPGR3'!$G1431="","",'Formulario PPGR1'!#REF!)</f>
        <v/>
      </c>
      <c r="G1431" s="234"/>
      <c r="H1431" s="519" t="str" cm="1">
        <f t="array" ref="H1431">IF(Tabla1[[#This Row],[Código_Actividad]]="","",_xlfn.XLOOKUP(Tabla1[[#This Row],[Código_Actividad]],CodigoActividad,Tabla2[Actividades Programables Presupuestables],"",0))</f>
        <v/>
      </c>
      <c r="I1431" s="520" t="str">
        <f>IFERROR(VLOOKUP('Formulario PPGR3'!$G1431,'Formulario PPGR2'!$C$9:$Q$270,15,FALSE),"")</f>
        <v/>
      </c>
      <c r="J1431" s="525"/>
      <c r="K1431" s="524"/>
      <c r="L1431" s="521" t="str">
        <f>IF(Tabla1[[#This Row],[Descripción]]="","",_xlfn.XLOOKUP(Tabla1[[#This Row],[Descripción]],Tabla10[Descripción],Tabla10[Unidad de Medida],"",0))</f>
        <v/>
      </c>
      <c r="M1431" s="312"/>
      <c r="N1431" s="537" t="str">
        <f>IF(Tabla1[[#This Row],[Descripción]]="","",_xlfn.XLOOKUP(Tabla1[[#This Row],[Descripción]],Tabla10[Descripción],Tabla10[Precio Unitario],0))</f>
        <v/>
      </c>
      <c r="O1431" s="537" t="str">
        <f>IF(Tabla1[[#This Row],[Cantidad de Insumos]]="","",Tabla1[[#This Row],[Precio Unitario]]*Tabla1[[#This Row],[Cantidad de Insumos]])</f>
        <v/>
      </c>
      <c r="P1431" s="522" t="str">
        <f>IF(Tabla1[[#This Row],[Descripción]]="","",_xlfn.XLOOKUP(Tabla1[[#This Row],[Descripción]],Tabla10[Descripción],Tabla10[CODIGO PRESUPUESTARIO],0))</f>
        <v/>
      </c>
      <c r="Q1431" s="523"/>
      <c r="R1431" s="523" t="str">
        <f>IF(Tabla1[[#This Row],[Insumos]]="","",_xlfn.XLOOKUP(Tabla1[[#This Row],[Insumos]],Tabla10[Insumo],Tabla10[InsumoAbrev],"",0))</f>
        <v/>
      </c>
    </row>
    <row r="1432" spans="2:18">
      <c r="B1432" s="188" t="str">
        <f>IF('Formulario PPGR3'!$G1432="","",CONCATENATE('Formulario PPGR3'!$C1432,".",'Formulario PPGR3'!$D1432,".",'Formulario PPGR3'!$E1432,".",'Formulario PPGR3'!$F1432))</f>
        <v/>
      </c>
      <c r="C1432" s="188" t="str">
        <f>IF('Formulario PPGR3'!$G1432="","",'Formulario PPGR1'!#REF!)</f>
        <v/>
      </c>
      <c r="D1432" s="188" t="str">
        <f>IF('Formulario PPGR3'!$G1432="","",'Formulario PPGR1'!#REF!)</f>
        <v/>
      </c>
      <c r="E1432" s="188" t="str">
        <f>IF('Formulario PPGR3'!$G1432="","",'Formulario PPGR1'!#REF!)</f>
        <v/>
      </c>
      <c r="F1432" s="188" t="str">
        <f>IF('Formulario PPGR3'!$G1432="","",'Formulario PPGR1'!#REF!)</f>
        <v/>
      </c>
      <c r="G1432" s="234"/>
      <c r="H1432" s="519" t="str" cm="1">
        <f t="array" ref="H1432">IF(Tabla1[[#This Row],[Código_Actividad]]="","",_xlfn.XLOOKUP(Tabla1[[#This Row],[Código_Actividad]],CodigoActividad,Tabla2[Actividades Programables Presupuestables],"",0))</f>
        <v/>
      </c>
      <c r="I1432" s="520" t="str">
        <f>IFERROR(VLOOKUP('Formulario PPGR3'!$G1432,'Formulario PPGR2'!$C$9:$Q$270,15,FALSE),"")</f>
        <v/>
      </c>
      <c r="J1432" s="525"/>
      <c r="K1432" s="524"/>
      <c r="L1432" s="521" t="str">
        <f>IF(Tabla1[[#This Row],[Descripción]]="","",_xlfn.XLOOKUP(Tabla1[[#This Row],[Descripción]],Tabla10[Descripción],Tabla10[Unidad de Medida],"",0))</f>
        <v/>
      </c>
      <c r="M1432" s="312"/>
      <c r="N1432" s="537" t="str">
        <f>IF(Tabla1[[#This Row],[Descripción]]="","",_xlfn.XLOOKUP(Tabla1[[#This Row],[Descripción]],Tabla10[Descripción],Tabla10[Precio Unitario],0))</f>
        <v/>
      </c>
      <c r="O1432" s="537" t="str">
        <f>IF(Tabla1[[#This Row],[Cantidad de Insumos]]="","",Tabla1[[#This Row],[Precio Unitario]]*Tabla1[[#This Row],[Cantidad de Insumos]])</f>
        <v/>
      </c>
      <c r="P1432" s="522" t="str">
        <f>IF(Tabla1[[#This Row],[Descripción]]="","",_xlfn.XLOOKUP(Tabla1[[#This Row],[Descripción]],Tabla10[Descripción],Tabla10[CODIGO PRESUPUESTARIO],0))</f>
        <v/>
      </c>
      <c r="Q1432" s="523"/>
      <c r="R1432" s="523" t="str">
        <f>IF(Tabla1[[#This Row],[Insumos]]="","",_xlfn.XLOOKUP(Tabla1[[#This Row],[Insumos]],Tabla10[Insumo],Tabla10[InsumoAbrev],"",0))</f>
        <v/>
      </c>
    </row>
    <row r="1433" spans="2:18">
      <c r="B1433" s="188" t="str">
        <f>IF('Formulario PPGR3'!$G1433="","",CONCATENATE('Formulario PPGR3'!$C1433,".",'Formulario PPGR3'!$D1433,".",'Formulario PPGR3'!$E1433,".",'Formulario PPGR3'!$F1433))</f>
        <v/>
      </c>
      <c r="C1433" s="188" t="str">
        <f>IF('Formulario PPGR3'!$G1433="","",'Formulario PPGR1'!#REF!)</f>
        <v/>
      </c>
      <c r="D1433" s="188" t="str">
        <f>IF('Formulario PPGR3'!$G1433="","",'Formulario PPGR1'!#REF!)</f>
        <v/>
      </c>
      <c r="E1433" s="188" t="str">
        <f>IF('Formulario PPGR3'!$G1433="","",'Formulario PPGR1'!#REF!)</f>
        <v/>
      </c>
      <c r="F1433" s="188" t="str">
        <f>IF('Formulario PPGR3'!$G1433="","",'Formulario PPGR1'!#REF!)</f>
        <v/>
      </c>
      <c r="G1433" s="234"/>
      <c r="H1433" s="519" t="str" cm="1">
        <f t="array" ref="H1433">IF(Tabla1[[#This Row],[Código_Actividad]]="","",_xlfn.XLOOKUP(Tabla1[[#This Row],[Código_Actividad]],CodigoActividad,Tabla2[Actividades Programables Presupuestables],"",0))</f>
        <v/>
      </c>
      <c r="I1433" s="520" t="str">
        <f>IFERROR(VLOOKUP('Formulario PPGR3'!$G1433,'Formulario PPGR2'!$C$9:$Q$270,15,FALSE),"")</f>
        <v/>
      </c>
      <c r="J1433" s="525"/>
      <c r="K1433" s="524"/>
      <c r="L1433" s="521" t="str">
        <f>IF(Tabla1[[#This Row],[Descripción]]="","",_xlfn.XLOOKUP(Tabla1[[#This Row],[Descripción]],Tabla10[Descripción],Tabla10[Unidad de Medida],"",0))</f>
        <v/>
      </c>
      <c r="M1433" s="312"/>
      <c r="N1433" s="537" t="str">
        <f>IF(Tabla1[[#This Row],[Descripción]]="","",_xlfn.XLOOKUP(Tabla1[[#This Row],[Descripción]],Tabla10[Descripción],Tabla10[Precio Unitario],0))</f>
        <v/>
      </c>
      <c r="O1433" s="537" t="str">
        <f>IF(Tabla1[[#This Row],[Cantidad de Insumos]]="","",Tabla1[[#This Row],[Precio Unitario]]*Tabla1[[#This Row],[Cantidad de Insumos]])</f>
        <v/>
      </c>
      <c r="P1433" s="522" t="str">
        <f>IF(Tabla1[[#This Row],[Descripción]]="","",_xlfn.XLOOKUP(Tabla1[[#This Row],[Descripción]],Tabla10[Descripción],Tabla10[CODIGO PRESUPUESTARIO],0))</f>
        <v/>
      </c>
      <c r="Q1433" s="523"/>
      <c r="R1433" s="523" t="str">
        <f>IF(Tabla1[[#This Row],[Insumos]]="","",_xlfn.XLOOKUP(Tabla1[[#This Row],[Insumos]],Tabla10[Insumo],Tabla10[InsumoAbrev],"",0))</f>
        <v/>
      </c>
    </row>
    <row r="1434" spans="2:18">
      <c r="B1434" s="188" t="str">
        <f>IF('Formulario PPGR3'!$G1434="","",CONCATENATE('Formulario PPGR3'!$C1434,".",'Formulario PPGR3'!$D1434,".",'Formulario PPGR3'!$E1434,".",'Formulario PPGR3'!$F1434))</f>
        <v/>
      </c>
      <c r="C1434" s="188" t="str">
        <f>IF('Formulario PPGR3'!$G1434="","",'Formulario PPGR1'!#REF!)</f>
        <v/>
      </c>
      <c r="D1434" s="188" t="str">
        <f>IF('Formulario PPGR3'!$G1434="","",'Formulario PPGR1'!#REF!)</f>
        <v/>
      </c>
      <c r="E1434" s="188" t="str">
        <f>IF('Formulario PPGR3'!$G1434="","",'Formulario PPGR1'!#REF!)</f>
        <v/>
      </c>
      <c r="F1434" s="188" t="str">
        <f>IF('Formulario PPGR3'!$G1434="","",'Formulario PPGR1'!#REF!)</f>
        <v/>
      </c>
      <c r="G1434" s="234"/>
      <c r="H1434" s="519" t="str" cm="1">
        <f t="array" ref="H1434">IF(Tabla1[[#This Row],[Código_Actividad]]="","",_xlfn.XLOOKUP(Tabla1[[#This Row],[Código_Actividad]],CodigoActividad,Tabla2[Actividades Programables Presupuestables],"",0))</f>
        <v/>
      </c>
      <c r="I1434" s="520" t="str">
        <f>IFERROR(VLOOKUP('Formulario PPGR3'!$G1434,'Formulario PPGR2'!$C$9:$Q$270,15,FALSE),"")</f>
        <v/>
      </c>
      <c r="J1434" s="525"/>
      <c r="K1434" s="524"/>
      <c r="L1434" s="521" t="str">
        <f>IF(Tabla1[[#This Row],[Descripción]]="","",_xlfn.XLOOKUP(Tabla1[[#This Row],[Descripción]],Tabla10[Descripción],Tabla10[Unidad de Medida],"",0))</f>
        <v/>
      </c>
      <c r="M1434" s="312"/>
      <c r="N1434" s="537" t="str">
        <f>IF(Tabla1[[#This Row],[Descripción]]="","",_xlfn.XLOOKUP(Tabla1[[#This Row],[Descripción]],Tabla10[Descripción],Tabla10[Precio Unitario],0))</f>
        <v/>
      </c>
      <c r="O1434" s="537" t="str">
        <f>IF(Tabla1[[#This Row],[Cantidad de Insumos]]="","",Tabla1[[#This Row],[Precio Unitario]]*Tabla1[[#This Row],[Cantidad de Insumos]])</f>
        <v/>
      </c>
      <c r="P1434" s="522" t="str">
        <f>IF(Tabla1[[#This Row],[Descripción]]="","",_xlfn.XLOOKUP(Tabla1[[#This Row],[Descripción]],Tabla10[Descripción],Tabla10[CODIGO PRESUPUESTARIO],0))</f>
        <v/>
      </c>
      <c r="Q1434" s="523"/>
      <c r="R1434" s="523" t="str">
        <f>IF(Tabla1[[#This Row],[Insumos]]="","",_xlfn.XLOOKUP(Tabla1[[#This Row],[Insumos]],Tabla10[Insumo],Tabla10[InsumoAbrev],"",0))</f>
        <v/>
      </c>
    </row>
    <row r="1435" spans="2:18">
      <c r="B1435" s="188" t="str">
        <f>IF('Formulario PPGR3'!$G1435="","",CONCATENATE('Formulario PPGR3'!$C1435,".",'Formulario PPGR3'!$D1435,".",'Formulario PPGR3'!$E1435,".",'Formulario PPGR3'!$F1435))</f>
        <v/>
      </c>
      <c r="C1435" s="188" t="str">
        <f>IF('Formulario PPGR3'!$G1435="","",'Formulario PPGR1'!#REF!)</f>
        <v/>
      </c>
      <c r="D1435" s="188" t="str">
        <f>IF('Formulario PPGR3'!$G1435="","",'Formulario PPGR1'!#REF!)</f>
        <v/>
      </c>
      <c r="E1435" s="188" t="str">
        <f>IF('Formulario PPGR3'!$G1435="","",'Formulario PPGR1'!#REF!)</f>
        <v/>
      </c>
      <c r="F1435" s="188" t="str">
        <f>IF('Formulario PPGR3'!$G1435="","",'Formulario PPGR1'!#REF!)</f>
        <v/>
      </c>
      <c r="G1435" s="234"/>
      <c r="H1435" s="519" t="str" cm="1">
        <f t="array" ref="H1435">IF(Tabla1[[#This Row],[Código_Actividad]]="","",_xlfn.XLOOKUP(Tabla1[[#This Row],[Código_Actividad]],CodigoActividad,Tabla2[Actividades Programables Presupuestables],"",0))</f>
        <v/>
      </c>
      <c r="I1435" s="520" t="str">
        <f>IFERROR(VLOOKUP('Formulario PPGR3'!$G1435,'Formulario PPGR2'!$C$9:$Q$270,15,FALSE),"")</f>
        <v/>
      </c>
      <c r="J1435" s="525"/>
      <c r="K1435" s="524"/>
      <c r="L1435" s="521" t="str">
        <f>IF(Tabla1[[#This Row],[Descripción]]="","",_xlfn.XLOOKUP(Tabla1[[#This Row],[Descripción]],Tabla10[Descripción],Tabla10[Unidad de Medida],"",0))</f>
        <v/>
      </c>
      <c r="M1435" s="312"/>
      <c r="N1435" s="537" t="str">
        <f>IF(Tabla1[[#This Row],[Descripción]]="","",_xlfn.XLOOKUP(Tabla1[[#This Row],[Descripción]],Tabla10[Descripción],Tabla10[Precio Unitario],0))</f>
        <v/>
      </c>
      <c r="O1435" s="537" t="str">
        <f>IF(Tabla1[[#This Row],[Cantidad de Insumos]]="","",Tabla1[[#This Row],[Precio Unitario]]*Tabla1[[#This Row],[Cantidad de Insumos]])</f>
        <v/>
      </c>
      <c r="P1435" s="522" t="str">
        <f>IF(Tabla1[[#This Row],[Descripción]]="","",_xlfn.XLOOKUP(Tabla1[[#This Row],[Descripción]],Tabla10[Descripción],Tabla10[CODIGO PRESUPUESTARIO],0))</f>
        <v/>
      </c>
      <c r="Q1435" s="523"/>
      <c r="R1435" s="523" t="str">
        <f>IF(Tabla1[[#This Row],[Insumos]]="","",_xlfn.XLOOKUP(Tabla1[[#This Row],[Insumos]],Tabla10[Insumo],Tabla10[InsumoAbrev],"",0))</f>
        <v/>
      </c>
    </row>
    <row r="1436" spans="2:18">
      <c r="B1436" s="188" t="str">
        <f>IF('Formulario PPGR3'!$G1436="","",CONCATENATE('Formulario PPGR3'!$C1436,".",'Formulario PPGR3'!$D1436,".",'Formulario PPGR3'!$E1436,".",'Formulario PPGR3'!$F1436))</f>
        <v/>
      </c>
      <c r="C1436" s="188" t="str">
        <f>IF('Formulario PPGR3'!$G1436="","",'Formulario PPGR1'!#REF!)</f>
        <v/>
      </c>
      <c r="D1436" s="188" t="str">
        <f>IF('Formulario PPGR3'!$G1436="","",'Formulario PPGR1'!#REF!)</f>
        <v/>
      </c>
      <c r="E1436" s="188" t="str">
        <f>IF('Formulario PPGR3'!$G1436="","",'Formulario PPGR1'!#REF!)</f>
        <v/>
      </c>
      <c r="F1436" s="188" t="str">
        <f>IF('Formulario PPGR3'!$G1436="","",'Formulario PPGR1'!#REF!)</f>
        <v/>
      </c>
      <c r="G1436" s="234"/>
      <c r="H1436" s="519" t="str" cm="1">
        <f t="array" ref="H1436">IF(Tabla1[[#This Row],[Código_Actividad]]="","",_xlfn.XLOOKUP(Tabla1[[#This Row],[Código_Actividad]],CodigoActividad,Tabla2[Actividades Programables Presupuestables],"",0))</f>
        <v/>
      </c>
      <c r="I1436" s="520" t="str">
        <f>IFERROR(VLOOKUP('Formulario PPGR3'!$G1436,'Formulario PPGR2'!$C$9:$Q$270,15,FALSE),"")</f>
        <v/>
      </c>
      <c r="J1436" s="525"/>
      <c r="K1436" s="524"/>
      <c r="L1436" s="521" t="str">
        <f>IF(Tabla1[[#This Row],[Descripción]]="","",_xlfn.XLOOKUP(Tabla1[[#This Row],[Descripción]],Tabla10[Descripción],Tabla10[Unidad de Medida],"",0))</f>
        <v/>
      </c>
      <c r="M1436" s="312"/>
      <c r="N1436" s="537" t="str">
        <f>IF(Tabla1[[#This Row],[Descripción]]="","",_xlfn.XLOOKUP(Tabla1[[#This Row],[Descripción]],Tabla10[Descripción],Tabla10[Precio Unitario],0))</f>
        <v/>
      </c>
      <c r="O1436" s="537" t="str">
        <f>IF(Tabla1[[#This Row],[Cantidad de Insumos]]="","",Tabla1[[#This Row],[Precio Unitario]]*Tabla1[[#This Row],[Cantidad de Insumos]])</f>
        <v/>
      </c>
      <c r="P1436" s="522" t="str">
        <f>IF(Tabla1[[#This Row],[Descripción]]="","",_xlfn.XLOOKUP(Tabla1[[#This Row],[Descripción]],Tabla10[Descripción],Tabla10[CODIGO PRESUPUESTARIO],0))</f>
        <v/>
      </c>
      <c r="Q1436" s="523"/>
      <c r="R1436" s="523" t="str">
        <f>IF(Tabla1[[#This Row],[Insumos]]="","",_xlfn.XLOOKUP(Tabla1[[#This Row],[Insumos]],Tabla10[Insumo],Tabla10[InsumoAbrev],"",0))</f>
        <v/>
      </c>
    </row>
    <row r="1437" spans="2:18">
      <c r="B1437" s="188" t="str">
        <f>IF('Formulario PPGR3'!$G1437="","",CONCATENATE('Formulario PPGR3'!$C1437,".",'Formulario PPGR3'!$D1437,".",'Formulario PPGR3'!$E1437,".",'Formulario PPGR3'!$F1437))</f>
        <v/>
      </c>
      <c r="C1437" s="188" t="str">
        <f>IF('Formulario PPGR3'!$G1437="","",'Formulario PPGR1'!#REF!)</f>
        <v/>
      </c>
      <c r="D1437" s="188" t="str">
        <f>IF('Formulario PPGR3'!$G1437="","",'Formulario PPGR1'!#REF!)</f>
        <v/>
      </c>
      <c r="E1437" s="188" t="str">
        <f>IF('Formulario PPGR3'!$G1437="","",'Formulario PPGR1'!#REF!)</f>
        <v/>
      </c>
      <c r="F1437" s="188" t="str">
        <f>IF('Formulario PPGR3'!$G1437="","",'Formulario PPGR1'!#REF!)</f>
        <v/>
      </c>
      <c r="G1437" s="234"/>
      <c r="H1437" s="519" t="str" cm="1">
        <f t="array" ref="H1437">IF(Tabla1[[#This Row],[Código_Actividad]]="","",_xlfn.XLOOKUP(Tabla1[[#This Row],[Código_Actividad]],CodigoActividad,Tabla2[Actividades Programables Presupuestables],"",0))</f>
        <v/>
      </c>
      <c r="I1437" s="520" t="str">
        <f>IFERROR(VLOOKUP('Formulario PPGR3'!$G1437,'Formulario PPGR2'!$C$9:$Q$270,15,FALSE),"")</f>
        <v/>
      </c>
      <c r="J1437" s="525"/>
      <c r="K1437" s="524"/>
      <c r="L1437" s="521" t="str">
        <f>IF(Tabla1[[#This Row],[Descripción]]="","",_xlfn.XLOOKUP(Tabla1[[#This Row],[Descripción]],Tabla10[Descripción],Tabla10[Unidad de Medida],"",0))</f>
        <v/>
      </c>
      <c r="M1437" s="312"/>
      <c r="N1437" s="537" t="str">
        <f>IF(Tabla1[[#This Row],[Descripción]]="","",_xlfn.XLOOKUP(Tabla1[[#This Row],[Descripción]],Tabla10[Descripción],Tabla10[Precio Unitario],0))</f>
        <v/>
      </c>
      <c r="O1437" s="537" t="str">
        <f>IF(Tabla1[[#This Row],[Cantidad de Insumos]]="","",Tabla1[[#This Row],[Precio Unitario]]*Tabla1[[#This Row],[Cantidad de Insumos]])</f>
        <v/>
      </c>
      <c r="P1437" s="522" t="str">
        <f>IF(Tabla1[[#This Row],[Descripción]]="","",_xlfn.XLOOKUP(Tabla1[[#This Row],[Descripción]],Tabla10[Descripción],Tabla10[CODIGO PRESUPUESTARIO],0))</f>
        <v/>
      </c>
      <c r="Q1437" s="523"/>
      <c r="R1437" s="523" t="str">
        <f>IF(Tabla1[[#This Row],[Insumos]]="","",_xlfn.XLOOKUP(Tabla1[[#This Row],[Insumos]],Tabla10[Insumo],Tabla10[InsumoAbrev],"",0))</f>
        <v/>
      </c>
    </row>
    <row r="1438" spans="2:18">
      <c r="B1438" s="188" t="str">
        <f>IF('Formulario PPGR3'!$G1438="","",CONCATENATE('Formulario PPGR3'!$C1438,".",'Formulario PPGR3'!$D1438,".",'Formulario PPGR3'!$E1438,".",'Formulario PPGR3'!$F1438))</f>
        <v/>
      </c>
      <c r="C1438" s="188" t="str">
        <f>IF('Formulario PPGR3'!$G1438="","",'Formulario PPGR1'!#REF!)</f>
        <v/>
      </c>
      <c r="D1438" s="188" t="str">
        <f>IF('Formulario PPGR3'!$G1438="","",'Formulario PPGR1'!#REF!)</f>
        <v/>
      </c>
      <c r="E1438" s="188" t="str">
        <f>IF('Formulario PPGR3'!$G1438="","",'Formulario PPGR1'!#REF!)</f>
        <v/>
      </c>
      <c r="F1438" s="188" t="str">
        <f>IF('Formulario PPGR3'!$G1438="","",'Formulario PPGR1'!#REF!)</f>
        <v/>
      </c>
      <c r="G1438" s="234"/>
      <c r="H1438" s="519" t="str" cm="1">
        <f t="array" ref="H1438">IF(Tabla1[[#This Row],[Código_Actividad]]="","",_xlfn.XLOOKUP(Tabla1[[#This Row],[Código_Actividad]],CodigoActividad,Tabla2[Actividades Programables Presupuestables],"",0))</f>
        <v/>
      </c>
      <c r="I1438" s="520" t="str">
        <f>IFERROR(VLOOKUP('Formulario PPGR3'!$G1438,'Formulario PPGR2'!$C$9:$Q$270,15,FALSE),"")</f>
        <v/>
      </c>
      <c r="J1438" s="525"/>
      <c r="K1438" s="524"/>
      <c r="L1438" s="521" t="str">
        <f>IF(Tabla1[[#This Row],[Descripción]]="","",_xlfn.XLOOKUP(Tabla1[[#This Row],[Descripción]],Tabla10[Descripción],Tabla10[Unidad de Medida],"",0))</f>
        <v/>
      </c>
      <c r="M1438" s="312"/>
      <c r="N1438" s="537" t="str">
        <f>IF(Tabla1[[#This Row],[Descripción]]="","",_xlfn.XLOOKUP(Tabla1[[#This Row],[Descripción]],Tabla10[Descripción],Tabla10[Precio Unitario],0))</f>
        <v/>
      </c>
      <c r="O1438" s="537" t="str">
        <f>IF(Tabla1[[#This Row],[Cantidad de Insumos]]="","",Tabla1[[#This Row],[Precio Unitario]]*Tabla1[[#This Row],[Cantidad de Insumos]])</f>
        <v/>
      </c>
      <c r="P1438" s="522" t="str">
        <f>IF(Tabla1[[#This Row],[Descripción]]="","",_xlfn.XLOOKUP(Tabla1[[#This Row],[Descripción]],Tabla10[Descripción],Tabla10[CODIGO PRESUPUESTARIO],0))</f>
        <v/>
      </c>
      <c r="Q1438" s="523"/>
      <c r="R1438" s="523" t="str">
        <f>IF(Tabla1[[#This Row],[Insumos]]="","",_xlfn.XLOOKUP(Tabla1[[#This Row],[Insumos]],Tabla10[Insumo],Tabla10[InsumoAbrev],"",0))</f>
        <v/>
      </c>
    </row>
    <row r="1439" spans="2:18">
      <c r="B1439" s="188" t="str">
        <f>IF('Formulario PPGR3'!$G1439="","",CONCATENATE('Formulario PPGR3'!$C1439,".",'Formulario PPGR3'!$D1439,".",'Formulario PPGR3'!$E1439,".",'Formulario PPGR3'!$F1439))</f>
        <v/>
      </c>
      <c r="C1439" s="188" t="str">
        <f>IF('Formulario PPGR3'!$G1439="","",'Formulario PPGR1'!#REF!)</f>
        <v/>
      </c>
      <c r="D1439" s="188" t="str">
        <f>IF('Formulario PPGR3'!$G1439="","",'Formulario PPGR1'!#REF!)</f>
        <v/>
      </c>
      <c r="E1439" s="188" t="str">
        <f>IF('Formulario PPGR3'!$G1439="","",'Formulario PPGR1'!#REF!)</f>
        <v/>
      </c>
      <c r="F1439" s="188" t="str">
        <f>IF('Formulario PPGR3'!$G1439="","",'Formulario PPGR1'!#REF!)</f>
        <v/>
      </c>
      <c r="G1439" s="234"/>
      <c r="H1439" s="519" t="str" cm="1">
        <f t="array" ref="H1439">IF(Tabla1[[#This Row],[Código_Actividad]]="","",_xlfn.XLOOKUP(Tabla1[[#This Row],[Código_Actividad]],CodigoActividad,Tabla2[Actividades Programables Presupuestables],"",0))</f>
        <v/>
      </c>
      <c r="I1439" s="520" t="str">
        <f>IFERROR(VLOOKUP('Formulario PPGR3'!$G1439,'Formulario PPGR2'!$C$9:$Q$270,15,FALSE),"")</f>
        <v/>
      </c>
      <c r="J1439" s="525"/>
      <c r="K1439" s="524"/>
      <c r="L1439" s="521" t="str">
        <f>IF(Tabla1[[#This Row],[Descripción]]="","",_xlfn.XLOOKUP(Tabla1[[#This Row],[Descripción]],Tabla10[Descripción],Tabla10[Unidad de Medida],"",0))</f>
        <v/>
      </c>
      <c r="M1439" s="312"/>
      <c r="N1439" s="537" t="str">
        <f>IF(Tabla1[[#This Row],[Descripción]]="","",_xlfn.XLOOKUP(Tabla1[[#This Row],[Descripción]],Tabla10[Descripción],Tabla10[Precio Unitario],0))</f>
        <v/>
      </c>
      <c r="O1439" s="537" t="str">
        <f>IF(Tabla1[[#This Row],[Cantidad de Insumos]]="","",Tabla1[[#This Row],[Precio Unitario]]*Tabla1[[#This Row],[Cantidad de Insumos]])</f>
        <v/>
      </c>
      <c r="P1439" s="522" t="str">
        <f>IF(Tabla1[[#This Row],[Descripción]]="","",_xlfn.XLOOKUP(Tabla1[[#This Row],[Descripción]],Tabla10[Descripción],Tabla10[CODIGO PRESUPUESTARIO],0))</f>
        <v/>
      </c>
      <c r="Q1439" s="523"/>
      <c r="R1439" s="523" t="str">
        <f>IF(Tabla1[[#This Row],[Insumos]]="","",_xlfn.XLOOKUP(Tabla1[[#This Row],[Insumos]],Tabla10[Insumo],Tabla10[InsumoAbrev],"",0))</f>
        <v/>
      </c>
    </row>
    <row r="1440" spans="2:18">
      <c r="B1440" s="188" t="str">
        <f>IF('Formulario PPGR3'!$G1440="","",CONCATENATE('Formulario PPGR3'!$C1440,".",'Formulario PPGR3'!$D1440,".",'Formulario PPGR3'!$E1440,".",'Formulario PPGR3'!$F1440))</f>
        <v/>
      </c>
      <c r="C1440" s="188" t="str">
        <f>IF('Formulario PPGR3'!$G1440="","",'Formulario PPGR1'!#REF!)</f>
        <v/>
      </c>
      <c r="D1440" s="188" t="str">
        <f>IF('Formulario PPGR3'!$G1440="","",'Formulario PPGR1'!#REF!)</f>
        <v/>
      </c>
      <c r="E1440" s="188" t="str">
        <f>IF('Formulario PPGR3'!$G1440="","",'Formulario PPGR1'!#REF!)</f>
        <v/>
      </c>
      <c r="F1440" s="188" t="str">
        <f>IF('Formulario PPGR3'!$G1440="","",'Formulario PPGR1'!#REF!)</f>
        <v/>
      </c>
      <c r="G1440" s="234"/>
      <c r="H1440" s="519" t="str" cm="1">
        <f t="array" ref="H1440">IF(Tabla1[[#This Row],[Código_Actividad]]="","",_xlfn.XLOOKUP(Tabla1[[#This Row],[Código_Actividad]],CodigoActividad,Tabla2[Actividades Programables Presupuestables],"",0))</f>
        <v/>
      </c>
      <c r="I1440" s="520" t="str">
        <f>IFERROR(VLOOKUP('Formulario PPGR3'!$G1440,'Formulario PPGR2'!$C$9:$Q$270,15,FALSE),"")</f>
        <v/>
      </c>
      <c r="J1440" s="525"/>
      <c r="K1440" s="524"/>
      <c r="L1440" s="521" t="str">
        <f>IF(Tabla1[[#This Row],[Descripción]]="","",_xlfn.XLOOKUP(Tabla1[[#This Row],[Descripción]],Tabla10[Descripción],Tabla10[Unidad de Medida],"",0))</f>
        <v/>
      </c>
      <c r="M1440" s="312"/>
      <c r="N1440" s="537" t="str">
        <f>IF(Tabla1[[#This Row],[Descripción]]="","",_xlfn.XLOOKUP(Tabla1[[#This Row],[Descripción]],Tabla10[Descripción],Tabla10[Precio Unitario],0))</f>
        <v/>
      </c>
      <c r="O1440" s="537" t="str">
        <f>IF(Tabla1[[#This Row],[Cantidad de Insumos]]="","",Tabla1[[#This Row],[Precio Unitario]]*Tabla1[[#This Row],[Cantidad de Insumos]])</f>
        <v/>
      </c>
      <c r="P1440" s="522" t="str">
        <f>IF(Tabla1[[#This Row],[Descripción]]="","",_xlfn.XLOOKUP(Tabla1[[#This Row],[Descripción]],Tabla10[Descripción],Tabla10[CODIGO PRESUPUESTARIO],0))</f>
        <v/>
      </c>
      <c r="Q1440" s="523"/>
      <c r="R1440" s="523" t="str">
        <f>IF(Tabla1[[#This Row],[Insumos]]="","",_xlfn.XLOOKUP(Tabla1[[#This Row],[Insumos]],Tabla10[Insumo],Tabla10[InsumoAbrev],"",0))</f>
        <v/>
      </c>
    </row>
    <row r="1441" spans="2:18">
      <c r="B1441" s="188" t="str">
        <f>IF('Formulario PPGR3'!$G1441="","",CONCATENATE('Formulario PPGR3'!$C1441,".",'Formulario PPGR3'!$D1441,".",'Formulario PPGR3'!$E1441,".",'Formulario PPGR3'!$F1441))</f>
        <v/>
      </c>
      <c r="C1441" s="188" t="str">
        <f>IF('Formulario PPGR3'!$G1441="","",'Formulario PPGR1'!#REF!)</f>
        <v/>
      </c>
      <c r="D1441" s="188" t="str">
        <f>IF('Formulario PPGR3'!$G1441="","",'Formulario PPGR1'!#REF!)</f>
        <v/>
      </c>
      <c r="E1441" s="188" t="str">
        <f>IF('Formulario PPGR3'!$G1441="","",'Formulario PPGR1'!#REF!)</f>
        <v/>
      </c>
      <c r="F1441" s="188" t="str">
        <f>IF('Formulario PPGR3'!$G1441="","",'Formulario PPGR1'!#REF!)</f>
        <v/>
      </c>
      <c r="G1441" s="234"/>
      <c r="H1441" s="519" t="str" cm="1">
        <f t="array" ref="H1441">IF(Tabla1[[#This Row],[Código_Actividad]]="","",_xlfn.XLOOKUP(Tabla1[[#This Row],[Código_Actividad]],CodigoActividad,Tabla2[Actividades Programables Presupuestables],"",0))</f>
        <v/>
      </c>
      <c r="I1441" s="520" t="str">
        <f>IFERROR(VLOOKUP('Formulario PPGR3'!$G1441,'Formulario PPGR2'!$C$9:$Q$270,15,FALSE),"")</f>
        <v/>
      </c>
      <c r="J1441" s="525"/>
      <c r="K1441" s="524"/>
      <c r="L1441" s="521" t="str">
        <f>IF(Tabla1[[#This Row],[Descripción]]="","",_xlfn.XLOOKUP(Tabla1[[#This Row],[Descripción]],Tabla10[Descripción],Tabla10[Unidad de Medida],"",0))</f>
        <v/>
      </c>
      <c r="M1441" s="312"/>
      <c r="N1441" s="537" t="str">
        <f>IF(Tabla1[[#This Row],[Descripción]]="","",_xlfn.XLOOKUP(Tabla1[[#This Row],[Descripción]],Tabla10[Descripción],Tabla10[Precio Unitario],0))</f>
        <v/>
      </c>
      <c r="O1441" s="537" t="str">
        <f>IF(Tabla1[[#This Row],[Cantidad de Insumos]]="","",Tabla1[[#This Row],[Precio Unitario]]*Tabla1[[#This Row],[Cantidad de Insumos]])</f>
        <v/>
      </c>
      <c r="P1441" s="522" t="str">
        <f>IF(Tabla1[[#This Row],[Descripción]]="","",_xlfn.XLOOKUP(Tabla1[[#This Row],[Descripción]],Tabla10[Descripción],Tabla10[CODIGO PRESUPUESTARIO],0))</f>
        <v/>
      </c>
      <c r="Q1441" s="523"/>
      <c r="R1441" s="523" t="str">
        <f>IF(Tabla1[[#This Row],[Insumos]]="","",_xlfn.XLOOKUP(Tabla1[[#This Row],[Insumos]],Tabla10[Insumo],Tabla10[InsumoAbrev],"",0))</f>
        <v/>
      </c>
    </row>
    <row r="1442" spans="2:18">
      <c r="B1442" s="188" t="str">
        <f>IF('Formulario PPGR3'!$G1442="","",CONCATENATE('Formulario PPGR3'!$C1442,".",'Formulario PPGR3'!$D1442,".",'Formulario PPGR3'!$E1442,".",'Formulario PPGR3'!$F1442))</f>
        <v/>
      </c>
      <c r="C1442" s="188" t="str">
        <f>IF('Formulario PPGR3'!$G1442="","",'Formulario PPGR1'!#REF!)</f>
        <v/>
      </c>
      <c r="D1442" s="188" t="str">
        <f>IF('Formulario PPGR3'!$G1442="","",'Formulario PPGR1'!#REF!)</f>
        <v/>
      </c>
      <c r="E1442" s="188" t="str">
        <f>IF('Formulario PPGR3'!$G1442="","",'Formulario PPGR1'!#REF!)</f>
        <v/>
      </c>
      <c r="F1442" s="188" t="str">
        <f>IF('Formulario PPGR3'!$G1442="","",'Formulario PPGR1'!#REF!)</f>
        <v/>
      </c>
      <c r="G1442" s="234"/>
      <c r="H1442" s="519" t="str" cm="1">
        <f t="array" ref="H1442">IF(Tabla1[[#This Row],[Código_Actividad]]="","",_xlfn.XLOOKUP(Tabla1[[#This Row],[Código_Actividad]],CodigoActividad,Tabla2[Actividades Programables Presupuestables],"",0))</f>
        <v/>
      </c>
      <c r="I1442" s="520" t="str">
        <f>IFERROR(VLOOKUP('Formulario PPGR3'!$G1442,'Formulario PPGR2'!$C$9:$Q$270,15,FALSE),"")</f>
        <v/>
      </c>
      <c r="J1442" s="525"/>
      <c r="K1442" s="524"/>
      <c r="L1442" s="521" t="str">
        <f>IF(Tabla1[[#This Row],[Descripción]]="","",_xlfn.XLOOKUP(Tabla1[[#This Row],[Descripción]],Tabla10[Descripción],Tabla10[Unidad de Medida],"",0))</f>
        <v/>
      </c>
      <c r="M1442" s="312"/>
      <c r="N1442" s="537" t="str">
        <f>IF(Tabla1[[#This Row],[Descripción]]="","",_xlfn.XLOOKUP(Tabla1[[#This Row],[Descripción]],Tabla10[Descripción],Tabla10[Precio Unitario],0))</f>
        <v/>
      </c>
      <c r="O1442" s="537" t="str">
        <f>IF(Tabla1[[#This Row],[Cantidad de Insumos]]="","",Tabla1[[#This Row],[Precio Unitario]]*Tabla1[[#This Row],[Cantidad de Insumos]])</f>
        <v/>
      </c>
      <c r="P1442" s="522" t="str">
        <f>IF(Tabla1[[#This Row],[Descripción]]="","",_xlfn.XLOOKUP(Tabla1[[#This Row],[Descripción]],Tabla10[Descripción],Tabla10[CODIGO PRESUPUESTARIO],0))</f>
        <v/>
      </c>
      <c r="Q1442" s="523"/>
      <c r="R1442" s="523" t="str">
        <f>IF(Tabla1[[#This Row],[Insumos]]="","",_xlfn.XLOOKUP(Tabla1[[#This Row],[Insumos]],Tabla10[Insumo],Tabla10[InsumoAbrev],"",0))</f>
        <v/>
      </c>
    </row>
    <row r="1443" spans="2:18">
      <c r="B1443" s="188" t="str">
        <f>IF('Formulario PPGR3'!$G1443="","",CONCATENATE('Formulario PPGR3'!$C1443,".",'Formulario PPGR3'!$D1443,".",'Formulario PPGR3'!$E1443,".",'Formulario PPGR3'!$F1443))</f>
        <v/>
      </c>
      <c r="C1443" s="188" t="str">
        <f>IF('Formulario PPGR3'!$G1443="","",'Formulario PPGR1'!#REF!)</f>
        <v/>
      </c>
      <c r="D1443" s="188" t="str">
        <f>IF('Formulario PPGR3'!$G1443="","",'Formulario PPGR1'!#REF!)</f>
        <v/>
      </c>
      <c r="E1443" s="188" t="str">
        <f>IF('Formulario PPGR3'!$G1443="","",'Formulario PPGR1'!#REF!)</f>
        <v/>
      </c>
      <c r="F1443" s="188" t="str">
        <f>IF('Formulario PPGR3'!$G1443="","",'Formulario PPGR1'!#REF!)</f>
        <v/>
      </c>
      <c r="G1443" s="234"/>
      <c r="H1443" s="519" t="str" cm="1">
        <f t="array" ref="H1443">IF(Tabla1[[#This Row],[Código_Actividad]]="","",_xlfn.XLOOKUP(Tabla1[[#This Row],[Código_Actividad]],CodigoActividad,Tabla2[Actividades Programables Presupuestables],"",0))</f>
        <v/>
      </c>
      <c r="I1443" s="520" t="str">
        <f>IFERROR(VLOOKUP('Formulario PPGR3'!$G1443,'Formulario PPGR2'!$C$9:$Q$270,15,FALSE),"")</f>
        <v/>
      </c>
      <c r="J1443" s="525"/>
      <c r="K1443" s="524"/>
      <c r="L1443" s="521" t="str">
        <f>IF(Tabla1[[#This Row],[Descripción]]="","",_xlfn.XLOOKUP(Tabla1[[#This Row],[Descripción]],Tabla10[Descripción],Tabla10[Unidad de Medida],"",0))</f>
        <v/>
      </c>
      <c r="M1443" s="312"/>
      <c r="N1443" s="537" t="str">
        <f>IF(Tabla1[[#This Row],[Descripción]]="","",_xlfn.XLOOKUP(Tabla1[[#This Row],[Descripción]],Tabla10[Descripción],Tabla10[Precio Unitario],0))</f>
        <v/>
      </c>
      <c r="O1443" s="537" t="str">
        <f>IF(Tabla1[[#This Row],[Cantidad de Insumos]]="","",Tabla1[[#This Row],[Precio Unitario]]*Tabla1[[#This Row],[Cantidad de Insumos]])</f>
        <v/>
      </c>
      <c r="P1443" s="522" t="str">
        <f>IF(Tabla1[[#This Row],[Descripción]]="","",_xlfn.XLOOKUP(Tabla1[[#This Row],[Descripción]],Tabla10[Descripción],Tabla10[CODIGO PRESUPUESTARIO],0))</f>
        <v/>
      </c>
      <c r="Q1443" s="523"/>
      <c r="R1443" s="523" t="str">
        <f>IF(Tabla1[[#This Row],[Insumos]]="","",_xlfn.XLOOKUP(Tabla1[[#This Row],[Insumos]],Tabla10[Insumo],Tabla10[InsumoAbrev],"",0))</f>
        <v/>
      </c>
    </row>
    <row r="1444" spans="2:18">
      <c r="B1444" s="188" t="str">
        <f>IF('Formulario PPGR3'!$G1444="","",CONCATENATE('Formulario PPGR3'!$C1444,".",'Formulario PPGR3'!$D1444,".",'Formulario PPGR3'!$E1444,".",'Formulario PPGR3'!$F1444))</f>
        <v/>
      </c>
      <c r="C1444" s="188" t="str">
        <f>IF('Formulario PPGR3'!$G1444="","",'Formulario PPGR1'!#REF!)</f>
        <v/>
      </c>
      <c r="D1444" s="188" t="str">
        <f>IF('Formulario PPGR3'!$G1444="","",'Formulario PPGR1'!#REF!)</f>
        <v/>
      </c>
      <c r="E1444" s="188" t="str">
        <f>IF('Formulario PPGR3'!$G1444="","",'Formulario PPGR1'!#REF!)</f>
        <v/>
      </c>
      <c r="F1444" s="188" t="str">
        <f>IF('Formulario PPGR3'!$G1444="","",'Formulario PPGR1'!#REF!)</f>
        <v/>
      </c>
      <c r="G1444" s="234"/>
      <c r="H1444" s="519" t="str" cm="1">
        <f t="array" ref="H1444">IF(Tabla1[[#This Row],[Código_Actividad]]="","",_xlfn.XLOOKUP(Tabla1[[#This Row],[Código_Actividad]],CodigoActividad,Tabla2[Actividades Programables Presupuestables],"",0))</f>
        <v/>
      </c>
      <c r="I1444" s="520" t="str">
        <f>IFERROR(VLOOKUP('Formulario PPGR3'!$G1444,'Formulario PPGR2'!$C$9:$Q$270,15,FALSE),"")</f>
        <v/>
      </c>
      <c r="J1444" s="525"/>
      <c r="K1444" s="524"/>
      <c r="L1444" s="521" t="str">
        <f>IF(Tabla1[[#This Row],[Descripción]]="","",_xlfn.XLOOKUP(Tabla1[[#This Row],[Descripción]],Tabla10[Descripción],Tabla10[Unidad de Medida],"",0))</f>
        <v/>
      </c>
      <c r="M1444" s="312"/>
      <c r="N1444" s="537" t="str">
        <f>IF(Tabla1[[#This Row],[Descripción]]="","",_xlfn.XLOOKUP(Tabla1[[#This Row],[Descripción]],Tabla10[Descripción],Tabla10[Precio Unitario],0))</f>
        <v/>
      </c>
      <c r="O1444" s="537" t="str">
        <f>IF(Tabla1[[#This Row],[Cantidad de Insumos]]="","",Tabla1[[#This Row],[Precio Unitario]]*Tabla1[[#This Row],[Cantidad de Insumos]])</f>
        <v/>
      </c>
      <c r="P1444" s="522" t="str">
        <f>IF(Tabla1[[#This Row],[Descripción]]="","",_xlfn.XLOOKUP(Tabla1[[#This Row],[Descripción]],Tabla10[Descripción],Tabla10[CODIGO PRESUPUESTARIO],0))</f>
        <v/>
      </c>
      <c r="Q1444" s="523"/>
      <c r="R1444" s="523" t="str">
        <f>IF(Tabla1[[#This Row],[Insumos]]="","",_xlfn.XLOOKUP(Tabla1[[#This Row],[Insumos]],Tabla10[Insumo],Tabla10[InsumoAbrev],"",0))</f>
        <v/>
      </c>
    </row>
    <row r="1445" spans="2:18">
      <c r="B1445" s="188" t="str">
        <f>IF('Formulario PPGR3'!$G1445="","",CONCATENATE('Formulario PPGR3'!$C1445,".",'Formulario PPGR3'!$D1445,".",'Formulario PPGR3'!$E1445,".",'Formulario PPGR3'!$F1445))</f>
        <v/>
      </c>
      <c r="C1445" s="188" t="str">
        <f>IF('Formulario PPGR3'!$G1445="","",'Formulario PPGR1'!#REF!)</f>
        <v/>
      </c>
      <c r="D1445" s="188" t="str">
        <f>IF('Formulario PPGR3'!$G1445="","",'Formulario PPGR1'!#REF!)</f>
        <v/>
      </c>
      <c r="E1445" s="188" t="str">
        <f>IF('Formulario PPGR3'!$G1445="","",'Formulario PPGR1'!#REF!)</f>
        <v/>
      </c>
      <c r="F1445" s="188" t="str">
        <f>IF('Formulario PPGR3'!$G1445="","",'Formulario PPGR1'!#REF!)</f>
        <v/>
      </c>
      <c r="G1445" s="234"/>
      <c r="H1445" s="519" t="str" cm="1">
        <f t="array" ref="H1445">IF(Tabla1[[#This Row],[Código_Actividad]]="","",_xlfn.XLOOKUP(Tabla1[[#This Row],[Código_Actividad]],CodigoActividad,Tabla2[Actividades Programables Presupuestables],"",0))</f>
        <v/>
      </c>
      <c r="I1445" s="520" t="str">
        <f>IFERROR(VLOOKUP('Formulario PPGR3'!$G1445,'Formulario PPGR2'!$C$9:$Q$270,15,FALSE),"")</f>
        <v/>
      </c>
      <c r="J1445" s="525"/>
      <c r="K1445" s="524"/>
      <c r="L1445" s="521" t="str">
        <f>IF(Tabla1[[#This Row],[Descripción]]="","",_xlfn.XLOOKUP(Tabla1[[#This Row],[Descripción]],Tabla10[Descripción],Tabla10[Unidad de Medida],"",0))</f>
        <v/>
      </c>
      <c r="M1445" s="312"/>
      <c r="N1445" s="537" t="str">
        <f>IF(Tabla1[[#This Row],[Descripción]]="","",_xlfn.XLOOKUP(Tabla1[[#This Row],[Descripción]],Tabla10[Descripción],Tabla10[Precio Unitario],0))</f>
        <v/>
      </c>
      <c r="O1445" s="537" t="str">
        <f>IF(Tabla1[[#This Row],[Cantidad de Insumos]]="","",Tabla1[[#This Row],[Precio Unitario]]*Tabla1[[#This Row],[Cantidad de Insumos]])</f>
        <v/>
      </c>
      <c r="P1445" s="522" t="str">
        <f>IF(Tabla1[[#This Row],[Descripción]]="","",_xlfn.XLOOKUP(Tabla1[[#This Row],[Descripción]],Tabla10[Descripción],Tabla10[CODIGO PRESUPUESTARIO],0))</f>
        <v/>
      </c>
      <c r="Q1445" s="523"/>
      <c r="R1445" s="523" t="str">
        <f>IF(Tabla1[[#This Row],[Insumos]]="","",_xlfn.XLOOKUP(Tabla1[[#This Row],[Insumos]],Tabla10[Insumo],Tabla10[InsumoAbrev],"",0))</f>
        <v/>
      </c>
    </row>
    <row r="1446" spans="2:18">
      <c r="B1446" s="188" t="str">
        <f>IF('Formulario PPGR3'!$G1446="","",CONCATENATE('Formulario PPGR3'!$C1446,".",'Formulario PPGR3'!$D1446,".",'Formulario PPGR3'!$E1446,".",'Formulario PPGR3'!$F1446))</f>
        <v/>
      </c>
      <c r="C1446" s="188" t="str">
        <f>IF('Formulario PPGR3'!$G1446="","",'Formulario PPGR1'!#REF!)</f>
        <v/>
      </c>
      <c r="D1446" s="188" t="str">
        <f>IF('Formulario PPGR3'!$G1446="","",'Formulario PPGR1'!#REF!)</f>
        <v/>
      </c>
      <c r="E1446" s="188" t="str">
        <f>IF('Formulario PPGR3'!$G1446="","",'Formulario PPGR1'!#REF!)</f>
        <v/>
      </c>
      <c r="F1446" s="188" t="str">
        <f>IF('Formulario PPGR3'!$G1446="","",'Formulario PPGR1'!#REF!)</f>
        <v/>
      </c>
      <c r="G1446" s="234"/>
      <c r="H1446" s="519" t="str" cm="1">
        <f t="array" ref="H1446">IF(Tabla1[[#This Row],[Código_Actividad]]="","",_xlfn.XLOOKUP(Tabla1[[#This Row],[Código_Actividad]],CodigoActividad,Tabla2[Actividades Programables Presupuestables],"",0))</f>
        <v/>
      </c>
      <c r="I1446" s="520" t="str">
        <f>IFERROR(VLOOKUP('Formulario PPGR3'!$G1446,'Formulario PPGR2'!$C$9:$Q$270,15,FALSE),"")</f>
        <v/>
      </c>
      <c r="J1446" s="525"/>
      <c r="K1446" s="524"/>
      <c r="L1446" s="521" t="str">
        <f>IF(Tabla1[[#This Row],[Descripción]]="","",_xlfn.XLOOKUP(Tabla1[[#This Row],[Descripción]],Tabla10[Descripción],Tabla10[Unidad de Medida],"",0))</f>
        <v/>
      </c>
      <c r="M1446" s="312"/>
      <c r="N1446" s="537" t="str">
        <f>IF(Tabla1[[#This Row],[Descripción]]="","",_xlfn.XLOOKUP(Tabla1[[#This Row],[Descripción]],Tabla10[Descripción],Tabla10[Precio Unitario],0))</f>
        <v/>
      </c>
      <c r="O1446" s="537" t="str">
        <f>IF(Tabla1[[#This Row],[Cantidad de Insumos]]="","",Tabla1[[#This Row],[Precio Unitario]]*Tabla1[[#This Row],[Cantidad de Insumos]])</f>
        <v/>
      </c>
      <c r="P1446" s="522" t="str">
        <f>IF(Tabla1[[#This Row],[Descripción]]="","",_xlfn.XLOOKUP(Tabla1[[#This Row],[Descripción]],Tabla10[Descripción],Tabla10[CODIGO PRESUPUESTARIO],0))</f>
        <v/>
      </c>
      <c r="Q1446" s="523"/>
      <c r="R1446" s="523" t="str">
        <f>IF(Tabla1[[#This Row],[Insumos]]="","",_xlfn.XLOOKUP(Tabla1[[#This Row],[Insumos]],Tabla10[Insumo],Tabla10[InsumoAbrev],"",0))</f>
        <v/>
      </c>
    </row>
    <row r="1447" spans="2:18">
      <c r="B1447" s="188" t="str">
        <f>IF('Formulario PPGR3'!$G1447="","",CONCATENATE('Formulario PPGR3'!$C1447,".",'Formulario PPGR3'!$D1447,".",'Formulario PPGR3'!$E1447,".",'Formulario PPGR3'!$F1447))</f>
        <v/>
      </c>
      <c r="C1447" s="188" t="str">
        <f>IF('Formulario PPGR3'!$G1447="","",'Formulario PPGR1'!#REF!)</f>
        <v/>
      </c>
      <c r="D1447" s="188" t="str">
        <f>IF('Formulario PPGR3'!$G1447="","",'Formulario PPGR1'!#REF!)</f>
        <v/>
      </c>
      <c r="E1447" s="188" t="str">
        <f>IF('Formulario PPGR3'!$G1447="","",'Formulario PPGR1'!#REF!)</f>
        <v/>
      </c>
      <c r="F1447" s="188" t="str">
        <f>IF('Formulario PPGR3'!$G1447="","",'Formulario PPGR1'!#REF!)</f>
        <v/>
      </c>
      <c r="G1447" s="234"/>
      <c r="H1447" s="519" t="str" cm="1">
        <f t="array" ref="H1447">IF(Tabla1[[#This Row],[Código_Actividad]]="","",_xlfn.XLOOKUP(Tabla1[[#This Row],[Código_Actividad]],CodigoActividad,Tabla2[Actividades Programables Presupuestables],"",0))</f>
        <v/>
      </c>
      <c r="I1447" s="520" t="str">
        <f>IFERROR(VLOOKUP('Formulario PPGR3'!$G1447,'Formulario PPGR2'!$C$9:$Q$270,15,FALSE),"")</f>
        <v/>
      </c>
      <c r="J1447" s="525"/>
      <c r="K1447" s="524"/>
      <c r="L1447" s="521" t="str">
        <f>IF(Tabla1[[#This Row],[Descripción]]="","",_xlfn.XLOOKUP(Tabla1[[#This Row],[Descripción]],Tabla10[Descripción],Tabla10[Unidad de Medida],"",0))</f>
        <v/>
      </c>
      <c r="M1447" s="312"/>
      <c r="N1447" s="537" t="str">
        <f>IF(Tabla1[[#This Row],[Descripción]]="","",_xlfn.XLOOKUP(Tabla1[[#This Row],[Descripción]],Tabla10[Descripción],Tabla10[Precio Unitario],0))</f>
        <v/>
      </c>
      <c r="O1447" s="537" t="str">
        <f>IF(Tabla1[[#This Row],[Cantidad de Insumos]]="","",Tabla1[[#This Row],[Precio Unitario]]*Tabla1[[#This Row],[Cantidad de Insumos]])</f>
        <v/>
      </c>
      <c r="P1447" s="522" t="str">
        <f>IF(Tabla1[[#This Row],[Descripción]]="","",_xlfn.XLOOKUP(Tabla1[[#This Row],[Descripción]],Tabla10[Descripción],Tabla10[CODIGO PRESUPUESTARIO],0))</f>
        <v/>
      </c>
      <c r="Q1447" s="523"/>
      <c r="R1447" s="523" t="str">
        <f>IF(Tabla1[[#This Row],[Insumos]]="","",_xlfn.XLOOKUP(Tabla1[[#This Row],[Insumos]],Tabla10[Insumo],Tabla10[InsumoAbrev],"",0))</f>
        <v/>
      </c>
    </row>
    <row r="1448" spans="2:18">
      <c r="B1448" s="188" t="str">
        <f>IF('Formulario PPGR3'!$G1448="","",CONCATENATE('Formulario PPGR3'!$C1448,".",'Formulario PPGR3'!$D1448,".",'Formulario PPGR3'!$E1448,".",'Formulario PPGR3'!$F1448))</f>
        <v/>
      </c>
      <c r="C1448" s="188" t="str">
        <f>IF('Formulario PPGR3'!$G1448="","",'Formulario PPGR1'!#REF!)</f>
        <v/>
      </c>
      <c r="D1448" s="188" t="str">
        <f>IF('Formulario PPGR3'!$G1448="","",'Formulario PPGR1'!#REF!)</f>
        <v/>
      </c>
      <c r="E1448" s="188" t="str">
        <f>IF('Formulario PPGR3'!$G1448="","",'Formulario PPGR1'!#REF!)</f>
        <v/>
      </c>
      <c r="F1448" s="188" t="str">
        <f>IF('Formulario PPGR3'!$G1448="","",'Formulario PPGR1'!#REF!)</f>
        <v/>
      </c>
      <c r="G1448" s="234"/>
      <c r="H1448" s="519" t="str" cm="1">
        <f t="array" ref="H1448">IF(Tabla1[[#This Row],[Código_Actividad]]="","",_xlfn.XLOOKUP(Tabla1[[#This Row],[Código_Actividad]],CodigoActividad,Tabla2[Actividades Programables Presupuestables],"",0))</f>
        <v/>
      </c>
      <c r="I1448" s="520" t="str">
        <f>IFERROR(VLOOKUP('Formulario PPGR3'!$G1448,'Formulario PPGR2'!$C$9:$Q$270,15,FALSE),"")</f>
        <v/>
      </c>
      <c r="J1448" s="525"/>
      <c r="K1448" s="524"/>
      <c r="L1448" s="521" t="str">
        <f>IF(Tabla1[[#This Row],[Descripción]]="","",_xlfn.XLOOKUP(Tabla1[[#This Row],[Descripción]],Tabla10[Descripción],Tabla10[Unidad de Medida],"",0))</f>
        <v/>
      </c>
      <c r="M1448" s="312"/>
      <c r="N1448" s="537" t="str">
        <f>IF(Tabla1[[#This Row],[Descripción]]="","",_xlfn.XLOOKUP(Tabla1[[#This Row],[Descripción]],Tabla10[Descripción],Tabla10[Precio Unitario],0))</f>
        <v/>
      </c>
      <c r="O1448" s="537" t="str">
        <f>IF(Tabla1[[#This Row],[Cantidad de Insumos]]="","",Tabla1[[#This Row],[Precio Unitario]]*Tabla1[[#This Row],[Cantidad de Insumos]])</f>
        <v/>
      </c>
      <c r="P1448" s="522" t="str">
        <f>IF(Tabla1[[#This Row],[Descripción]]="","",_xlfn.XLOOKUP(Tabla1[[#This Row],[Descripción]],Tabla10[Descripción],Tabla10[CODIGO PRESUPUESTARIO],0))</f>
        <v/>
      </c>
      <c r="Q1448" s="523"/>
      <c r="R1448" s="523" t="str">
        <f>IF(Tabla1[[#This Row],[Insumos]]="","",_xlfn.XLOOKUP(Tabla1[[#This Row],[Insumos]],Tabla10[Insumo],Tabla10[InsumoAbrev],"",0))</f>
        <v/>
      </c>
    </row>
    <row r="1449" spans="2:18">
      <c r="B1449" s="188" t="str">
        <f>IF('Formulario PPGR3'!$G1449="","",CONCATENATE('Formulario PPGR3'!$C1449,".",'Formulario PPGR3'!$D1449,".",'Formulario PPGR3'!$E1449,".",'Formulario PPGR3'!$F1449))</f>
        <v/>
      </c>
      <c r="C1449" s="188" t="str">
        <f>IF('Formulario PPGR3'!$G1449="","",'Formulario PPGR1'!#REF!)</f>
        <v/>
      </c>
      <c r="D1449" s="188" t="str">
        <f>IF('Formulario PPGR3'!$G1449="","",'Formulario PPGR1'!#REF!)</f>
        <v/>
      </c>
      <c r="E1449" s="188" t="str">
        <f>IF('Formulario PPGR3'!$G1449="","",'Formulario PPGR1'!#REF!)</f>
        <v/>
      </c>
      <c r="F1449" s="188" t="str">
        <f>IF('Formulario PPGR3'!$G1449="","",'Formulario PPGR1'!#REF!)</f>
        <v/>
      </c>
      <c r="G1449" s="234"/>
      <c r="H1449" s="519" t="str" cm="1">
        <f t="array" ref="H1449">IF(Tabla1[[#This Row],[Código_Actividad]]="","",_xlfn.XLOOKUP(Tabla1[[#This Row],[Código_Actividad]],CodigoActividad,Tabla2[Actividades Programables Presupuestables],"",0))</f>
        <v/>
      </c>
      <c r="I1449" s="520" t="str">
        <f>IFERROR(VLOOKUP('Formulario PPGR3'!$G1449,'Formulario PPGR2'!$C$9:$Q$270,15,FALSE),"")</f>
        <v/>
      </c>
      <c r="J1449" s="525"/>
      <c r="K1449" s="524"/>
      <c r="L1449" s="521" t="str">
        <f>IF(Tabla1[[#This Row],[Descripción]]="","",_xlfn.XLOOKUP(Tabla1[[#This Row],[Descripción]],Tabla10[Descripción],Tabla10[Unidad de Medida],"",0))</f>
        <v/>
      </c>
      <c r="M1449" s="312"/>
      <c r="N1449" s="537" t="str">
        <f>IF(Tabla1[[#This Row],[Descripción]]="","",_xlfn.XLOOKUP(Tabla1[[#This Row],[Descripción]],Tabla10[Descripción],Tabla10[Precio Unitario],0))</f>
        <v/>
      </c>
      <c r="O1449" s="537" t="str">
        <f>IF(Tabla1[[#This Row],[Cantidad de Insumos]]="","",Tabla1[[#This Row],[Precio Unitario]]*Tabla1[[#This Row],[Cantidad de Insumos]])</f>
        <v/>
      </c>
      <c r="P1449" s="522" t="str">
        <f>IF(Tabla1[[#This Row],[Descripción]]="","",_xlfn.XLOOKUP(Tabla1[[#This Row],[Descripción]],Tabla10[Descripción],Tabla10[CODIGO PRESUPUESTARIO],0))</f>
        <v/>
      </c>
      <c r="Q1449" s="523"/>
      <c r="R1449" s="523" t="str">
        <f>IF(Tabla1[[#This Row],[Insumos]]="","",_xlfn.XLOOKUP(Tabla1[[#This Row],[Insumos]],Tabla10[Insumo],Tabla10[InsumoAbrev],"",0))</f>
        <v/>
      </c>
    </row>
    <row r="1450" spans="2:18">
      <c r="B1450" s="188" t="str">
        <f>IF('Formulario PPGR3'!$G1450="","",CONCATENATE('Formulario PPGR3'!$C1450,".",'Formulario PPGR3'!$D1450,".",'Formulario PPGR3'!$E1450,".",'Formulario PPGR3'!$F1450))</f>
        <v/>
      </c>
      <c r="C1450" s="188" t="str">
        <f>IF('Formulario PPGR3'!$G1450="","",'Formulario PPGR1'!#REF!)</f>
        <v/>
      </c>
      <c r="D1450" s="188" t="str">
        <f>IF('Formulario PPGR3'!$G1450="","",'Formulario PPGR1'!#REF!)</f>
        <v/>
      </c>
      <c r="E1450" s="188" t="str">
        <f>IF('Formulario PPGR3'!$G1450="","",'Formulario PPGR1'!#REF!)</f>
        <v/>
      </c>
      <c r="F1450" s="188" t="str">
        <f>IF('Formulario PPGR3'!$G1450="","",'Formulario PPGR1'!#REF!)</f>
        <v/>
      </c>
      <c r="G1450" s="234"/>
      <c r="H1450" s="519" t="str" cm="1">
        <f t="array" ref="H1450">IF(Tabla1[[#This Row],[Código_Actividad]]="","",_xlfn.XLOOKUP(Tabla1[[#This Row],[Código_Actividad]],CodigoActividad,Tabla2[Actividades Programables Presupuestables],"",0))</f>
        <v/>
      </c>
      <c r="I1450" s="520" t="str">
        <f>IFERROR(VLOOKUP('Formulario PPGR3'!$G1450,'Formulario PPGR2'!$C$9:$Q$270,15,FALSE),"")</f>
        <v/>
      </c>
      <c r="J1450" s="525"/>
      <c r="K1450" s="524"/>
      <c r="L1450" s="521" t="str">
        <f>IF(Tabla1[[#This Row],[Descripción]]="","",_xlfn.XLOOKUP(Tabla1[[#This Row],[Descripción]],Tabla10[Descripción],Tabla10[Unidad de Medida],"",0))</f>
        <v/>
      </c>
      <c r="M1450" s="312"/>
      <c r="N1450" s="537" t="str">
        <f>IF(Tabla1[[#This Row],[Descripción]]="","",_xlfn.XLOOKUP(Tabla1[[#This Row],[Descripción]],Tabla10[Descripción],Tabla10[Precio Unitario],0))</f>
        <v/>
      </c>
      <c r="O1450" s="537" t="str">
        <f>IF(Tabla1[[#This Row],[Cantidad de Insumos]]="","",Tabla1[[#This Row],[Precio Unitario]]*Tabla1[[#This Row],[Cantidad de Insumos]])</f>
        <v/>
      </c>
      <c r="P1450" s="522" t="str">
        <f>IF(Tabla1[[#This Row],[Descripción]]="","",_xlfn.XLOOKUP(Tabla1[[#This Row],[Descripción]],Tabla10[Descripción],Tabla10[CODIGO PRESUPUESTARIO],0))</f>
        <v/>
      </c>
      <c r="Q1450" s="523"/>
      <c r="R1450" s="523" t="str">
        <f>IF(Tabla1[[#This Row],[Insumos]]="","",_xlfn.XLOOKUP(Tabla1[[#This Row],[Insumos]],Tabla10[Insumo],Tabla10[InsumoAbrev],"",0))</f>
        <v/>
      </c>
    </row>
    <row r="1451" spans="2:18">
      <c r="B1451" s="188" t="str">
        <f>IF('Formulario PPGR3'!$G1451="","",CONCATENATE('Formulario PPGR3'!$C1451,".",'Formulario PPGR3'!$D1451,".",'Formulario PPGR3'!$E1451,".",'Formulario PPGR3'!$F1451))</f>
        <v/>
      </c>
      <c r="C1451" s="188" t="str">
        <f>IF('Formulario PPGR3'!$G1451="","",'Formulario PPGR1'!#REF!)</f>
        <v/>
      </c>
      <c r="D1451" s="188" t="str">
        <f>IF('Formulario PPGR3'!$G1451="","",'Formulario PPGR1'!#REF!)</f>
        <v/>
      </c>
      <c r="E1451" s="188" t="str">
        <f>IF('Formulario PPGR3'!$G1451="","",'Formulario PPGR1'!#REF!)</f>
        <v/>
      </c>
      <c r="F1451" s="188" t="str">
        <f>IF('Formulario PPGR3'!$G1451="","",'Formulario PPGR1'!#REF!)</f>
        <v/>
      </c>
      <c r="G1451" s="234"/>
      <c r="H1451" s="519" t="str" cm="1">
        <f t="array" ref="H1451">IF(Tabla1[[#This Row],[Código_Actividad]]="","",_xlfn.XLOOKUP(Tabla1[[#This Row],[Código_Actividad]],CodigoActividad,Tabla2[Actividades Programables Presupuestables],"",0))</f>
        <v/>
      </c>
      <c r="I1451" s="520" t="str">
        <f>IFERROR(VLOOKUP('Formulario PPGR3'!$G1451,'Formulario PPGR2'!$C$9:$Q$270,15,FALSE),"")</f>
        <v/>
      </c>
      <c r="J1451" s="525"/>
      <c r="K1451" s="524"/>
      <c r="L1451" s="521" t="str">
        <f>IF(Tabla1[[#This Row],[Descripción]]="","",_xlfn.XLOOKUP(Tabla1[[#This Row],[Descripción]],Tabla10[Descripción],Tabla10[Unidad de Medida],"",0))</f>
        <v/>
      </c>
      <c r="M1451" s="312"/>
      <c r="N1451" s="537" t="str">
        <f>IF(Tabla1[[#This Row],[Descripción]]="","",_xlfn.XLOOKUP(Tabla1[[#This Row],[Descripción]],Tabla10[Descripción],Tabla10[Precio Unitario],0))</f>
        <v/>
      </c>
      <c r="O1451" s="537" t="str">
        <f>IF(Tabla1[[#This Row],[Cantidad de Insumos]]="","",Tabla1[[#This Row],[Precio Unitario]]*Tabla1[[#This Row],[Cantidad de Insumos]])</f>
        <v/>
      </c>
      <c r="P1451" s="522" t="str">
        <f>IF(Tabla1[[#This Row],[Descripción]]="","",_xlfn.XLOOKUP(Tabla1[[#This Row],[Descripción]],Tabla10[Descripción],Tabla10[CODIGO PRESUPUESTARIO],0))</f>
        <v/>
      </c>
      <c r="Q1451" s="523"/>
      <c r="R1451" s="523" t="str">
        <f>IF(Tabla1[[#This Row],[Insumos]]="","",_xlfn.XLOOKUP(Tabla1[[#This Row],[Insumos]],Tabla10[Insumo],Tabla10[InsumoAbrev],"",0))</f>
        <v/>
      </c>
    </row>
    <row r="1452" spans="2:18">
      <c r="B1452" s="188" t="str">
        <f>IF('Formulario PPGR3'!$G1452="","",CONCATENATE('Formulario PPGR3'!$C1452,".",'Formulario PPGR3'!$D1452,".",'Formulario PPGR3'!$E1452,".",'Formulario PPGR3'!$F1452))</f>
        <v/>
      </c>
      <c r="C1452" s="188" t="str">
        <f>IF('Formulario PPGR3'!$G1452="","",'Formulario PPGR1'!#REF!)</f>
        <v/>
      </c>
      <c r="D1452" s="188" t="str">
        <f>IF('Formulario PPGR3'!$G1452="","",'Formulario PPGR1'!#REF!)</f>
        <v/>
      </c>
      <c r="E1452" s="188" t="str">
        <f>IF('Formulario PPGR3'!$G1452="","",'Formulario PPGR1'!#REF!)</f>
        <v/>
      </c>
      <c r="F1452" s="188" t="str">
        <f>IF('Formulario PPGR3'!$G1452="","",'Formulario PPGR1'!#REF!)</f>
        <v/>
      </c>
      <c r="G1452" s="234"/>
      <c r="H1452" s="519" t="str" cm="1">
        <f t="array" ref="H1452">IF(Tabla1[[#This Row],[Código_Actividad]]="","",_xlfn.XLOOKUP(Tabla1[[#This Row],[Código_Actividad]],CodigoActividad,Tabla2[Actividades Programables Presupuestables],"",0))</f>
        <v/>
      </c>
      <c r="I1452" s="520" t="str">
        <f>IFERROR(VLOOKUP('Formulario PPGR3'!$G1452,'Formulario PPGR2'!$C$9:$Q$270,15,FALSE),"")</f>
        <v/>
      </c>
      <c r="J1452" s="525"/>
      <c r="K1452" s="524"/>
      <c r="L1452" s="521" t="str">
        <f>IF(Tabla1[[#This Row],[Descripción]]="","",_xlfn.XLOOKUP(Tabla1[[#This Row],[Descripción]],Tabla10[Descripción],Tabla10[Unidad de Medida],"",0))</f>
        <v/>
      </c>
      <c r="M1452" s="312"/>
      <c r="N1452" s="537" t="str">
        <f>IF(Tabla1[[#This Row],[Descripción]]="","",_xlfn.XLOOKUP(Tabla1[[#This Row],[Descripción]],Tabla10[Descripción],Tabla10[Precio Unitario],0))</f>
        <v/>
      </c>
      <c r="O1452" s="537" t="str">
        <f>IF(Tabla1[[#This Row],[Cantidad de Insumos]]="","",Tabla1[[#This Row],[Precio Unitario]]*Tabla1[[#This Row],[Cantidad de Insumos]])</f>
        <v/>
      </c>
      <c r="P1452" s="522" t="str">
        <f>IF(Tabla1[[#This Row],[Descripción]]="","",_xlfn.XLOOKUP(Tabla1[[#This Row],[Descripción]],Tabla10[Descripción],Tabla10[CODIGO PRESUPUESTARIO],0))</f>
        <v/>
      </c>
      <c r="Q1452" s="523"/>
      <c r="R1452" s="523" t="str">
        <f>IF(Tabla1[[#This Row],[Insumos]]="","",_xlfn.XLOOKUP(Tabla1[[#This Row],[Insumos]],Tabla10[Insumo],Tabla10[InsumoAbrev],"",0))</f>
        <v/>
      </c>
    </row>
    <row r="1453" spans="2:18">
      <c r="B1453" s="188" t="str">
        <f>IF('Formulario PPGR3'!$G1453="","",CONCATENATE('Formulario PPGR3'!$C1453,".",'Formulario PPGR3'!$D1453,".",'Formulario PPGR3'!$E1453,".",'Formulario PPGR3'!$F1453))</f>
        <v/>
      </c>
      <c r="C1453" s="188" t="str">
        <f>IF('Formulario PPGR3'!$G1453="","",'Formulario PPGR1'!#REF!)</f>
        <v/>
      </c>
      <c r="D1453" s="188" t="str">
        <f>IF('Formulario PPGR3'!$G1453="","",'Formulario PPGR1'!#REF!)</f>
        <v/>
      </c>
      <c r="E1453" s="188" t="str">
        <f>IF('Formulario PPGR3'!$G1453="","",'Formulario PPGR1'!#REF!)</f>
        <v/>
      </c>
      <c r="F1453" s="188" t="str">
        <f>IF('Formulario PPGR3'!$G1453="","",'Formulario PPGR1'!#REF!)</f>
        <v/>
      </c>
      <c r="G1453" s="234"/>
      <c r="H1453" s="519" t="str" cm="1">
        <f t="array" ref="H1453">IF(Tabla1[[#This Row],[Código_Actividad]]="","",_xlfn.XLOOKUP(Tabla1[[#This Row],[Código_Actividad]],CodigoActividad,Tabla2[Actividades Programables Presupuestables],"",0))</f>
        <v/>
      </c>
      <c r="I1453" s="520" t="str">
        <f>IFERROR(VLOOKUP('Formulario PPGR3'!$G1453,'Formulario PPGR2'!$C$9:$Q$270,15,FALSE),"")</f>
        <v/>
      </c>
      <c r="J1453" s="525"/>
      <c r="K1453" s="524"/>
      <c r="L1453" s="521" t="str">
        <f>IF(Tabla1[[#This Row],[Descripción]]="","",_xlfn.XLOOKUP(Tabla1[[#This Row],[Descripción]],Tabla10[Descripción],Tabla10[Unidad de Medida],"",0))</f>
        <v/>
      </c>
      <c r="M1453" s="312"/>
      <c r="N1453" s="537" t="str">
        <f>IF(Tabla1[[#This Row],[Descripción]]="","",_xlfn.XLOOKUP(Tabla1[[#This Row],[Descripción]],Tabla10[Descripción],Tabla10[Precio Unitario],0))</f>
        <v/>
      </c>
      <c r="O1453" s="537" t="str">
        <f>IF(Tabla1[[#This Row],[Cantidad de Insumos]]="","",Tabla1[[#This Row],[Precio Unitario]]*Tabla1[[#This Row],[Cantidad de Insumos]])</f>
        <v/>
      </c>
      <c r="P1453" s="522" t="str">
        <f>IF(Tabla1[[#This Row],[Descripción]]="","",_xlfn.XLOOKUP(Tabla1[[#This Row],[Descripción]],Tabla10[Descripción],Tabla10[CODIGO PRESUPUESTARIO],0))</f>
        <v/>
      </c>
      <c r="Q1453" s="523"/>
      <c r="R1453" s="523" t="str">
        <f>IF(Tabla1[[#This Row],[Insumos]]="","",_xlfn.XLOOKUP(Tabla1[[#This Row],[Insumos]],Tabla10[Insumo],Tabla10[InsumoAbrev],"",0))</f>
        <v/>
      </c>
    </row>
    <row r="1454" spans="2:18">
      <c r="B1454" s="188" t="str">
        <f>IF('Formulario PPGR3'!$G1454="","",CONCATENATE('Formulario PPGR3'!$C1454,".",'Formulario PPGR3'!$D1454,".",'Formulario PPGR3'!$E1454,".",'Formulario PPGR3'!$F1454))</f>
        <v/>
      </c>
      <c r="C1454" s="188" t="str">
        <f>IF('Formulario PPGR3'!$G1454="","",'Formulario PPGR1'!#REF!)</f>
        <v/>
      </c>
      <c r="D1454" s="188" t="str">
        <f>IF('Formulario PPGR3'!$G1454="","",'Formulario PPGR1'!#REF!)</f>
        <v/>
      </c>
      <c r="E1454" s="188" t="str">
        <f>IF('Formulario PPGR3'!$G1454="","",'Formulario PPGR1'!#REF!)</f>
        <v/>
      </c>
      <c r="F1454" s="188" t="str">
        <f>IF('Formulario PPGR3'!$G1454="","",'Formulario PPGR1'!#REF!)</f>
        <v/>
      </c>
      <c r="G1454" s="234"/>
      <c r="H1454" s="519" t="str" cm="1">
        <f t="array" ref="H1454">IF(Tabla1[[#This Row],[Código_Actividad]]="","",_xlfn.XLOOKUP(Tabla1[[#This Row],[Código_Actividad]],CodigoActividad,Tabla2[Actividades Programables Presupuestables],"",0))</f>
        <v/>
      </c>
      <c r="I1454" s="520" t="str">
        <f>IFERROR(VLOOKUP('Formulario PPGR3'!$G1454,'Formulario PPGR2'!$C$9:$Q$270,15,FALSE),"")</f>
        <v/>
      </c>
      <c r="J1454" s="525"/>
      <c r="K1454" s="524"/>
      <c r="L1454" s="521" t="str">
        <f>IF(Tabla1[[#This Row],[Descripción]]="","",_xlfn.XLOOKUP(Tabla1[[#This Row],[Descripción]],Tabla10[Descripción],Tabla10[Unidad de Medida],"",0))</f>
        <v/>
      </c>
      <c r="M1454" s="312"/>
      <c r="N1454" s="537" t="str">
        <f>IF(Tabla1[[#This Row],[Descripción]]="","",_xlfn.XLOOKUP(Tabla1[[#This Row],[Descripción]],Tabla10[Descripción],Tabla10[Precio Unitario],0))</f>
        <v/>
      </c>
      <c r="O1454" s="537" t="str">
        <f>IF(Tabla1[[#This Row],[Cantidad de Insumos]]="","",Tabla1[[#This Row],[Precio Unitario]]*Tabla1[[#This Row],[Cantidad de Insumos]])</f>
        <v/>
      </c>
      <c r="P1454" s="522" t="str">
        <f>IF(Tabla1[[#This Row],[Descripción]]="","",_xlfn.XLOOKUP(Tabla1[[#This Row],[Descripción]],Tabla10[Descripción],Tabla10[CODIGO PRESUPUESTARIO],0))</f>
        <v/>
      </c>
      <c r="Q1454" s="523"/>
      <c r="R1454" s="523" t="str">
        <f>IF(Tabla1[[#This Row],[Insumos]]="","",_xlfn.XLOOKUP(Tabla1[[#This Row],[Insumos]],Tabla10[Insumo],Tabla10[InsumoAbrev],"",0))</f>
        <v/>
      </c>
    </row>
    <row r="1455" spans="2:18">
      <c r="B1455" s="188" t="str">
        <f>IF('Formulario PPGR3'!$G1455="","",CONCATENATE('Formulario PPGR3'!$C1455,".",'Formulario PPGR3'!$D1455,".",'Formulario PPGR3'!$E1455,".",'Formulario PPGR3'!$F1455))</f>
        <v/>
      </c>
      <c r="C1455" s="188" t="str">
        <f>IF('Formulario PPGR3'!$G1455="","",'Formulario PPGR1'!#REF!)</f>
        <v/>
      </c>
      <c r="D1455" s="188" t="str">
        <f>IF('Formulario PPGR3'!$G1455="","",'Formulario PPGR1'!#REF!)</f>
        <v/>
      </c>
      <c r="E1455" s="188" t="str">
        <f>IF('Formulario PPGR3'!$G1455="","",'Formulario PPGR1'!#REF!)</f>
        <v/>
      </c>
      <c r="F1455" s="188" t="str">
        <f>IF('Formulario PPGR3'!$G1455="","",'Formulario PPGR1'!#REF!)</f>
        <v/>
      </c>
      <c r="G1455" s="234"/>
      <c r="H1455" s="519" t="str" cm="1">
        <f t="array" ref="H1455">IF(Tabla1[[#This Row],[Código_Actividad]]="","",_xlfn.XLOOKUP(Tabla1[[#This Row],[Código_Actividad]],CodigoActividad,Tabla2[Actividades Programables Presupuestables],"",0))</f>
        <v/>
      </c>
      <c r="I1455" s="520" t="str">
        <f>IFERROR(VLOOKUP('Formulario PPGR3'!$G1455,'Formulario PPGR2'!$C$9:$Q$270,15,FALSE),"")</f>
        <v/>
      </c>
      <c r="J1455" s="525"/>
      <c r="K1455" s="524"/>
      <c r="L1455" s="521" t="str">
        <f>IF(Tabla1[[#This Row],[Descripción]]="","",_xlfn.XLOOKUP(Tabla1[[#This Row],[Descripción]],Tabla10[Descripción],Tabla10[Unidad de Medida],"",0))</f>
        <v/>
      </c>
      <c r="M1455" s="312"/>
      <c r="N1455" s="537" t="str">
        <f>IF(Tabla1[[#This Row],[Descripción]]="","",_xlfn.XLOOKUP(Tabla1[[#This Row],[Descripción]],Tabla10[Descripción],Tabla10[Precio Unitario],0))</f>
        <v/>
      </c>
      <c r="O1455" s="537" t="str">
        <f>IF(Tabla1[[#This Row],[Cantidad de Insumos]]="","",Tabla1[[#This Row],[Precio Unitario]]*Tabla1[[#This Row],[Cantidad de Insumos]])</f>
        <v/>
      </c>
      <c r="P1455" s="522" t="str">
        <f>IF(Tabla1[[#This Row],[Descripción]]="","",_xlfn.XLOOKUP(Tabla1[[#This Row],[Descripción]],Tabla10[Descripción],Tabla10[CODIGO PRESUPUESTARIO],0))</f>
        <v/>
      </c>
      <c r="Q1455" s="523"/>
      <c r="R1455" s="523" t="str">
        <f>IF(Tabla1[[#This Row],[Insumos]]="","",_xlfn.XLOOKUP(Tabla1[[#This Row],[Insumos]],Tabla10[Insumo],Tabla10[InsumoAbrev],"",0))</f>
        <v/>
      </c>
    </row>
    <row r="1456" spans="2:18">
      <c r="B1456" s="188" t="str">
        <f>IF('Formulario PPGR3'!$G1456="","",CONCATENATE('Formulario PPGR3'!$C1456,".",'Formulario PPGR3'!$D1456,".",'Formulario PPGR3'!$E1456,".",'Formulario PPGR3'!$F1456))</f>
        <v/>
      </c>
      <c r="C1456" s="188" t="str">
        <f>IF('Formulario PPGR3'!$G1456="","",'Formulario PPGR1'!#REF!)</f>
        <v/>
      </c>
      <c r="D1456" s="188" t="str">
        <f>IF('Formulario PPGR3'!$G1456="","",'Formulario PPGR1'!#REF!)</f>
        <v/>
      </c>
      <c r="E1456" s="188" t="str">
        <f>IF('Formulario PPGR3'!$G1456="","",'Formulario PPGR1'!#REF!)</f>
        <v/>
      </c>
      <c r="F1456" s="188" t="str">
        <f>IF('Formulario PPGR3'!$G1456="","",'Formulario PPGR1'!#REF!)</f>
        <v/>
      </c>
      <c r="G1456" s="234"/>
      <c r="H1456" s="519" t="str" cm="1">
        <f t="array" ref="H1456">IF(Tabla1[[#This Row],[Código_Actividad]]="","",_xlfn.XLOOKUP(Tabla1[[#This Row],[Código_Actividad]],CodigoActividad,Tabla2[Actividades Programables Presupuestables],"",0))</f>
        <v/>
      </c>
      <c r="I1456" s="520" t="str">
        <f>IFERROR(VLOOKUP('Formulario PPGR3'!$G1456,'Formulario PPGR2'!$C$9:$Q$270,15,FALSE),"")</f>
        <v/>
      </c>
      <c r="J1456" s="525"/>
      <c r="K1456" s="524"/>
      <c r="L1456" s="521" t="str">
        <f>IF(Tabla1[[#This Row],[Descripción]]="","",_xlfn.XLOOKUP(Tabla1[[#This Row],[Descripción]],Tabla10[Descripción],Tabla10[Unidad de Medida],"",0))</f>
        <v/>
      </c>
      <c r="M1456" s="312"/>
      <c r="N1456" s="537" t="str">
        <f>IF(Tabla1[[#This Row],[Descripción]]="","",_xlfn.XLOOKUP(Tabla1[[#This Row],[Descripción]],Tabla10[Descripción],Tabla10[Precio Unitario],0))</f>
        <v/>
      </c>
      <c r="O1456" s="537" t="str">
        <f>IF(Tabla1[[#This Row],[Cantidad de Insumos]]="","",Tabla1[[#This Row],[Precio Unitario]]*Tabla1[[#This Row],[Cantidad de Insumos]])</f>
        <v/>
      </c>
      <c r="P1456" s="522" t="str">
        <f>IF(Tabla1[[#This Row],[Descripción]]="","",_xlfn.XLOOKUP(Tabla1[[#This Row],[Descripción]],Tabla10[Descripción],Tabla10[CODIGO PRESUPUESTARIO],0))</f>
        <v/>
      </c>
      <c r="Q1456" s="523"/>
      <c r="R1456" s="523" t="str">
        <f>IF(Tabla1[[#This Row],[Insumos]]="","",_xlfn.XLOOKUP(Tabla1[[#This Row],[Insumos]],Tabla10[Insumo],Tabla10[InsumoAbrev],"",0))</f>
        <v/>
      </c>
    </row>
    <row r="1457" spans="2:18">
      <c r="B1457" s="188" t="str">
        <f>IF('Formulario PPGR3'!$G1457="","",CONCATENATE('Formulario PPGR3'!$C1457,".",'Formulario PPGR3'!$D1457,".",'Formulario PPGR3'!$E1457,".",'Formulario PPGR3'!$F1457))</f>
        <v/>
      </c>
      <c r="C1457" s="188" t="str">
        <f>IF('Formulario PPGR3'!$G1457="","",'Formulario PPGR1'!#REF!)</f>
        <v/>
      </c>
      <c r="D1457" s="188" t="str">
        <f>IF('Formulario PPGR3'!$G1457="","",'Formulario PPGR1'!#REF!)</f>
        <v/>
      </c>
      <c r="E1457" s="188" t="str">
        <f>IF('Formulario PPGR3'!$G1457="","",'Formulario PPGR1'!#REF!)</f>
        <v/>
      </c>
      <c r="F1457" s="188" t="str">
        <f>IF('Formulario PPGR3'!$G1457="","",'Formulario PPGR1'!#REF!)</f>
        <v/>
      </c>
      <c r="G1457" s="234"/>
      <c r="H1457" s="519" t="str" cm="1">
        <f t="array" ref="H1457">IF(Tabla1[[#This Row],[Código_Actividad]]="","",_xlfn.XLOOKUP(Tabla1[[#This Row],[Código_Actividad]],CodigoActividad,Tabla2[Actividades Programables Presupuestables],"",0))</f>
        <v/>
      </c>
      <c r="I1457" s="520" t="str">
        <f>IFERROR(VLOOKUP('Formulario PPGR3'!$G1457,'Formulario PPGR2'!$C$9:$Q$270,15,FALSE),"")</f>
        <v/>
      </c>
      <c r="J1457" s="525"/>
      <c r="K1457" s="524"/>
      <c r="L1457" s="521" t="str">
        <f>IF(Tabla1[[#This Row],[Descripción]]="","",_xlfn.XLOOKUP(Tabla1[[#This Row],[Descripción]],Tabla10[Descripción],Tabla10[Unidad de Medida],"",0))</f>
        <v/>
      </c>
      <c r="M1457" s="312"/>
      <c r="N1457" s="537" t="str">
        <f>IF(Tabla1[[#This Row],[Descripción]]="","",_xlfn.XLOOKUP(Tabla1[[#This Row],[Descripción]],Tabla10[Descripción],Tabla10[Precio Unitario],0))</f>
        <v/>
      </c>
      <c r="O1457" s="537" t="str">
        <f>IF(Tabla1[[#This Row],[Cantidad de Insumos]]="","",Tabla1[[#This Row],[Precio Unitario]]*Tabla1[[#This Row],[Cantidad de Insumos]])</f>
        <v/>
      </c>
      <c r="P1457" s="522" t="str">
        <f>IF(Tabla1[[#This Row],[Descripción]]="","",_xlfn.XLOOKUP(Tabla1[[#This Row],[Descripción]],Tabla10[Descripción],Tabla10[CODIGO PRESUPUESTARIO],0))</f>
        <v/>
      </c>
      <c r="Q1457" s="523"/>
      <c r="R1457" s="523" t="str">
        <f>IF(Tabla1[[#This Row],[Insumos]]="","",_xlfn.XLOOKUP(Tabla1[[#This Row],[Insumos]],Tabla10[Insumo],Tabla10[InsumoAbrev],"",0))</f>
        <v/>
      </c>
    </row>
    <row r="1458" spans="2:18">
      <c r="B1458" s="188" t="str">
        <f>IF('Formulario PPGR3'!$G1458="","",CONCATENATE('Formulario PPGR3'!$C1458,".",'Formulario PPGR3'!$D1458,".",'Formulario PPGR3'!$E1458,".",'Formulario PPGR3'!$F1458))</f>
        <v/>
      </c>
      <c r="C1458" s="188" t="str">
        <f>IF('Formulario PPGR3'!$G1458="","",'Formulario PPGR1'!#REF!)</f>
        <v/>
      </c>
      <c r="D1458" s="188" t="str">
        <f>IF('Formulario PPGR3'!$G1458="","",'Formulario PPGR1'!#REF!)</f>
        <v/>
      </c>
      <c r="E1458" s="188" t="str">
        <f>IF('Formulario PPGR3'!$G1458="","",'Formulario PPGR1'!#REF!)</f>
        <v/>
      </c>
      <c r="F1458" s="188" t="str">
        <f>IF('Formulario PPGR3'!$G1458="","",'Formulario PPGR1'!#REF!)</f>
        <v/>
      </c>
      <c r="G1458" s="234"/>
      <c r="H1458" s="519" t="str" cm="1">
        <f t="array" ref="H1458">IF(Tabla1[[#This Row],[Código_Actividad]]="","",_xlfn.XLOOKUP(Tabla1[[#This Row],[Código_Actividad]],CodigoActividad,Tabla2[Actividades Programables Presupuestables],"",0))</f>
        <v/>
      </c>
      <c r="I1458" s="520" t="str">
        <f>IFERROR(VLOOKUP('Formulario PPGR3'!$G1458,'Formulario PPGR2'!$C$9:$Q$270,15,FALSE),"")</f>
        <v/>
      </c>
      <c r="J1458" s="525"/>
      <c r="K1458" s="524"/>
      <c r="L1458" s="521" t="str">
        <f>IF(Tabla1[[#This Row],[Descripción]]="","",_xlfn.XLOOKUP(Tabla1[[#This Row],[Descripción]],Tabla10[Descripción],Tabla10[Unidad de Medida],"",0))</f>
        <v/>
      </c>
      <c r="M1458" s="312"/>
      <c r="N1458" s="537" t="str">
        <f>IF(Tabla1[[#This Row],[Descripción]]="","",_xlfn.XLOOKUP(Tabla1[[#This Row],[Descripción]],Tabla10[Descripción],Tabla10[Precio Unitario],0))</f>
        <v/>
      </c>
      <c r="O1458" s="537" t="str">
        <f>IF(Tabla1[[#This Row],[Cantidad de Insumos]]="","",Tabla1[[#This Row],[Precio Unitario]]*Tabla1[[#This Row],[Cantidad de Insumos]])</f>
        <v/>
      </c>
      <c r="P1458" s="522" t="str">
        <f>IF(Tabla1[[#This Row],[Descripción]]="","",_xlfn.XLOOKUP(Tabla1[[#This Row],[Descripción]],Tabla10[Descripción],Tabla10[CODIGO PRESUPUESTARIO],0))</f>
        <v/>
      </c>
      <c r="Q1458" s="523"/>
      <c r="R1458" s="523" t="str">
        <f>IF(Tabla1[[#This Row],[Insumos]]="","",_xlfn.XLOOKUP(Tabla1[[#This Row],[Insumos]],Tabla10[Insumo],Tabla10[InsumoAbrev],"",0))</f>
        <v/>
      </c>
    </row>
    <row r="1459" spans="2:18">
      <c r="B1459" s="188" t="str">
        <f>IF('Formulario PPGR3'!$G1459="","",CONCATENATE('Formulario PPGR3'!$C1459,".",'Formulario PPGR3'!$D1459,".",'Formulario PPGR3'!$E1459,".",'Formulario PPGR3'!$F1459))</f>
        <v/>
      </c>
      <c r="C1459" s="188" t="str">
        <f>IF('Formulario PPGR3'!$G1459="","",'Formulario PPGR1'!#REF!)</f>
        <v/>
      </c>
      <c r="D1459" s="188" t="str">
        <f>IF('Formulario PPGR3'!$G1459="","",'Formulario PPGR1'!#REF!)</f>
        <v/>
      </c>
      <c r="E1459" s="188" t="str">
        <f>IF('Formulario PPGR3'!$G1459="","",'Formulario PPGR1'!#REF!)</f>
        <v/>
      </c>
      <c r="F1459" s="188" t="str">
        <f>IF('Formulario PPGR3'!$G1459="","",'Formulario PPGR1'!#REF!)</f>
        <v/>
      </c>
      <c r="G1459" s="234"/>
      <c r="H1459" s="519" t="str" cm="1">
        <f t="array" ref="H1459">IF(Tabla1[[#This Row],[Código_Actividad]]="","",_xlfn.XLOOKUP(Tabla1[[#This Row],[Código_Actividad]],CodigoActividad,Tabla2[Actividades Programables Presupuestables],"",0))</f>
        <v/>
      </c>
      <c r="I1459" s="520" t="str">
        <f>IFERROR(VLOOKUP('Formulario PPGR3'!$G1459,'Formulario PPGR2'!$C$9:$Q$270,15,FALSE),"")</f>
        <v/>
      </c>
      <c r="J1459" s="525"/>
      <c r="K1459" s="524"/>
      <c r="L1459" s="521" t="str">
        <f>IF(Tabla1[[#This Row],[Descripción]]="","",_xlfn.XLOOKUP(Tabla1[[#This Row],[Descripción]],Tabla10[Descripción],Tabla10[Unidad de Medida],"",0))</f>
        <v/>
      </c>
      <c r="M1459" s="312"/>
      <c r="N1459" s="537" t="str">
        <f>IF(Tabla1[[#This Row],[Descripción]]="","",_xlfn.XLOOKUP(Tabla1[[#This Row],[Descripción]],Tabla10[Descripción],Tabla10[Precio Unitario],0))</f>
        <v/>
      </c>
      <c r="O1459" s="537" t="str">
        <f>IF(Tabla1[[#This Row],[Cantidad de Insumos]]="","",Tabla1[[#This Row],[Precio Unitario]]*Tabla1[[#This Row],[Cantidad de Insumos]])</f>
        <v/>
      </c>
      <c r="P1459" s="522" t="str">
        <f>IF(Tabla1[[#This Row],[Descripción]]="","",_xlfn.XLOOKUP(Tabla1[[#This Row],[Descripción]],Tabla10[Descripción],Tabla10[CODIGO PRESUPUESTARIO],0))</f>
        <v/>
      </c>
      <c r="Q1459" s="523"/>
      <c r="R1459" s="523" t="str">
        <f>IF(Tabla1[[#This Row],[Insumos]]="","",_xlfn.XLOOKUP(Tabla1[[#This Row],[Insumos]],Tabla10[Insumo],Tabla10[InsumoAbrev],"",0))</f>
        <v/>
      </c>
    </row>
    <row r="1460" spans="2:18">
      <c r="B1460" s="188" t="str">
        <f>IF('Formulario PPGR3'!$G1460="","",CONCATENATE('Formulario PPGR3'!$C1460,".",'Formulario PPGR3'!$D1460,".",'Formulario PPGR3'!$E1460,".",'Formulario PPGR3'!$F1460))</f>
        <v/>
      </c>
      <c r="C1460" s="188" t="str">
        <f>IF('Formulario PPGR3'!$G1460="","",'Formulario PPGR1'!#REF!)</f>
        <v/>
      </c>
      <c r="D1460" s="188" t="str">
        <f>IF('Formulario PPGR3'!$G1460="","",'Formulario PPGR1'!#REF!)</f>
        <v/>
      </c>
      <c r="E1460" s="188" t="str">
        <f>IF('Formulario PPGR3'!$G1460="","",'Formulario PPGR1'!#REF!)</f>
        <v/>
      </c>
      <c r="F1460" s="188" t="str">
        <f>IF('Formulario PPGR3'!$G1460="","",'Formulario PPGR1'!#REF!)</f>
        <v/>
      </c>
      <c r="G1460" s="234"/>
      <c r="H1460" s="519" t="str" cm="1">
        <f t="array" ref="H1460">IF(Tabla1[[#This Row],[Código_Actividad]]="","",_xlfn.XLOOKUP(Tabla1[[#This Row],[Código_Actividad]],CodigoActividad,Tabla2[Actividades Programables Presupuestables],"",0))</f>
        <v/>
      </c>
      <c r="I1460" s="520" t="str">
        <f>IFERROR(VLOOKUP('Formulario PPGR3'!$G1460,'Formulario PPGR2'!$C$9:$Q$270,15,FALSE),"")</f>
        <v/>
      </c>
      <c r="J1460" s="525"/>
      <c r="K1460" s="524"/>
      <c r="L1460" s="521" t="str">
        <f>IF(Tabla1[[#This Row],[Descripción]]="","",_xlfn.XLOOKUP(Tabla1[[#This Row],[Descripción]],Tabla10[Descripción],Tabla10[Unidad de Medida],"",0))</f>
        <v/>
      </c>
      <c r="M1460" s="312"/>
      <c r="N1460" s="537" t="str">
        <f>IF(Tabla1[[#This Row],[Descripción]]="","",_xlfn.XLOOKUP(Tabla1[[#This Row],[Descripción]],Tabla10[Descripción],Tabla10[Precio Unitario],0))</f>
        <v/>
      </c>
      <c r="O1460" s="537" t="str">
        <f>IF(Tabla1[[#This Row],[Cantidad de Insumos]]="","",Tabla1[[#This Row],[Precio Unitario]]*Tabla1[[#This Row],[Cantidad de Insumos]])</f>
        <v/>
      </c>
      <c r="P1460" s="522" t="str">
        <f>IF(Tabla1[[#This Row],[Descripción]]="","",_xlfn.XLOOKUP(Tabla1[[#This Row],[Descripción]],Tabla10[Descripción],Tabla10[CODIGO PRESUPUESTARIO],0))</f>
        <v/>
      </c>
      <c r="Q1460" s="523"/>
      <c r="R1460" s="523" t="str">
        <f>IF(Tabla1[[#This Row],[Insumos]]="","",_xlfn.XLOOKUP(Tabla1[[#This Row],[Insumos]],Tabla10[Insumo],Tabla10[InsumoAbrev],"",0))</f>
        <v/>
      </c>
    </row>
    <row r="1461" spans="2:18">
      <c r="B1461" s="188" t="str">
        <f>IF('Formulario PPGR3'!$G1461="","",CONCATENATE('Formulario PPGR3'!$C1461,".",'Formulario PPGR3'!$D1461,".",'Formulario PPGR3'!$E1461,".",'Formulario PPGR3'!$F1461))</f>
        <v/>
      </c>
      <c r="C1461" s="188" t="str">
        <f>IF('Formulario PPGR3'!$G1461="","",'Formulario PPGR1'!#REF!)</f>
        <v/>
      </c>
      <c r="D1461" s="188" t="str">
        <f>IF('Formulario PPGR3'!$G1461="","",'Formulario PPGR1'!#REF!)</f>
        <v/>
      </c>
      <c r="E1461" s="188" t="str">
        <f>IF('Formulario PPGR3'!$G1461="","",'Formulario PPGR1'!#REF!)</f>
        <v/>
      </c>
      <c r="F1461" s="188" t="str">
        <f>IF('Formulario PPGR3'!$G1461="","",'Formulario PPGR1'!#REF!)</f>
        <v/>
      </c>
      <c r="G1461" s="234"/>
      <c r="H1461" s="519" t="str" cm="1">
        <f t="array" ref="H1461">IF(Tabla1[[#This Row],[Código_Actividad]]="","",_xlfn.XLOOKUP(Tabla1[[#This Row],[Código_Actividad]],CodigoActividad,Tabla2[Actividades Programables Presupuestables],"",0))</f>
        <v/>
      </c>
      <c r="I1461" s="520" t="str">
        <f>IFERROR(VLOOKUP('Formulario PPGR3'!$G1461,'Formulario PPGR2'!$C$9:$Q$270,15,FALSE),"")</f>
        <v/>
      </c>
      <c r="J1461" s="525"/>
      <c r="K1461" s="524"/>
      <c r="L1461" s="521" t="str">
        <f>IF(Tabla1[[#This Row],[Descripción]]="","",_xlfn.XLOOKUP(Tabla1[[#This Row],[Descripción]],Tabla10[Descripción],Tabla10[Unidad de Medida],"",0))</f>
        <v/>
      </c>
      <c r="M1461" s="312"/>
      <c r="N1461" s="537" t="str">
        <f>IF(Tabla1[[#This Row],[Descripción]]="","",_xlfn.XLOOKUP(Tabla1[[#This Row],[Descripción]],Tabla10[Descripción],Tabla10[Precio Unitario],0))</f>
        <v/>
      </c>
      <c r="O1461" s="537" t="str">
        <f>IF(Tabla1[[#This Row],[Cantidad de Insumos]]="","",Tabla1[[#This Row],[Precio Unitario]]*Tabla1[[#This Row],[Cantidad de Insumos]])</f>
        <v/>
      </c>
      <c r="P1461" s="522" t="str">
        <f>IF(Tabla1[[#This Row],[Descripción]]="","",_xlfn.XLOOKUP(Tabla1[[#This Row],[Descripción]],Tabla10[Descripción],Tabla10[CODIGO PRESUPUESTARIO],0))</f>
        <v/>
      </c>
      <c r="Q1461" s="523"/>
      <c r="R1461" s="523" t="str">
        <f>IF(Tabla1[[#This Row],[Insumos]]="","",_xlfn.XLOOKUP(Tabla1[[#This Row],[Insumos]],Tabla10[Insumo],Tabla10[InsumoAbrev],"",0))</f>
        <v/>
      </c>
    </row>
    <row r="1462" spans="2:18">
      <c r="B1462" s="188" t="str">
        <f>IF('Formulario PPGR3'!$G1462="","",CONCATENATE('Formulario PPGR3'!$C1462,".",'Formulario PPGR3'!$D1462,".",'Formulario PPGR3'!$E1462,".",'Formulario PPGR3'!$F1462))</f>
        <v/>
      </c>
      <c r="C1462" s="188" t="str">
        <f>IF('Formulario PPGR3'!$G1462="","",'Formulario PPGR1'!#REF!)</f>
        <v/>
      </c>
      <c r="D1462" s="188" t="str">
        <f>IF('Formulario PPGR3'!$G1462="","",'Formulario PPGR1'!#REF!)</f>
        <v/>
      </c>
      <c r="E1462" s="188" t="str">
        <f>IF('Formulario PPGR3'!$G1462="","",'Formulario PPGR1'!#REF!)</f>
        <v/>
      </c>
      <c r="F1462" s="188" t="str">
        <f>IF('Formulario PPGR3'!$G1462="","",'Formulario PPGR1'!#REF!)</f>
        <v/>
      </c>
      <c r="G1462" s="234"/>
      <c r="H1462" s="519" t="str" cm="1">
        <f t="array" ref="H1462">IF(Tabla1[[#This Row],[Código_Actividad]]="","",_xlfn.XLOOKUP(Tabla1[[#This Row],[Código_Actividad]],CodigoActividad,Tabla2[Actividades Programables Presupuestables],"",0))</f>
        <v/>
      </c>
      <c r="I1462" s="520" t="str">
        <f>IFERROR(VLOOKUP('Formulario PPGR3'!$G1462,'Formulario PPGR2'!$C$9:$Q$270,15,FALSE),"")</f>
        <v/>
      </c>
      <c r="J1462" s="525"/>
      <c r="K1462" s="524"/>
      <c r="L1462" s="521" t="str">
        <f>IF(Tabla1[[#This Row],[Descripción]]="","",_xlfn.XLOOKUP(Tabla1[[#This Row],[Descripción]],Tabla10[Descripción],Tabla10[Unidad de Medida],"",0))</f>
        <v/>
      </c>
      <c r="M1462" s="312"/>
      <c r="N1462" s="537" t="str">
        <f>IF(Tabla1[[#This Row],[Descripción]]="","",_xlfn.XLOOKUP(Tabla1[[#This Row],[Descripción]],Tabla10[Descripción],Tabla10[Precio Unitario],0))</f>
        <v/>
      </c>
      <c r="O1462" s="537" t="str">
        <f>IF(Tabla1[[#This Row],[Cantidad de Insumos]]="","",Tabla1[[#This Row],[Precio Unitario]]*Tabla1[[#This Row],[Cantidad de Insumos]])</f>
        <v/>
      </c>
      <c r="P1462" s="522" t="str">
        <f>IF(Tabla1[[#This Row],[Descripción]]="","",_xlfn.XLOOKUP(Tabla1[[#This Row],[Descripción]],Tabla10[Descripción],Tabla10[CODIGO PRESUPUESTARIO],0))</f>
        <v/>
      </c>
      <c r="Q1462" s="523"/>
      <c r="R1462" s="523" t="str">
        <f>IF(Tabla1[[#This Row],[Insumos]]="","",_xlfn.XLOOKUP(Tabla1[[#This Row],[Insumos]],Tabla10[Insumo],Tabla10[InsumoAbrev],"",0))</f>
        <v/>
      </c>
    </row>
    <row r="1463" spans="2:18">
      <c r="B1463" s="188" t="str">
        <f>IF('Formulario PPGR3'!$G1463="","",CONCATENATE('Formulario PPGR3'!$C1463,".",'Formulario PPGR3'!$D1463,".",'Formulario PPGR3'!$E1463,".",'Formulario PPGR3'!$F1463))</f>
        <v/>
      </c>
      <c r="C1463" s="188" t="str">
        <f>IF('Formulario PPGR3'!$G1463="","",'Formulario PPGR1'!#REF!)</f>
        <v/>
      </c>
      <c r="D1463" s="188" t="str">
        <f>IF('Formulario PPGR3'!$G1463="","",'Formulario PPGR1'!#REF!)</f>
        <v/>
      </c>
      <c r="E1463" s="188" t="str">
        <f>IF('Formulario PPGR3'!$G1463="","",'Formulario PPGR1'!#REF!)</f>
        <v/>
      </c>
      <c r="F1463" s="188" t="str">
        <f>IF('Formulario PPGR3'!$G1463="","",'Formulario PPGR1'!#REF!)</f>
        <v/>
      </c>
      <c r="G1463" s="234"/>
      <c r="H1463" s="519" t="str" cm="1">
        <f t="array" ref="H1463">IF(Tabla1[[#This Row],[Código_Actividad]]="","",_xlfn.XLOOKUP(Tabla1[[#This Row],[Código_Actividad]],CodigoActividad,Tabla2[Actividades Programables Presupuestables],"",0))</f>
        <v/>
      </c>
      <c r="I1463" s="520" t="str">
        <f>IFERROR(VLOOKUP('Formulario PPGR3'!$G1463,'Formulario PPGR2'!$C$9:$Q$270,15,FALSE),"")</f>
        <v/>
      </c>
      <c r="J1463" s="525"/>
      <c r="K1463" s="524"/>
      <c r="L1463" s="521" t="str">
        <f>IF(Tabla1[[#This Row],[Descripción]]="","",_xlfn.XLOOKUP(Tabla1[[#This Row],[Descripción]],Tabla10[Descripción],Tabla10[Unidad de Medida],"",0))</f>
        <v/>
      </c>
      <c r="M1463" s="312"/>
      <c r="N1463" s="537" t="str">
        <f>IF(Tabla1[[#This Row],[Descripción]]="","",_xlfn.XLOOKUP(Tabla1[[#This Row],[Descripción]],Tabla10[Descripción],Tabla10[Precio Unitario],0))</f>
        <v/>
      </c>
      <c r="O1463" s="537" t="str">
        <f>IF(Tabla1[[#This Row],[Cantidad de Insumos]]="","",Tabla1[[#This Row],[Precio Unitario]]*Tabla1[[#This Row],[Cantidad de Insumos]])</f>
        <v/>
      </c>
      <c r="P1463" s="522" t="str">
        <f>IF(Tabla1[[#This Row],[Descripción]]="","",_xlfn.XLOOKUP(Tabla1[[#This Row],[Descripción]],Tabla10[Descripción],Tabla10[CODIGO PRESUPUESTARIO],0))</f>
        <v/>
      </c>
      <c r="Q1463" s="523"/>
      <c r="R1463" s="523" t="str">
        <f>IF(Tabla1[[#This Row],[Insumos]]="","",_xlfn.XLOOKUP(Tabla1[[#This Row],[Insumos]],Tabla10[Insumo],Tabla10[InsumoAbrev],"",0))</f>
        <v/>
      </c>
    </row>
    <row r="1464" spans="2:18">
      <c r="B1464" s="188" t="str">
        <f>IF('Formulario PPGR3'!$G1464="","",CONCATENATE('Formulario PPGR3'!$C1464,".",'Formulario PPGR3'!$D1464,".",'Formulario PPGR3'!$E1464,".",'Formulario PPGR3'!$F1464))</f>
        <v/>
      </c>
      <c r="C1464" s="188" t="str">
        <f>IF('Formulario PPGR3'!$G1464="","",'Formulario PPGR1'!#REF!)</f>
        <v/>
      </c>
      <c r="D1464" s="188" t="str">
        <f>IF('Formulario PPGR3'!$G1464="","",'Formulario PPGR1'!#REF!)</f>
        <v/>
      </c>
      <c r="E1464" s="188" t="str">
        <f>IF('Formulario PPGR3'!$G1464="","",'Formulario PPGR1'!#REF!)</f>
        <v/>
      </c>
      <c r="F1464" s="188" t="str">
        <f>IF('Formulario PPGR3'!$G1464="","",'Formulario PPGR1'!#REF!)</f>
        <v/>
      </c>
      <c r="G1464" s="234"/>
      <c r="H1464" s="519" t="str" cm="1">
        <f t="array" ref="H1464">IF(Tabla1[[#This Row],[Código_Actividad]]="","",_xlfn.XLOOKUP(Tabla1[[#This Row],[Código_Actividad]],CodigoActividad,Tabla2[Actividades Programables Presupuestables],"",0))</f>
        <v/>
      </c>
      <c r="I1464" s="520" t="str">
        <f>IFERROR(VLOOKUP('Formulario PPGR3'!$G1464,'Formulario PPGR2'!$C$9:$Q$270,15,FALSE),"")</f>
        <v/>
      </c>
      <c r="J1464" s="525"/>
      <c r="K1464" s="524"/>
      <c r="L1464" s="521" t="str">
        <f>IF(Tabla1[[#This Row],[Descripción]]="","",_xlfn.XLOOKUP(Tabla1[[#This Row],[Descripción]],Tabla10[Descripción],Tabla10[Unidad de Medida],"",0))</f>
        <v/>
      </c>
      <c r="M1464" s="312"/>
      <c r="N1464" s="537" t="str">
        <f>IF(Tabla1[[#This Row],[Descripción]]="","",_xlfn.XLOOKUP(Tabla1[[#This Row],[Descripción]],Tabla10[Descripción],Tabla10[Precio Unitario],0))</f>
        <v/>
      </c>
      <c r="O1464" s="537" t="str">
        <f>IF(Tabla1[[#This Row],[Cantidad de Insumos]]="","",Tabla1[[#This Row],[Precio Unitario]]*Tabla1[[#This Row],[Cantidad de Insumos]])</f>
        <v/>
      </c>
      <c r="P1464" s="522" t="str">
        <f>IF(Tabla1[[#This Row],[Descripción]]="","",_xlfn.XLOOKUP(Tabla1[[#This Row],[Descripción]],Tabla10[Descripción],Tabla10[CODIGO PRESUPUESTARIO],0))</f>
        <v/>
      </c>
      <c r="Q1464" s="523"/>
      <c r="R1464" s="523" t="str">
        <f>IF(Tabla1[[#This Row],[Insumos]]="","",_xlfn.XLOOKUP(Tabla1[[#This Row],[Insumos]],Tabla10[Insumo],Tabla10[InsumoAbrev],"",0))</f>
        <v/>
      </c>
    </row>
    <row r="1465" spans="2:18">
      <c r="B1465" s="188" t="str">
        <f>IF('Formulario PPGR3'!$G1465="","",CONCATENATE('Formulario PPGR3'!$C1465,".",'Formulario PPGR3'!$D1465,".",'Formulario PPGR3'!$E1465,".",'Formulario PPGR3'!$F1465))</f>
        <v/>
      </c>
      <c r="C1465" s="188" t="str">
        <f>IF('Formulario PPGR3'!$G1465="","",'Formulario PPGR1'!#REF!)</f>
        <v/>
      </c>
      <c r="D1465" s="188" t="str">
        <f>IF('Formulario PPGR3'!$G1465="","",'Formulario PPGR1'!#REF!)</f>
        <v/>
      </c>
      <c r="E1465" s="188" t="str">
        <f>IF('Formulario PPGR3'!$G1465="","",'Formulario PPGR1'!#REF!)</f>
        <v/>
      </c>
      <c r="F1465" s="188" t="str">
        <f>IF('Formulario PPGR3'!$G1465="","",'Formulario PPGR1'!#REF!)</f>
        <v/>
      </c>
      <c r="G1465" s="234"/>
      <c r="H1465" s="519" t="str" cm="1">
        <f t="array" ref="H1465">IF(Tabla1[[#This Row],[Código_Actividad]]="","",_xlfn.XLOOKUP(Tabla1[[#This Row],[Código_Actividad]],CodigoActividad,Tabla2[Actividades Programables Presupuestables],"",0))</f>
        <v/>
      </c>
      <c r="I1465" s="520" t="str">
        <f>IFERROR(VLOOKUP('Formulario PPGR3'!$G1465,'Formulario PPGR2'!$C$9:$Q$270,15,FALSE),"")</f>
        <v/>
      </c>
      <c r="J1465" s="525"/>
      <c r="K1465" s="524"/>
      <c r="L1465" s="521" t="str">
        <f>IF(Tabla1[[#This Row],[Descripción]]="","",_xlfn.XLOOKUP(Tabla1[[#This Row],[Descripción]],Tabla10[Descripción],Tabla10[Unidad de Medida],"",0))</f>
        <v/>
      </c>
      <c r="M1465" s="312"/>
      <c r="N1465" s="537" t="str">
        <f>IF(Tabla1[[#This Row],[Descripción]]="","",_xlfn.XLOOKUP(Tabla1[[#This Row],[Descripción]],Tabla10[Descripción],Tabla10[Precio Unitario],0))</f>
        <v/>
      </c>
      <c r="O1465" s="537" t="str">
        <f>IF(Tabla1[[#This Row],[Cantidad de Insumos]]="","",Tabla1[[#This Row],[Precio Unitario]]*Tabla1[[#This Row],[Cantidad de Insumos]])</f>
        <v/>
      </c>
      <c r="P1465" s="522" t="str">
        <f>IF(Tabla1[[#This Row],[Descripción]]="","",_xlfn.XLOOKUP(Tabla1[[#This Row],[Descripción]],Tabla10[Descripción],Tabla10[CODIGO PRESUPUESTARIO],0))</f>
        <v/>
      </c>
      <c r="Q1465" s="523"/>
      <c r="R1465" s="523" t="str">
        <f>IF(Tabla1[[#This Row],[Insumos]]="","",_xlfn.XLOOKUP(Tabla1[[#This Row],[Insumos]],Tabla10[Insumo],Tabla10[InsumoAbrev],"",0))</f>
        <v/>
      </c>
    </row>
    <row r="1466" spans="2:18">
      <c r="B1466" s="188" t="str">
        <f>IF('Formulario PPGR3'!$G1466="","",CONCATENATE('Formulario PPGR3'!$C1466,".",'Formulario PPGR3'!$D1466,".",'Formulario PPGR3'!$E1466,".",'Formulario PPGR3'!$F1466))</f>
        <v/>
      </c>
      <c r="C1466" s="188" t="str">
        <f>IF('Formulario PPGR3'!$G1466="","",'Formulario PPGR1'!#REF!)</f>
        <v/>
      </c>
      <c r="D1466" s="188" t="str">
        <f>IF('Formulario PPGR3'!$G1466="","",'Formulario PPGR1'!#REF!)</f>
        <v/>
      </c>
      <c r="E1466" s="188" t="str">
        <f>IF('Formulario PPGR3'!$G1466="","",'Formulario PPGR1'!#REF!)</f>
        <v/>
      </c>
      <c r="F1466" s="188" t="str">
        <f>IF('Formulario PPGR3'!$G1466="","",'Formulario PPGR1'!#REF!)</f>
        <v/>
      </c>
      <c r="G1466" s="234"/>
      <c r="H1466" s="519" t="str" cm="1">
        <f t="array" ref="H1466">IF(Tabla1[[#This Row],[Código_Actividad]]="","",_xlfn.XLOOKUP(Tabla1[[#This Row],[Código_Actividad]],CodigoActividad,Tabla2[Actividades Programables Presupuestables],"",0))</f>
        <v/>
      </c>
      <c r="I1466" s="520" t="str">
        <f>IFERROR(VLOOKUP('Formulario PPGR3'!$G1466,'Formulario PPGR2'!$C$9:$Q$270,15,FALSE),"")</f>
        <v/>
      </c>
      <c r="J1466" s="525"/>
      <c r="K1466" s="524"/>
      <c r="L1466" s="521" t="str">
        <f>IF(Tabla1[[#This Row],[Descripción]]="","",_xlfn.XLOOKUP(Tabla1[[#This Row],[Descripción]],Tabla10[Descripción],Tabla10[Unidad de Medida],"",0))</f>
        <v/>
      </c>
      <c r="M1466" s="312"/>
      <c r="N1466" s="537" t="str">
        <f>IF(Tabla1[[#This Row],[Descripción]]="","",_xlfn.XLOOKUP(Tabla1[[#This Row],[Descripción]],Tabla10[Descripción],Tabla10[Precio Unitario],0))</f>
        <v/>
      </c>
      <c r="O1466" s="537" t="str">
        <f>IF(Tabla1[[#This Row],[Cantidad de Insumos]]="","",Tabla1[[#This Row],[Precio Unitario]]*Tabla1[[#This Row],[Cantidad de Insumos]])</f>
        <v/>
      </c>
      <c r="P1466" s="522" t="str">
        <f>IF(Tabla1[[#This Row],[Descripción]]="","",_xlfn.XLOOKUP(Tabla1[[#This Row],[Descripción]],Tabla10[Descripción],Tabla10[CODIGO PRESUPUESTARIO],0))</f>
        <v/>
      </c>
      <c r="Q1466" s="523"/>
      <c r="R1466" s="523" t="str">
        <f>IF(Tabla1[[#This Row],[Insumos]]="","",_xlfn.XLOOKUP(Tabla1[[#This Row],[Insumos]],Tabla10[Insumo],Tabla10[InsumoAbrev],"",0))</f>
        <v/>
      </c>
    </row>
    <row r="1467" spans="2:18">
      <c r="B1467" s="188" t="str">
        <f>IF('Formulario PPGR3'!$G1467="","",CONCATENATE('Formulario PPGR3'!$C1467,".",'Formulario PPGR3'!$D1467,".",'Formulario PPGR3'!$E1467,".",'Formulario PPGR3'!$F1467))</f>
        <v/>
      </c>
      <c r="C1467" s="188" t="str">
        <f>IF('Formulario PPGR3'!$G1467="","",'Formulario PPGR1'!#REF!)</f>
        <v/>
      </c>
      <c r="D1467" s="188" t="str">
        <f>IF('Formulario PPGR3'!$G1467="","",'Formulario PPGR1'!#REF!)</f>
        <v/>
      </c>
      <c r="E1467" s="188" t="str">
        <f>IF('Formulario PPGR3'!$G1467="","",'Formulario PPGR1'!#REF!)</f>
        <v/>
      </c>
      <c r="F1467" s="188" t="str">
        <f>IF('Formulario PPGR3'!$G1467="","",'Formulario PPGR1'!#REF!)</f>
        <v/>
      </c>
      <c r="G1467" s="234"/>
      <c r="H1467" s="519" t="str" cm="1">
        <f t="array" ref="H1467">IF(Tabla1[[#This Row],[Código_Actividad]]="","",_xlfn.XLOOKUP(Tabla1[[#This Row],[Código_Actividad]],CodigoActividad,Tabla2[Actividades Programables Presupuestables],"",0))</f>
        <v/>
      </c>
      <c r="I1467" s="520" t="str">
        <f>IFERROR(VLOOKUP('Formulario PPGR3'!$G1467,'Formulario PPGR2'!$C$9:$Q$270,15,FALSE),"")</f>
        <v/>
      </c>
      <c r="J1467" s="525"/>
      <c r="K1467" s="524"/>
      <c r="L1467" s="521" t="str">
        <f>IF(Tabla1[[#This Row],[Descripción]]="","",_xlfn.XLOOKUP(Tabla1[[#This Row],[Descripción]],Tabla10[Descripción],Tabla10[Unidad de Medida],"",0))</f>
        <v/>
      </c>
      <c r="M1467" s="312"/>
      <c r="N1467" s="537" t="str">
        <f>IF(Tabla1[[#This Row],[Descripción]]="","",_xlfn.XLOOKUP(Tabla1[[#This Row],[Descripción]],Tabla10[Descripción],Tabla10[Precio Unitario],0))</f>
        <v/>
      </c>
      <c r="O1467" s="537" t="str">
        <f>IF(Tabla1[[#This Row],[Cantidad de Insumos]]="","",Tabla1[[#This Row],[Precio Unitario]]*Tabla1[[#This Row],[Cantidad de Insumos]])</f>
        <v/>
      </c>
      <c r="P1467" s="522" t="str">
        <f>IF(Tabla1[[#This Row],[Descripción]]="","",_xlfn.XLOOKUP(Tabla1[[#This Row],[Descripción]],Tabla10[Descripción],Tabla10[CODIGO PRESUPUESTARIO],0))</f>
        <v/>
      </c>
      <c r="Q1467" s="523"/>
      <c r="R1467" s="523" t="str">
        <f>IF(Tabla1[[#This Row],[Insumos]]="","",_xlfn.XLOOKUP(Tabla1[[#This Row],[Insumos]],Tabla10[Insumo],Tabla10[InsumoAbrev],"",0))</f>
        <v/>
      </c>
    </row>
    <row r="1468" spans="2:18">
      <c r="B1468" s="188" t="str">
        <f>IF('Formulario PPGR3'!$G1468="","",CONCATENATE('Formulario PPGR3'!$C1468,".",'Formulario PPGR3'!$D1468,".",'Formulario PPGR3'!$E1468,".",'Formulario PPGR3'!$F1468))</f>
        <v/>
      </c>
      <c r="C1468" s="188" t="str">
        <f>IF('Formulario PPGR3'!$G1468="","",'Formulario PPGR1'!#REF!)</f>
        <v/>
      </c>
      <c r="D1468" s="188" t="str">
        <f>IF('Formulario PPGR3'!$G1468="","",'Formulario PPGR1'!#REF!)</f>
        <v/>
      </c>
      <c r="E1468" s="188" t="str">
        <f>IF('Formulario PPGR3'!$G1468="","",'Formulario PPGR1'!#REF!)</f>
        <v/>
      </c>
      <c r="F1468" s="188" t="str">
        <f>IF('Formulario PPGR3'!$G1468="","",'Formulario PPGR1'!#REF!)</f>
        <v/>
      </c>
      <c r="G1468" s="234"/>
      <c r="H1468" s="519" t="str" cm="1">
        <f t="array" ref="H1468">IF(Tabla1[[#This Row],[Código_Actividad]]="","",_xlfn.XLOOKUP(Tabla1[[#This Row],[Código_Actividad]],CodigoActividad,Tabla2[Actividades Programables Presupuestables],"",0))</f>
        <v/>
      </c>
      <c r="I1468" s="520" t="str">
        <f>IFERROR(VLOOKUP('Formulario PPGR3'!$G1468,'Formulario PPGR2'!$C$9:$Q$270,15,FALSE),"")</f>
        <v/>
      </c>
      <c r="J1468" s="525"/>
      <c r="K1468" s="524"/>
      <c r="L1468" s="521" t="str">
        <f>IF(Tabla1[[#This Row],[Descripción]]="","",_xlfn.XLOOKUP(Tabla1[[#This Row],[Descripción]],Tabla10[Descripción],Tabla10[Unidad de Medida],"",0))</f>
        <v/>
      </c>
      <c r="M1468" s="312"/>
      <c r="N1468" s="537" t="str">
        <f>IF(Tabla1[[#This Row],[Descripción]]="","",_xlfn.XLOOKUP(Tabla1[[#This Row],[Descripción]],Tabla10[Descripción],Tabla10[Precio Unitario],0))</f>
        <v/>
      </c>
      <c r="O1468" s="537" t="str">
        <f>IF(Tabla1[[#This Row],[Cantidad de Insumos]]="","",Tabla1[[#This Row],[Precio Unitario]]*Tabla1[[#This Row],[Cantidad de Insumos]])</f>
        <v/>
      </c>
      <c r="P1468" s="522" t="str">
        <f>IF(Tabla1[[#This Row],[Descripción]]="","",_xlfn.XLOOKUP(Tabla1[[#This Row],[Descripción]],Tabla10[Descripción],Tabla10[CODIGO PRESUPUESTARIO],0))</f>
        <v/>
      </c>
      <c r="Q1468" s="523"/>
      <c r="R1468" s="523" t="str">
        <f>IF(Tabla1[[#This Row],[Insumos]]="","",_xlfn.XLOOKUP(Tabla1[[#This Row],[Insumos]],Tabla10[Insumo],Tabla10[InsumoAbrev],"",0))</f>
        <v/>
      </c>
    </row>
    <row r="1469" spans="2:18">
      <c r="B1469" s="188" t="str">
        <f>IF('Formulario PPGR3'!$G1469="","",CONCATENATE('Formulario PPGR3'!$C1469,".",'Formulario PPGR3'!$D1469,".",'Formulario PPGR3'!$E1469,".",'Formulario PPGR3'!$F1469))</f>
        <v/>
      </c>
      <c r="C1469" s="188" t="str">
        <f>IF('Formulario PPGR3'!$G1469="","",'Formulario PPGR1'!#REF!)</f>
        <v/>
      </c>
      <c r="D1469" s="188" t="str">
        <f>IF('Formulario PPGR3'!$G1469="","",'Formulario PPGR1'!#REF!)</f>
        <v/>
      </c>
      <c r="E1469" s="188" t="str">
        <f>IF('Formulario PPGR3'!$G1469="","",'Formulario PPGR1'!#REF!)</f>
        <v/>
      </c>
      <c r="F1469" s="188" t="str">
        <f>IF('Formulario PPGR3'!$G1469="","",'Formulario PPGR1'!#REF!)</f>
        <v/>
      </c>
      <c r="G1469" s="234"/>
      <c r="H1469" s="519" t="str" cm="1">
        <f t="array" ref="H1469">IF(Tabla1[[#This Row],[Código_Actividad]]="","",_xlfn.XLOOKUP(Tabla1[[#This Row],[Código_Actividad]],CodigoActividad,Tabla2[Actividades Programables Presupuestables],"",0))</f>
        <v/>
      </c>
      <c r="I1469" s="520" t="str">
        <f>IFERROR(VLOOKUP('Formulario PPGR3'!$G1469,'Formulario PPGR2'!$C$9:$Q$270,15,FALSE),"")</f>
        <v/>
      </c>
      <c r="J1469" s="525"/>
      <c r="K1469" s="524"/>
      <c r="L1469" s="521" t="str">
        <f>IF(Tabla1[[#This Row],[Descripción]]="","",_xlfn.XLOOKUP(Tabla1[[#This Row],[Descripción]],Tabla10[Descripción],Tabla10[Unidad de Medida],"",0))</f>
        <v/>
      </c>
      <c r="M1469" s="312"/>
      <c r="N1469" s="537" t="str">
        <f>IF(Tabla1[[#This Row],[Descripción]]="","",_xlfn.XLOOKUP(Tabla1[[#This Row],[Descripción]],Tabla10[Descripción],Tabla10[Precio Unitario],0))</f>
        <v/>
      </c>
      <c r="O1469" s="537" t="str">
        <f>IF(Tabla1[[#This Row],[Cantidad de Insumos]]="","",Tabla1[[#This Row],[Precio Unitario]]*Tabla1[[#This Row],[Cantidad de Insumos]])</f>
        <v/>
      </c>
      <c r="P1469" s="522" t="str">
        <f>IF(Tabla1[[#This Row],[Descripción]]="","",_xlfn.XLOOKUP(Tabla1[[#This Row],[Descripción]],Tabla10[Descripción],Tabla10[CODIGO PRESUPUESTARIO],0))</f>
        <v/>
      </c>
      <c r="Q1469" s="523"/>
      <c r="R1469" s="523" t="str">
        <f>IF(Tabla1[[#This Row],[Insumos]]="","",_xlfn.XLOOKUP(Tabla1[[#This Row],[Insumos]],Tabla10[Insumo],Tabla10[InsumoAbrev],"",0))</f>
        <v/>
      </c>
    </row>
    <row r="1470" spans="2:18">
      <c r="B1470" s="188" t="str">
        <f>IF('Formulario PPGR3'!$G1470="","",CONCATENATE('Formulario PPGR3'!$C1470,".",'Formulario PPGR3'!$D1470,".",'Formulario PPGR3'!$E1470,".",'Formulario PPGR3'!$F1470))</f>
        <v/>
      </c>
      <c r="C1470" s="188" t="str">
        <f>IF('Formulario PPGR3'!$G1470="","",'Formulario PPGR1'!#REF!)</f>
        <v/>
      </c>
      <c r="D1470" s="188" t="str">
        <f>IF('Formulario PPGR3'!$G1470="","",'Formulario PPGR1'!#REF!)</f>
        <v/>
      </c>
      <c r="E1470" s="188" t="str">
        <f>IF('Formulario PPGR3'!$G1470="","",'Formulario PPGR1'!#REF!)</f>
        <v/>
      </c>
      <c r="F1470" s="188" t="str">
        <f>IF('Formulario PPGR3'!$G1470="","",'Formulario PPGR1'!#REF!)</f>
        <v/>
      </c>
      <c r="G1470" s="234"/>
      <c r="H1470" s="519" t="str" cm="1">
        <f t="array" ref="H1470">IF(Tabla1[[#This Row],[Código_Actividad]]="","",_xlfn.XLOOKUP(Tabla1[[#This Row],[Código_Actividad]],CodigoActividad,Tabla2[Actividades Programables Presupuestables],"",0))</f>
        <v/>
      </c>
      <c r="I1470" s="520" t="str">
        <f>IFERROR(VLOOKUP('Formulario PPGR3'!$G1470,'Formulario PPGR2'!$C$9:$Q$270,15,FALSE),"")</f>
        <v/>
      </c>
      <c r="J1470" s="525"/>
      <c r="K1470" s="524"/>
      <c r="L1470" s="521" t="str">
        <f>IF(Tabla1[[#This Row],[Descripción]]="","",_xlfn.XLOOKUP(Tabla1[[#This Row],[Descripción]],Tabla10[Descripción],Tabla10[Unidad de Medida],"",0))</f>
        <v/>
      </c>
      <c r="M1470" s="312"/>
      <c r="N1470" s="537" t="str">
        <f>IF(Tabla1[[#This Row],[Descripción]]="","",_xlfn.XLOOKUP(Tabla1[[#This Row],[Descripción]],Tabla10[Descripción],Tabla10[Precio Unitario],0))</f>
        <v/>
      </c>
      <c r="O1470" s="537" t="str">
        <f>IF(Tabla1[[#This Row],[Cantidad de Insumos]]="","",Tabla1[[#This Row],[Precio Unitario]]*Tabla1[[#This Row],[Cantidad de Insumos]])</f>
        <v/>
      </c>
      <c r="P1470" s="522" t="str">
        <f>IF(Tabla1[[#This Row],[Descripción]]="","",_xlfn.XLOOKUP(Tabla1[[#This Row],[Descripción]],Tabla10[Descripción],Tabla10[CODIGO PRESUPUESTARIO],0))</f>
        <v/>
      </c>
      <c r="Q1470" s="523"/>
      <c r="R1470" s="523" t="str">
        <f>IF(Tabla1[[#This Row],[Insumos]]="","",_xlfn.XLOOKUP(Tabla1[[#This Row],[Insumos]],Tabla10[Insumo],Tabla10[InsumoAbrev],"",0))</f>
        <v/>
      </c>
    </row>
    <row r="1471" spans="2:18">
      <c r="B1471" s="188" t="str">
        <f>IF('Formulario PPGR3'!$G1471="","",CONCATENATE('Formulario PPGR3'!$C1471,".",'Formulario PPGR3'!$D1471,".",'Formulario PPGR3'!$E1471,".",'Formulario PPGR3'!$F1471))</f>
        <v/>
      </c>
      <c r="C1471" s="188" t="str">
        <f>IF('Formulario PPGR3'!$G1471="","",'Formulario PPGR1'!#REF!)</f>
        <v/>
      </c>
      <c r="D1471" s="188" t="str">
        <f>IF('Formulario PPGR3'!$G1471="","",'Formulario PPGR1'!#REF!)</f>
        <v/>
      </c>
      <c r="E1471" s="188" t="str">
        <f>IF('Formulario PPGR3'!$G1471="","",'Formulario PPGR1'!#REF!)</f>
        <v/>
      </c>
      <c r="F1471" s="188" t="str">
        <f>IF('Formulario PPGR3'!$G1471="","",'Formulario PPGR1'!#REF!)</f>
        <v/>
      </c>
      <c r="G1471" s="234"/>
      <c r="H1471" s="519" t="str" cm="1">
        <f t="array" ref="H1471">IF(Tabla1[[#This Row],[Código_Actividad]]="","",_xlfn.XLOOKUP(Tabla1[[#This Row],[Código_Actividad]],CodigoActividad,Tabla2[Actividades Programables Presupuestables],"",0))</f>
        <v/>
      </c>
      <c r="I1471" s="520" t="str">
        <f>IFERROR(VLOOKUP('Formulario PPGR3'!$G1471,'Formulario PPGR2'!$C$9:$Q$270,15,FALSE),"")</f>
        <v/>
      </c>
      <c r="J1471" s="525"/>
      <c r="K1471" s="524"/>
      <c r="L1471" s="521" t="str">
        <f>IF(Tabla1[[#This Row],[Descripción]]="","",_xlfn.XLOOKUP(Tabla1[[#This Row],[Descripción]],Tabla10[Descripción],Tabla10[Unidad de Medida],"",0))</f>
        <v/>
      </c>
      <c r="M1471" s="312"/>
      <c r="N1471" s="537" t="str">
        <f>IF(Tabla1[[#This Row],[Descripción]]="","",_xlfn.XLOOKUP(Tabla1[[#This Row],[Descripción]],Tabla10[Descripción],Tabla10[Precio Unitario],0))</f>
        <v/>
      </c>
      <c r="O1471" s="537" t="str">
        <f>IF(Tabla1[[#This Row],[Cantidad de Insumos]]="","",Tabla1[[#This Row],[Precio Unitario]]*Tabla1[[#This Row],[Cantidad de Insumos]])</f>
        <v/>
      </c>
      <c r="P1471" s="522" t="str">
        <f>IF(Tabla1[[#This Row],[Descripción]]="","",_xlfn.XLOOKUP(Tabla1[[#This Row],[Descripción]],Tabla10[Descripción],Tabla10[CODIGO PRESUPUESTARIO],0))</f>
        <v/>
      </c>
      <c r="Q1471" s="523"/>
      <c r="R1471" s="523" t="str">
        <f>IF(Tabla1[[#This Row],[Insumos]]="","",_xlfn.XLOOKUP(Tabla1[[#This Row],[Insumos]],Tabla10[Insumo],Tabla10[InsumoAbrev],"",0))</f>
        <v/>
      </c>
    </row>
    <row r="1472" spans="2:18">
      <c r="B1472" s="188" t="str">
        <f>IF('Formulario PPGR3'!$G1472="","",CONCATENATE('Formulario PPGR3'!$C1472,".",'Formulario PPGR3'!$D1472,".",'Formulario PPGR3'!$E1472,".",'Formulario PPGR3'!$F1472))</f>
        <v/>
      </c>
      <c r="C1472" s="188" t="str">
        <f>IF('Formulario PPGR3'!$G1472="","",'Formulario PPGR1'!#REF!)</f>
        <v/>
      </c>
      <c r="D1472" s="188" t="str">
        <f>IF('Formulario PPGR3'!$G1472="","",'Formulario PPGR1'!#REF!)</f>
        <v/>
      </c>
      <c r="E1472" s="188" t="str">
        <f>IF('Formulario PPGR3'!$G1472="","",'Formulario PPGR1'!#REF!)</f>
        <v/>
      </c>
      <c r="F1472" s="188" t="str">
        <f>IF('Formulario PPGR3'!$G1472="","",'Formulario PPGR1'!#REF!)</f>
        <v/>
      </c>
      <c r="G1472" s="234"/>
      <c r="H1472" s="519" t="str" cm="1">
        <f t="array" ref="H1472">IF(Tabla1[[#This Row],[Código_Actividad]]="","",_xlfn.XLOOKUP(Tabla1[[#This Row],[Código_Actividad]],CodigoActividad,Tabla2[Actividades Programables Presupuestables],"",0))</f>
        <v/>
      </c>
      <c r="I1472" s="520" t="str">
        <f>IFERROR(VLOOKUP('Formulario PPGR3'!$G1472,'Formulario PPGR2'!$C$9:$Q$270,15,FALSE),"")</f>
        <v/>
      </c>
      <c r="J1472" s="525"/>
      <c r="K1472" s="524"/>
      <c r="L1472" s="521" t="str">
        <f>IF(Tabla1[[#This Row],[Descripción]]="","",_xlfn.XLOOKUP(Tabla1[[#This Row],[Descripción]],Tabla10[Descripción],Tabla10[Unidad de Medida],"",0))</f>
        <v/>
      </c>
      <c r="M1472" s="312"/>
      <c r="N1472" s="537" t="str">
        <f>IF(Tabla1[[#This Row],[Descripción]]="","",_xlfn.XLOOKUP(Tabla1[[#This Row],[Descripción]],Tabla10[Descripción],Tabla10[Precio Unitario],0))</f>
        <v/>
      </c>
      <c r="O1472" s="537" t="str">
        <f>IF(Tabla1[[#This Row],[Cantidad de Insumos]]="","",Tabla1[[#This Row],[Precio Unitario]]*Tabla1[[#This Row],[Cantidad de Insumos]])</f>
        <v/>
      </c>
      <c r="P1472" s="522" t="str">
        <f>IF(Tabla1[[#This Row],[Descripción]]="","",_xlfn.XLOOKUP(Tabla1[[#This Row],[Descripción]],Tabla10[Descripción],Tabla10[CODIGO PRESUPUESTARIO],0))</f>
        <v/>
      </c>
      <c r="Q1472" s="523"/>
      <c r="R1472" s="523" t="str">
        <f>IF(Tabla1[[#This Row],[Insumos]]="","",_xlfn.XLOOKUP(Tabla1[[#This Row],[Insumos]],Tabla10[Insumo],Tabla10[InsumoAbrev],"",0))</f>
        <v/>
      </c>
    </row>
    <row r="1473" spans="2:18">
      <c r="B1473" s="188" t="str">
        <f>IF('Formulario PPGR3'!$G1473="","",CONCATENATE('Formulario PPGR3'!$C1473,".",'Formulario PPGR3'!$D1473,".",'Formulario PPGR3'!$E1473,".",'Formulario PPGR3'!$F1473))</f>
        <v/>
      </c>
      <c r="C1473" s="188" t="str">
        <f>IF('Formulario PPGR3'!$G1473="","",'Formulario PPGR1'!#REF!)</f>
        <v/>
      </c>
      <c r="D1473" s="188" t="str">
        <f>IF('Formulario PPGR3'!$G1473="","",'Formulario PPGR1'!#REF!)</f>
        <v/>
      </c>
      <c r="E1473" s="188" t="str">
        <f>IF('Formulario PPGR3'!$G1473="","",'Formulario PPGR1'!#REF!)</f>
        <v/>
      </c>
      <c r="F1473" s="188" t="str">
        <f>IF('Formulario PPGR3'!$G1473="","",'Formulario PPGR1'!#REF!)</f>
        <v/>
      </c>
      <c r="G1473" s="234"/>
      <c r="H1473" s="519" t="str" cm="1">
        <f t="array" ref="H1473">IF(Tabla1[[#This Row],[Código_Actividad]]="","",_xlfn.XLOOKUP(Tabla1[[#This Row],[Código_Actividad]],CodigoActividad,Tabla2[Actividades Programables Presupuestables],"",0))</f>
        <v/>
      </c>
      <c r="I1473" s="520" t="str">
        <f>IFERROR(VLOOKUP('Formulario PPGR3'!$G1473,'Formulario PPGR2'!$C$9:$Q$270,15,FALSE),"")</f>
        <v/>
      </c>
      <c r="J1473" s="525"/>
      <c r="K1473" s="524"/>
      <c r="L1473" s="521" t="str">
        <f>IF(Tabla1[[#This Row],[Descripción]]="","",_xlfn.XLOOKUP(Tabla1[[#This Row],[Descripción]],Tabla10[Descripción],Tabla10[Unidad de Medida],"",0))</f>
        <v/>
      </c>
      <c r="M1473" s="312"/>
      <c r="N1473" s="537" t="str">
        <f>IF(Tabla1[[#This Row],[Descripción]]="","",_xlfn.XLOOKUP(Tabla1[[#This Row],[Descripción]],Tabla10[Descripción],Tabla10[Precio Unitario],0))</f>
        <v/>
      </c>
      <c r="O1473" s="537" t="str">
        <f>IF(Tabla1[[#This Row],[Cantidad de Insumos]]="","",Tabla1[[#This Row],[Precio Unitario]]*Tabla1[[#This Row],[Cantidad de Insumos]])</f>
        <v/>
      </c>
      <c r="P1473" s="522" t="str">
        <f>IF(Tabla1[[#This Row],[Descripción]]="","",_xlfn.XLOOKUP(Tabla1[[#This Row],[Descripción]],Tabla10[Descripción],Tabla10[CODIGO PRESUPUESTARIO],0))</f>
        <v/>
      </c>
      <c r="Q1473" s="523"/>
      <c r="R1473" s="523" t="str">
        <f>IF(Tabla1[[#This Row],[Insumos]]="","",_xlfn.XLOOKUP(Tabla1[[#This Row],[Insumos]],Tabla10[Insumo],Tabla10[InsumoAbrev],"",0))</f>
        <v/>
      </c>
    </row>
    <row r="1474" spans="2:18">
      <c r="B1474" s="188" t="str">
        <f>IF('Formulario PPGR3'!$G1474="","",CONCATENATE('Formulario PPGR3'!$C1474,".",'Formulario PPGR3'!$D1474,".",'Formulario PPGR3'!$E1474,".",'Formulario PPGR3'!$F1474))</f>
        <v/>
      </c>
      <c r="C1474" s="188" t="str">
        <f>IF('Formulario PPGR3'!$G1474="","",'Formulario PPGR1'!#REF!)</f>
        <v/>
      </c>
      <c r="D1474" s="188" t="str">
        <f>IF('Formulario PPGR3'!$G1474="","",'Formulario PPGR1'!#REF!)</f>
        <v/>
      </c>
      <c r="E1474" s="188" t="str">
        <f>IF('Formulario PPGR3'!$G1474="","",'Formulario PPGR1'!#REF!)</f>
        <v/>
      </c>
      <c r="F1474" s="188" t="str">
        <f>IF('Formulario PPGR3'!$G1474="","",'Formulario PPGR1'!#REF!)</f>
        <v/>
      </c>
      <c r="G1474" s="234"/>
      <c r="H1474" s="519" t="str" cm="1">
        <f t="array" ref="H1474">IF(Tabla1[[#This Row],[Código_Actividad]]="","",_xlfn.XLOOKUP(Tabla1[[#This Row],[Código_Actividad]],CodigoActividad,Tabla2[Actividades Programables Presupuestables],"",0))</f>
        <v/>
      </c>
      <c r="I1474" s="520" t="str">
        <f>IFERROR(VLOOKUP('Formulario PPGR3'!$G1474,'Formulario PPGR2'!$C$9:$Q$270,15,FALSE),"")</f>
        <v/>
      </c>
      <c r="J1474" s="525"/>
      <c r="K1474" s="524"/>
      <c r="L1474" s="521" t="str">
        <f>IF(Tabla1[[#This Row],[Descripción]]="","",_xlfn.XLOOKUP(Tabla1[[#This Row],[Descripción]],Tabla10[Descripción],Tabla10[Unidad de Medida],"",0))</f>
        <v/>
      </c>
      <c r="M1474" s="312"/>
      <c r="N1474" s="537" t="str">
        <f>IF(Tabla1[[#This Row],[Descripción]]="","",_xlfn.XLOOKUP(Tabla1[[#This Row],[Descripción]],Tabla10[Descripción],Tabla10[Precio Unitario],0))</f>
        <v/>
      </c>
      <c r="O1474" s="537" t="str">
        <f>IF(Tabla1[[#This Row],[Cantidad de Insumos]]="","",Tabla1[[#This Row],[Precio Unitario]]*Tabla1[[#This Row],[Cantidad de Insumos]])</f>
        <v/>
      </c>
      <c r="P1474" s="522" t="str">
        <f>IF(Tabla1[[#This Row],[Descripción]]="","",_xlfn.XLOOKUP(Tabla1[[#This Row],[Descripción]],Tabla10[Descripción],Tabla10[CODIGO PRESUPUESTARIO],0))</f>
        <v/>
      </c>
      <c r="Q1474" s="523"/>
      <c r="R1474" s="523" t="str">
        <f>IF(Tabla1[[#This Row],[Insumos]]="","",_xlfn.XLOOKUP(Tabla1[[#This Row],[Insumos]],Tabla10[Insumo],Tabla10[InsumoAbrev],"",0))</f>
        <v/>
      </c>
    </row>
    <row r="1475" spans="2:18">
      <c r="B1475" s="188" t="str">
        <f>IF('Formulario PPGR3'!$G1475="","",CONCATENATE('Formulario PPGR3'!$C1475,".",'Formulario PPGR3'!$D1475,".",'Formulario PPGR3'!$E1475,".",'Formulario PPGR3'!$F1475))</f>
        <v/>
      </c>
      <c r="C1475" s="188" t="str">
        <f>IF('Formulario PPGR3'!$G1475="","",'Formulario PPGR1'!#REF!)</f>
        <v/>
      </c>
      <c r="D1475" s="188" t="str">
        <f>IF('Formulario PPGR3'!$G1475="","",'Formulario PPGR1'!#REF!)</f>
        <v/>
      </c>
      <c r="E1475" s="188" t="str">
        <f>IF('Formulario PPGR3'!$G1475="","",'Formulario PPGR1'!#REF!)</f>
        <v/>
      </c>
      <c r="F1475" s="188" t="str">
        <f>IF('Formulario PPGR3'!$G1475="","",'Formulario PPGR1'!#REF!)</f>
        <v/>
      </c>
      <c r="G1475" s="234"/>
      <c r="H1475" s="519" t="str" cm="1">
        <f t="array" ref="H1475">IF(Tabla1[[#This Row],[Código_Actividad]]="","",_xlfn.XLOOKUP(Tabla1[[#This Row],[Código_Actividad]],CodigoActividad,Tabla2[Actividades Programables Presupuestables],"",0))</f>
        <v/>
      </c>
      <c r="I1475" s="520" t="str">
        <f>IFERROR(VLOOKUP('Formulario PPGR3'!$G1475,'Formulario PPGR2'!$C$9:$Q$270,15,FALSE),"")</f>
        <v/>
      </c>
      <c r="J1475" s="525"/>
      <c r="K1475" s="524"/>
      <c r="L1475" s="521" t="str">
        <f>IF(Tabla1[[#This Row],[Descripción]]="","",_xlfn.XLOOKUP(Tabla1[[#This Row],[Descripción]],Tabla10[Descripción],Tabla10[Unidad de Medida],"",0))</f>
        <v/>
      </c>
      <c r="M1475" s="312"/>
      <c r="N1475" s="537" t="str">
        <f>IF(Tabla1[[#This Row],[Descripción]]="","",_xlfn.XLOOKUP(Tabla1[[#This Row],[Descripción]],Tabla10[Descripción],Tabla10[Precio Unitario],0))</f>
        <v/>
      </c>
      <c r="O1475" s="537" t="str">
        <f>IF(Tabla1[[#This Row],[Cantidad de Insumos]]="","",Tabla1[[#This Row],[Precio Unitario]]*Tabla1[[#This Row],[Cantidad de Insumos]])</f>
        <v/>
      </c>
      <c r="P1475" s="522" t="str">
        <f>IF(Tabla1[[#This Row],[Descripción]]="","",_xlfn.XLOOKUP(Tabla1[[#This Row],[Descripción]],Tabla10[Descripción],Tabla10[CODIGO PRESUPUESTARIO],0))</f>
        <v/>
      </c>
      <c r="Q1475" s="523"/>
      <c r="R1475" s="523" t="str">
        <f>IF(Tabla1[[#This Row],[Insumos]]="","",_xlfn.XLOOKUP(Tabla1[[#This Row],[Insumos]],Tabla10[Insumo],Tabla10[InsumoAbrev],"",0))</f>
        <v/>
      </c>
    </row>
    <row r="1476" spans="2:18">
      <c r="B1476" s="188" t="str">
        <f>IF('Formulario PPGR3'!$G1476="","",CONCATENATE('Formulario PPGR3'!$C1476,".",'Formulario PPGR3'!$D1476,".",'Formulario PPGR3'!$E1476,".",'Formulario PPGR3'!$F1476))</f>
        <v/>
      </c>
      <c r="C1476" s="188" t="str">
        <f>IF('Formulario PPGR3'!$G1476="","",'Formulario PPGR1'!#REF!)</f>
        <v/>
      </c>
      <c r="D1476" s="188" t="str">
        <f>IF('Formulario PPGR3'!$G1476="","",'Formulario PPGR1'!#REF!)</f>
        <v/>
      </c>
      <c r="E1476" s="188" t="str">
        <f>IF('Formulario PPGR3'!$G1476="","",'Formulario PPGR1'!#REF!)</f>
        <v/>
      </c>
      <c r="F1476" s="188" t="str">
        <f>IF('Formulario PPGR3'!$G1476="","",'Formulario PPGR1'!#REF!)</f>
        <v/>
      </c>
      <c r="G1476" s="234"/>
      <c r="H1476" s="519" t="str" cm="1">
        <f t="array" ref="H1476">IF(Tabla1[[#This Row],[Código_Actividad]]="","",_xlfn.XLOOKUP(Tabla1[[#This Row],[Código_Actividad]],CodigoActividad,Tabla2[Actividades Programables Presupuestables],"",0))</f>
        <v/>
      </c>
      <c r="I1476" s="520" t="str">
        <f>IFERROR(VLOOKUP('Formulario PPGR3'!$G1476,'Formulario PPGR2'!$C$9:$Q$270,15,FALSE),"")</f>
        <v/>
      </c>
      <c r="J1476" s="525"/>
      <c r="K1476" s="524"/>
      <c r="L1476" s="521" t="str">
        <f>IF(Tabla1[[#This Row],[Descripción]]="","",_xlfn.XLOOKUP(Tabla1[[#This Row],[Descripción]],Tabla10[Descripción],Tabla10[Unidad de Medida],"",0))</f>
        <v/>
      </c>
      <c r="M1476" s="312"/>
      <c r="N1476" s="537" t="str">
        <f>IF(Tabla1[[#This Row],[Descripción]]="","",_xlfn.XLOOKUP(Tabla1[[#This Row],[Descripción]],Tabla10[Descripción],Tabla10[Precio Unitario],0))</f>
        <v/>
      </c>
      <c r="O1476" s="537" t="str">
        <f>IF(Tabla1[[#This Row],[Cantidad de Insumos]]="","",Tabla1[[#This Row],[Precio Unitario]]*Tabla1[[#This Row],[Cantidad de Insumos]])</f>
        <v/>
      </c>
      <c r="P1476" s="522" t="str">
        <f>IF(Tabla1[[#This Row],[Descripción]]="","",_xlfn.XLOOKUP(Tabla1[[#This Row],[Descripción]],Tabla10[Descripción],Tabla10[CODIGO PRESUPUESTARIO],0))</f>
        <v/>
      </c>
      <c r="Q1476" s="523"/>
      <c r="R1476" s="523" t="str">
        <f>IF(Tabla1[[#This Row],[Insumos]]="","",_xlfn.XLOOKUP(Tabla1[[#This Row],[Insumos]],Tabla10[Insumo],Tabla10[InsumoAbrev],"",0))</f>
        <v/>
      </c>
    </row>
    <row r="1477" spans="2:18">
      <c r="B1477" s="188" t="str">
        <f>IF('Formulario PPGR3'!$G1477="","",CONCATENATE('Formulario PPGR3'!$C1477,".",'Formulario PPGR3'!$D1477,".",'Formulario PPGR3'!$E1477,".",'Formulario PPGR3'!$F1477))</f>
        <v/>
      </c>
      <c r="C1477" s="188" t="str">
        <f>IF('Formulario PPGR3'!$G1477="","",'Formulario PPGR1'!#REF!)</f>
        <v/>
      </c>
      <c r="D1477" s="188" t="str">
        <f>IF('Formulario PPGR3'!$G1477="","",'Formulario PPGR1'!#REF!)</f>
        <v/>
      </c>
      <c r="E1477" s="188" t="str">
        <f>IF('Formulario PPGR3'!$G1477="","",'Formulario PPGR1'!#REF!)</f>
        <v/>
      </c>
      <c r="F1477" s="188" t="str">
        <f>IF('Formulario PPGR3'!$G1477="","",'Formulario PPGR1'!#REF!)</f>
        <v/>
      </c>
      <c r="G1477" s="234"/>
      <c r="H1477" s="519" t="str" cm="1">
        <f t="array" ref="H1477">IF(Tabla1[[#This Row],[Código_Actividad]]="","",_xlfn.XLOOKUP(Tabla1[[#This Row],[Código_Actividad]],CodigoActividad,Tabla2[Actividades Programables Presupuestables],"",0))</f>
        <v/>
      </c>
      <c r="I1477" s="520" t="str">
        <f>IFERROR(VLOOKUP('Formulario PPGR3'!$G1477,'Formulario PPGR2'!$C$9:$Q$270,15,FALSE),"")</f>
        <v/>
      </c>
      <c r="J1477" s="525"/>
      <c r="K1477" s="524"/>
      <c r="L1477" s="521" t="str">
        <f>IF(Tabla1[[#This Row],[Descripción]]="","",_xlfn.XLOOKUP(Tabla1[[#This Row],[Descripción]],Tabla10[Descripción],Tabla10[Unidad de Medida],"",0))</f>
        <v/>
      </c>
      <c r="M1477" s="312"/>
      <c r="N1477" s="537" t="str">
        <f>IF(Tabla1[[#This Row],[Descripción]]="","",_xlfn.XLOOKUP(Tabla1[[#This Row],[Descripción]],Tabla10[Descripción],Tabla10[Precio Unitario],0))</f>
        <v/>
      </c>
      <c r="O1477" s="537" t="str">
        <f>IF(Tabla1[[#This Row],[Cantidad de Insumos]]="","",Tabla1[[#This Row],[Precio Unitario]]*Tabla1[[#This Row],[Cantidad de Insumos]])</f>
        <v/>
      </c>
      <c r="P1477" s="522" t="str">
        <f>IF(Tabla1[[#This Row],[Descripción]]="","",_xlfn.XLOOKUP(Tabla1[[#This Row],[Descripción]],Tabla10[Descripción],Tabla10[CODIGO PRESUPUESTARIO],0))</f>
        <v/>
      </c>
      <c r="Q1477" s="523"/>
      <c r="R1477" s="523" t="str">
        <f>IF(Tabla1[[#This Row],[Insumos]]="","",_xlfn.XLOOKUP(Tabla1[[#This Row],[Insumos]],Tabla10[Insumo],Tabla10[InsumoAbrev],"",0))</f>
        <v/>
      </c>
    </row>
    <row r="1478" spans="2:18">
      <c r="B1478" s="188" t="str">
        <f>IF('Formulario PPGR3'!$G1478="","",CONCATENATE('Formulario PPGR3'!$C1478,".",'Formulario PPGR3'!$D1478,".",'Formulario PPGR3'!$E1478,".",'Formulario PPGR3'!$F1478))</f>
        <v/>
      </c>
      <c r="C1478" s="188" t="str">
        <f>IF('Formulario PPGR3'!$G1478="","",'Formulario PPGR1'!#REF!)</f>
        <v/>
      </c>
      <c r="D1478" s="188" t="str">
        <f>IF('Formulario PPGR3'!$G1478="","",'Formulario PPGR1'!#REF!)</f>
        <v/>
      </c>
      <c r="E1478" s="188" t="str">
        <f>IF('Formulario PPGR3'!$G1478="","",'Formulario PPGR1'!#REF!)</f>
        <v/>
      </c>
      <c r="F1478" s="188" t="str">
        <f>IF('Formulario PPGR3'!$G1478="","",'Formulario PPGR1'!#REF!)</f>
        <v/>
      </c>
      <c r="G1478" s="234"/>
      <c r="H1478" s="519" t="str" cm="1">
        <f t="array" ref="H1478">IF(Tabla1[[#This Row],[Código_Actividad]]="","",_xlfn.XLOOKUP(Tabla1[[#This Row],[Código_Actividad]],CodigoActividad,Tabla2[Actividades Programables Presupuestables],"",0))</f>
        <v/>
      </c>
      <c r="I1478" s="520" t="str">
        <f>IFERROR(VLOOKUP('Formulario PPGR3'!$G1478,'Formulario PPGR2'!$C$9:$Q$270,15,FALSE),"")</f>
        <v/>
      </c>
      <c r="J1478" s="525"/>
      <c r="K1478" s="524"/>
      <c r="L1478" s="521" t="str">
        <f>IF(Tabla1[[#This Row],[Descripción]]="","",_xlfn.XLOOKUP(Tabla1[[#This Row],[Descripción]],Tabla10[Descripción],Tabla10[Unidad de Medida],"",0))</f>
        <v/>
      </c>
      <c r="M1478" s="312"/>
      <c r="N1478" s="537" t="str">
        <f>IF(Tabla1[[#This Row],[Descripción]]="","",_xlfn.XLOOKUP(Tabla1[[#This Row],[Descripción]],Tabla10[Descripción],Tabla10[Precio Unitario],0))</f>
        <v/>
      </c>
      <c r="O1478" s="537" t="str">
        <f>IF(Tabla1[[#This Row],[Cantidad de Insumos]]="","",Tabla1[[#This Row],[Precio Unitario]]*Tabla1[[#This Row],[Cantidad de Insumos]])</f>
        <v/>
      </c>
      <c r="P1478" s="522" t="str">
        <f>IF(Tabla1[[#This Row],[Descripción]]="","",_xlfn.XLOOKUP(Tabla1[[#This Row],[Descripción]],Tabla10[Descripción],Tabla10[CODIGO PRESUPUESTARIO],0))</f>
        <v/>
      </c>
      <c r="Q1478" s="523"/>
      <c r="R1478" s="523" t="str">
        <f>IF(Tabla1[[#This Row],[Insumos]]="","",_xlfn.XLOOKUP(Tabla1[[#This Row],[Insumos]],Tabla10[Insumo],Tabla10[InsumoAbrev],"",0))</f>
        <v/>
      </c>
    </row>
    <row r="1479" spans="2:18">
      <c r="B1479" s="188" t="str">
        <f>IF('Formulario PPGR3'!$G1479="","",CONCATENATE('Formulario PPGR3'!$C1479,".",'Formulario PPGR3'!$D1479,".",'Formulario PPGR3'!$E1479,".",'Formulario PPGR3'!$F1479))</f>
        <v/>
      </c>
      <c r="C1479" s="188" t="str">
        <f>IF('Formulario PPGR3'!$G1479="","",'Formulario PPGR1'!#REF!)</f>
        <v/>
      </c>
      <c r="D1479" s="188" t="str">
        <f>IF('Formulario PPGR3'!$G1479="","",'Formulario PPGR1'!#REF!)</f>
        <v/>
      </c>
      <c r="E1479" s="188" t="str">
        <f>IF('Formulario PPGR3'!$G1479="","",'Formulario PPGR1'!#REF!)</f>
        <v/>
      </c>
      <c r="F1479" s="188" t="str">
        <f>IF('Formulario PPGR3'!$G1479="","",'Formulario PPGR1'!#REF!)</f>
        <v/>
      </c>
      <c r="G1479" s="234"/>
      <c r="H1479" s="519" t="str" cm="1">
        <f t="array" ref="H1479">IF(Tabla1[[#This Row],[Código_Actividad]]="","",_xlfn.XLOOKUP(Tabla1[[#This Row],[Código_Actividad]],CodigoActividad,Tabla2[Actividades Programables Presupuestables],"",0))</f>
        <v/>
      </c>
      <c r="I1479" s="520" t="str">
        <f>IFERROR(VLOOKUP('Formulario PPGR3'!$G1479,'Formulario PPGR2'!$C$9:$Q$270,15,FALSE),"")</f>
        <v/>
      </c>
      <c r="J1479" s="525"/>
      <c r="K1479" s="524"/>
      <c r="L1479" s="521" t="str">
        <f>IF(Tabla1[[#This Row],[Descripción]]="","",_xlfn.XLOOKUP(Tabla1[[#This Row],[Descripción]],Tabla10[Descripción],Tabla10[Unidad de Medida],"",0))</f>
        <v/>
      </c>
      <c r="M1479" s="312"/>
      <c r="N1479" s="537" t="str">
        <f>IF(Tabla1[[#This Row],[Descripción]]="","",_xlfn.XLOOKUP(Tabla1[[#This Row],[Descripción]],Tabla10[Descripción],Tabla10[Precio Unitario],0))</f>
        <v/>
      </c>
      <c r="O1479" s="537" t="str">
        <f>IF(Tabla1[[#This Row],[Cantidad de Insumos]]="","",Tabla1[[#This Row],[Precio Unitario]]*Tabla1[[#This Row],[Cantidad de Insumos]])</f>
        <v/>
      </c>
      <c r="P1479" s="522" t="str">
        <f>IF(Tabla1[[#This Row],[Descripción]]="","",_xlfn.XLOOKUP(Tabla1[[#This Row],[Descripción]],Tabla10[Descripción],Tabla10[CODIGO PRESUPUESTARIO],0))</f>
        <v/>
      </c>
      <c r="Q1479" s="523"/>
      <c r="R1479" s="523" t="str">
        <f>IF(Tabla1[[#This Row],[Insumos]]="","",_xlfn.XLOOKUP(Tabla1[[#This Row],[Insumos]],Tabla10[Insumo],Tabla10[InsumoAbrev],"",0))</f>
        <v/>
      </c>
    </row>
    <row r="1480" spans="2:18">
      <c r="B1480" s="188" t="str">
        <f>IF('Formulario PPGR3'!$G1480="","",CONCATENATE('Formulario PPGR3'!$C1480,".",'Formulario PPGR3'!$D1480,".",'Formulario PPGR3'!$E1480,".",'Formulario PPGR3'!$F1480))</f>
        <v/>
      </c>
      <c r="C1480" s="188" t="str">
        <f>IF('Formulario PPGR3'!$G1480="","",'Formulario PPGR1'!#REF!)</f>
        <v/>
      </c>
      <c r="D1480" s="188" t="str">
        <f>IF('Formulario PPGR3'!$G1480="","",'Formulario PPGR1'!#REF!)</f>
        <v/>
      </c>
      <c r="E1480" s="188" t="str">
        <f>IF('Formulario PPGR3'!$G1480="","",'Formulario PPGR1'!#REF!)</f>
        <v/>
      </c>
      <c r="F1480" s="188" t="str">
        <f>IF('Formulario PPGR3'!$G1480="","",'Formulario PPGR1'!#REF!)</f>
        <v/>
      </c>
      <c r="G1480" s="234"/>
      <c r="H1480" s="519" t="str" cm="1">
        <f t="array" ref="H1480">IF(Tabla1[[#This Row],[Código_Actividad]]="","",_xlfn.XLOOKUP(Tabla1[[#This Row],[Código_Actividad]],CodigoActividad,Tabla2[Actividades Programables Presupuestables],"",0))</f>
        <v/>
      </c>
      <c r="I1480" s="520" t="str">
        <f>IFERROR(VLOOKUP('Formulario PPGR3'!$G1480,'Formulario PPGR2'!$C$9:$Q$270,15,FALSE),"")</f>
        <v/>
      </c>
      <c r="J1480" s="525"/>
      <c r="K1480" s="524"/>
      <c r="L1480" s="521" t="str">
        <f>IF(Tabla1[[#This Row],[Descripción]]="","",_xlfn.XLOOKUP(Tabla1[[#This Row],[Descripción]],Tabla10[Descripción],Tabla10[Unidad de Medida],"",0))</f>
        <v/>
      </c>
      <c r="M1480" s="312"/>
      <c r="N1480" s="537" t="str">
        <f>IF(Tabla1[[#This Row],[Descripción]]="","",_xlfn.XLOOKUP(Tabla1[[#This Row],[Descripción]],Tabla10[Descripción],Tabla10[Precio Unitario],0))</f>
        <v/>
      </c>
      <c r="O1480" s="537" t="str">
        <f>IF(Tabla1[[#This Row],[Cantidad de Insumos]]="","",Tabla1[[#This Row],[Precio Unitario]]*Tabla1[[#This Row],[Cantidad de Insumos]])</f>
        <v/>
      </c>
      <c r="P1480" s="522" t="str">
        <f>IF(Tabla1[[#This Row],[Descripción]]="","",_xlfn.XLOOKUP(Tabla1[[#This Row],[Descripción]],Tabla10[Descripción],Tabla10[CODIGO PRESUPUESTARIO],0))</f>
        <v/>
      </c>
      <c r="Q1480" s="523"/>
      <c r="R1480" s="523" t="str">
        <f>IF(Tabla1[[#This Row],[Insumos]]="","",_xlfn.XLOOKUP(Tabla1[[#This Row],[Insumos]],Tabla10[Insumo],Tabla10[InsumoAbrev],"",0))</f>
        <v/>
      </c>
    </row>
    <row r="1481" spans="2:18">
      <c r="B1481" s="188" t="str">
        <f>IF('Formulario PPGR3'!$G1481="","",CONCATENATE('Formulario PPGR3'!$C1481,".",'Formulario PPGR3'!$D1481,".",'Formulario PPGR3'!$E1481,".",'Formulario PPGR3'!$F1481))</f>
        <v/>
      </c>
      <c r="C1481" s="188" t="str">
        <f>IF('Formulario PPGR3'!$G1481="","",'Formulario PPGR1'!#REF!)</f>
        <v/>
      </c>
      <c r="D1481" s="188" t="str">
        <f>IF('Formulario PPGR3'!$G1481="","",'Formulario PPGR1'!#REF!)</f>
        <v/>
      </c>
      <c r="E1481" s="188" t="str">
        <f>IF('Formulario PPGR3'!$G1481="","",'Formulario PPGR1'!#REF!)</f>
        <v/>
      </c>
      <c r="F1481" s="188" t="str">
        <f>IF('Formulario PPGR3'!$G1481="","",'Formulario PPGR1'!#REF!)</f>
        <v/>
      </c>
      <c r="G1481" s="234"/>
      <c r="H1481" s="519" t="str" cm="1">
        <f t="array" ref="H1481">IF(Tabla1[[#This Row],[Código_Actividad]]="","",_xlfn.XLOOKUP(Tabla1[[#This Row],[Código_Actividad]],CodigoActividad,Tabla2[Actividades Programables Presupuestables],"",0))</f>
        <v/>
      </c>
      <c r="I1481" s="520" t="str">
        <f>IFERROR(VLOOKUP('Formulario PPGR3'!$G1481,'Formulario PPGR2'!$C$9:$Q$270,15,FALSE),"")</f>
        <v/>
      </c>
      <c r="J1481" s="525"/>
      <c r="K1481" s="524"/>
      <c r="L1481" s="521" t="str">
        <f>IF(Tabla1[[#This Row],[Descripción]]="","",_xlfn.XLOOKUP(Tabla1[[#This Row],[Descripción]],Tabla10[Descripción],Tabla10[Unidad de Medida],"",0))</f>
        <v/>
      </c>
      <c r="M1481" s="312"/>
      <c r="N1481" s="537" t="str">
        <f>IF(Tabla1[[#This Row],[Descripción]]="","",_xlfn.XLOOKUP(Tabla1[[#This Row],[Descripción]],Tabla10[Descripción],Tabla10[Precio Unitario],0))</f>
        <v/>
      </c>
      <c r="O1481" s="537" t="str">
        <f>IF(Tabla1[[#This Row],[Cantidad de Insumos]]="","",Tabla1[[#This Row],[Precio Unitario]]*Tabla1[[#This Row],[Cantidad de Insumos]])</f>
        <v/>
      </c>
      <c r="P1481" s="522" t="str">
        <f>IF(Tabla1[[#This Row],[Descripción]]="","",_xlfn.XLOOKUP(Tabla1[[#This Row],[Descripción]],Tabla10[Descripción],Tabla10[CODIGO PRESUPUESTARIO],0))</f>
        <v/>
      </c>
      <c r="Q1481" s="523"/>
      <c r="R1481" s="523" t="str">
        <f>IF(Tabla1[[#This Row],[Insumos]]="","",_xlfn.XLOOKUP(Tabla1[[#This Row],[Insumos]],Tabla10[Insumo],Tabla10[InsumoAbrev],"",0))</f>
        <v/>
      </c>
    </row>
    <row r="1482" spans="2:18">
      <c r="B1482" s="188" t="str">
        <f>IF('Formulario PPGR3'!$G1482="","",CONCATENATE('Formulario PPGR3'!$C1482,".",'Formulario PPGR3'!$D1482,".",'Formulario PPGR3'!$E1482,".",'Formulario PPGR3'!$F1482))</f>
        <v/>
      </c>
      <c r="C1482" s="188" t="str">
        <f>IF('Formulario PPGR3'!$G1482="","",'Formulario PPGR1'!#REF!)</f>
        <v/>
      </c>
      <c r="D1482" s="188" t="str">
        <f>IF('Formulario PPGR3'!$G1482="","",'Formulario PPGR1'!#REF!)</f>
        <v/>
      </c>
      <c r="E1482" s="188" t="str">
        <f>IF('Formulario PPGR3'!$G1482="","",'Formulario PPGR1'!#REF!)</f>
        <v/>
      </c>
      <c r="F1482" s="188" t="str">
        <f>IF('Formulario PPGR3'!$G1482="","",'Formulario PPGR1'!#REF!)</f>
        <v/>
      </c>
      <c r="G1482" s="234"/>
      <c r="H1482" s="519" t="str" cm="1">
        <f t="array" ref="H1482">IF(Tabla1[[#This Row],[Código_Actividad]]="","",_xlfn.XLOOKUP(Tabla1[[#This Row],[Código_Actividad]],CodigoActividad,Tabla2[Actividades Programables Presupuestables],"",0))</f>
        <v/>
      </c>
      <c r="I1482" s="520" t="str">
        <f>IFERROR(VLOOKUP('Formulario PPGR3'!$G1482,'Formulario PPGR2'!$C$9:$Q$270,15,FALSE),"")</f>
        <v/>
      </c>
      <c r="J1482" s="525"/>
      <c r="K1482" s="524"/>
      <c r="L1482" s="521" t="str">
        <f>IF(Tabla1[[#This Row],[Descripción]]="","",_xlfn.XLOOKUP(Tabla1[[#This Row],[Descripción]],Tabla10[Descripción],Tabla10[Unidad de Medida],"",0))</f>
        <v/>
      </c>
      <c r="M1482" s="312"/>
      <c r="N1482" s="537" t="str">
        <f>IF(Tabla1[[#This Row],[Descripción]]="","",_xlfn.XLOOKUP(Tabla1[[#This Row],[Descripción]],Tabla10[Descripción],Tabla10[Precio Unitario],0))</f>
        <v/>
      </c>
      <c r="O1482" s="537" t="str">
        <f>IF(Tabla1[[#This Row],[Cantidad de Insumos]]="","",Tabla1[[#This Row],[Precio Unitario]]*Tabla1[[#This Row],[Cantidad de Insumos]])</f>
        <v/>
      </c>
      <c r="P1482" s="522" t="str">
        <f>IF(Tabla1[[#This Row],[Descripción]]="","",_xlfn.XLOOKUP(Tabla1[[#This Row],[Descripción]],Tabla10[Descripción],Tabla10[CODIGO PRESUPUESTARIO],0))</f>
        <v/>
      </c>
      <c r="Q1482" s="523"/>
      <c r="R1482" s="523" t="str">
        <f>IF(Tabla1[[#This Row],[Insumos]]="","",_xlfn.XLOOKUP(Tabla1[[#This Row],[Insumos]],Tabla10[Insumo],Tabla10[InsumoAbrev],"",0))</f>
        <v/>
      </c>
    </row>
    <row r="1483" spans="2:18">
      <c r="B1483" s="188" t="str">
        <f>IF('Formulario PPGR3'!$G1483="","",CONCATENATE('Formulario PPGR3'!$C1483,".",'Formulario PPGR3'!$D1483,".",'Formulario PPGR3'!$E1483,".",'Formulario PPGR3'!$F1483))</f>
        <v/>
      </c>
      <c r="C1483" s="188" t="str">
        <f>IF('Formulario PPGR3'!$G1483="","",'Formulario PPGR1'!#REF!)</f>
        <v/>
      </c>
      <c r="D1483" s="188" t="str">
        <f>IF('Formulario PPGR3'!$G1483="","",'Formulario PPGR1'!#REF!)</f>
        <v/>
      </c>
      <c r="E1483" s="188" t="str">
        <f>IF('Formulario PPGR3'!$G1483="","",'Formulario PPGR1'!#REF!)</f>
        <v/>
      </c>
      <c r="F1483" s="188" t="str">
        <f>IF('Formulario PPGR3'!$G1483="","",'Formulario PPGR1'!#REF!)</f>
        <v/>
      </c>
      <c r="G1483" s="234"/>
      <c r="H1483" s="519" t="str" cm="1">
        <f t="array" ref="H1483">IF(Tabla1[[#This Row],[Código_Actividad]]="","",_xlfn.XLOOKUP(Tabla1[[#This Row],[Código_Actividad]],CodigoActividad,Tabla2[Actividades Programables Presupuestables],"",0))</f>
        <v/>
      </c>
      <c r="I1483" s="520" t="str">
        <f>IFERROR(VLOOKUP('Formulario PPGR3'!$G1483,'Formulario PPGR2'!$C$9:$Q$270,15,FALSE),"")</f>
        <v/>
      </c>
      <c r="J1483" s="525"/>
      <c r="K1483" s="524"/>
      <c r="L1483" s="521" t="str">
        <f>IF(Tabla1[[#This Row],[Descripción]]="","",_xlfn.XLOOKUP(Tabla1[[#This Row],[Descripción]],Tabla10[Descripción],Tabla10[Unidad de Medida],"",0))</f>
        <v/>
      </c>
      <c r="M1483" s="312"/>
      <c r="N1483" s="537" t="str">
        <f>IF(Tabla1[[#This Row],[Descripción]]="","",_xlfn.XLOOKUP(Tabla1[[#This Row],[Descripción]],Tabla10[Descripción],Tabla10[Precio Unitario],0))</f>
        <v/>
      </c>
      <c r="O1483" s="537" t="str">
        <f>IF(Tabla1[[#This Row],[Cantidad de Insumos]]="","",Tabla1[[#This Row],[Precio Unitario]]*Tabla1[[#This Row],[Cantidad de Insumos]])</f>
        <v/>
      </c>
      <c r="P1483" s="522" t="str">
        <f>IF(Tabla1[[#This Row],[Descripción]]="","",_xlfn.XLOOKUP(Tabla1[[#This Row],[Descripción]],Tabla10[Descripción],Tabla10[CODIGO PRESUPUESTARIO],0))</f>
        <v/>
      </c>
      <c r="Q1483" s="523"/>
      <c r="R1483" s="523" t="str">
        <f>IF(Tabla1[[#This Row],[Insumos]]="","",_xlfn.XLOOKUP(Tabla1[[#This Row],[Insumos]],Tabla10[Insumo],Tabla10[InsumoAbrev],"",0))</f>
        <v/>
      </c>
    </row>
    <row r="1484" spans="2:18">
      <c r="B1484" s="188" t="str">
        <f>IF('Formulario PPGR3'!$G1484="","",CONCATENATE('Formulario PPGR3'!$C1484,".",'Formulario PPGR3'!$D1484,".",'Formulario PPGR3'!$E1484,".",'Formulario PPGR3'!$F1484))</f>
        <v/>
      </c>
      <c r="C1484" s="188" t="str">
        <f>IF('Formulario PPGR3'!$G1484="","",'Formulario PPGR1'!#REF!)</f>
        <v/>
      </c>
      <c r="D1484" s="188" t="str">
        <f>IF('Formulario PPGR3'!$G1484="","",'Formulario PPGR1'!#REF!)</f>
        <v/>
      </c>
      <c r="E1484" s="188" t="str">
        <f>IF('Formulario PPGR3'!$G1484="","",'Formulario PPGR1'!#REF!)</f>
        <v/>
      </c>
      <c r="F1484" s="188" t="str">
        <f>IF('Formulario PPGR3'!$G1484="","",'Formulario PPGR1'!#REF!)</f>
        <v/>
      </c>
      <c r="G1484" s="234"/>
      <c r="H1484" s="519" t="str" cm="1">
        <f t="array" ref="H1484">IF(Tabla1[[#This Row],[Código_Actividad]]="","",_xlfn.XLOOKUP(Tabla1[[#This Row],[Código_Actividad]],CodigoActividad,Tabla2[Actividades Programables Presupuestables],"",0))</f>
        <v/>
      </c>
      <c r="I1484" s="520" t="str">
        <f>IFERROR(VLOOKUP('Formulario PPGR3'!$G1484,'Formulario PPGR2'!$C$9:$Q$270,15,FALSE),"")</f>
        <v/>
      </c>
      <c r="J1484" s="525"/>
      <c r="K1484" s="524"/>
      <c r="L1484" s="521" t="str">
        <f>IF(Tabla1[[#This Row],[Descripción]]="","",_xlfn.XLOOKUP(Tabla1[[#This Row],[Descripción]],Tabla10[Descripción],Tabla10[Unidad de Medida],"",0))</f>
        <v/>
      </c>
      <c r="M1484" s="312"/>
      <c r="N1484" s="537" t="str">
        <f>IF(Tabla1[[#This Row],[Descripción]]="","",_xlfn.XLOOKUP(Tabla1[[#This Row],[Descripción]],Tabla10[Descripción],Tabla10[Precio Unitario],0))</f>
        <v/>
      </c>
      <c r="O1484" s="537" t="str">
        <f>IF(Tabla1[[#This Row],[Cantidad de Insumos]]="","",Tabla1[[#This Row],[Precio Unitario]]*Tabla1[[#This Row],[Cantidad de Insumos]])</f>
        <v/>
      </c>
      <c r="P1484" s="522" t="str">
        <f>IF(Tabla1[[#This Row],[Descripción]]="","",_xlfn.XLOOKUP(Tabla1[[#This Row],[Descripción]],Tabla10[Descripción],Tabla10[CODIGO PRESUPUESTARIO],0))</f>
        <v/>
      </c>
      <c r="Q1484" s="523"/>
      <c r="R1484" s="523" t="str">
        <f>IF(Tabla1[[#This Row],[Insumos]]="","",_xlfn.XLOOKUP(Tabla1[[#This Row],[Insumos]],Tabla10[Insumo],Tabla10[InsumoAbrev],"",0))</f>
        <v/>
      </c>
    </row>
    <row r="1485" spans="2:18">
      <c r="B1485" s="188" t="str">
        <f>IF('Formulario PPGR3'!$G1485="","",CONCATENATE('Formulario PPGR3'!$C1485,".",'Formulario PPGR3'!$D1485,".",'Formulario PPGR3'!$E1485,".",'Formulario PPGR3'!$F1485))</f>
        <v/>
      </c>
      <c r="C1485" s="188" t="str">
        <f>IF('Formulario PPGR3'!$G1485="","",'Formulario PPGR1'!#REF!)</f>
        <v/>
      </c>
      <c r="D1485" s="188" t="str">
        <f>IF('Formulario PPGR3'!$G1485="","",'Formulario PPGR1'!#REF!)</f>
        <v/>
      </c>
      <c r="E1485" s="188" t="str">
        <f>IF('Formulario PPGR3'!$G1485="","",'Formulario PPGR1'!#REF!)</f>
        <v/>
      </c>
      <c r="F1485" s="188" t="str">
        <f>IF('Formulario PPGR3'!$G1485="","",'Formulario PPGR1'!#REF!)</f>
        <v/>
      </c>
      <c r="G1485" s="234"/>
      <c r="H1485" s="519" t="str" cm="1">
        <f t="array" ref="H1485">IF(Tabla1[[#This Row],[Código_Actividad]]="","",_xlfn.XLOOKUP(Tabla1[[#This Row],[Código_Actividad]],CodigoActividad,Tabla2[Actividades Programables Presupuestables],"",0))</f>
        <v/>
      </c>
      <c r="I1485" s="520" t="str">
        <f>IFERROR(VLOOKUP('Formulario PPGR3'!$G1485,'Formulario PPGR2'!$C$9:$Q$270,15,FALSE),"")</f>
        <v/>
      </c>
      <c r="J1485" s="525"/>
      <c r="K1485" s="524"/>
      <c r="L1485" s="521" t="str">
        <f>IF(Tabla1[[#This Row],[Descripción]]="","",_xlfn.XLOOKUP(Tabla1[[#This Row],[Descripción]],Tabla10[Descripción],Tabla10[Unidad de Medida],"",0))</f>
        <v/>
      </c>
      <c r="M1485" s="312"/>
      <c r="N1485" s="537" t="str">
        <f>IF(Tabla1[[#This Row],[Descripción]]="","",_xlfn.XLOOKUP(Tabla1[[#This Row],[Descripción]],Tabla10[Descripción],Tabla10[Precio Unitario],0))</f>
        <v/>
      </c>
      <c r="O1485" s="537" t="str">
        <f>IF(Tabla1[[#This Row],[Cantidad de Insumos]]="","",Tabla1[[#This Row],[Precio Unitario]]*Tabla1[[#This Row],[Cantidad de Insumos]])</f>
        <v/>
      </c>
      <c r="P1485" s="522" t="str">
        <f>IF(Tabla1[[#This Row],[Descripción]]="","",_xlfn.XLOOKUP(Tabla1[[#This Row],[Descripción]],Tabla10[Descripción],Tabla10[CODIGO PRESUPUESTARIO],0))</f>
        <v/>
      </c>
      <c r="Q1485" s="523"/>
      <c r="R1485" s="523" t="str">
        <f>IF(Tabla1[[#This Row],[Insumos]]="","",_xlfn.XLOOKUP(Tabla1[[#This Row],[Insumos]],Tabla10[Insumo],Tabla10[InsumoAbrev],"",0))</f>
        <v/>
      </c>
    </row>
    <row r="1486" spans="2:18">
      <c r="B1486" s="188" t="str">
        <f>IF('Formulario PPGR3'!$G1486="","",CONCATENATE('Formulario PPGR3'!$C1486,".",'Formulario PPGR3'!$D1486,".",'Formulario PPGR3'!$E1486,".",'Formulario PPGR3'!$F1486))</f>
        <v/>
      </c>
      <c r="C1486" s="188" t="str">
        <f>IF('Formulario PPGR3'!$G1486="","",'Formulario PPGR1'!#REF!)</f>
        <v/>
      </c>
      <c r="D1486" s="188" t="str">
        <f>IF('Formulario PPGR3'!$G1486="","",'Formulario PPGR1'!#REF!)</f>
        <v/>
      </c>
      <c r="E1486" s="188" t="str">
        <f>IF('Formulario PPGR3'!$G1486="","",'Formulario PPGR1'!#REF!)</f>
        <v/>
      </c>
      <c r="F1486" s="188" t="str">
        <f>IF('Formulario PPGR3'!$G1486="","",'Formulario PPGR1'!#REF!)</f>
        <v/>
      </c>
      <c r="G1486" s="234"/>
      <c r="H1486" s="519" t="str" cm="1">
        <f t="array" ref="H1486">IF(Tabla1[[#This Row],[Código_Actividad]]="","",_xlfn.XLOOKUP(Tabla1[[#This Row],[Código_Actividad]],CodigoActividad,Tabla2[Actividades Programables Presupuestables],"",0))</f>
        <v/>
      </c>
      <c r="I1486" s="520" t="str">
        <f>IFERROR(VLOOKUP('Formulario PPGR3'!$G1486,'Formulario PPGR2'!$C$9:$Q$270,15,FALSE),"")</f>
        <v/>
      </c>
      <c r="J1486" s="525"/>
      <c r="K1486" s="524"/>
      <c r="L1486" s="521" t="str">
        <f>IF(Tabla1[[#This Row],[Descripción]]="","",_xlfn.XLOOKUP(Tabla1[[#This Row],[Descripción]],Tabla10[Descripción],Tabla10[Unidad de Medida],"",0))</f>
        <v/>
      </c>
      <c r="M1486" s="312"/>
      <c r="N1486" s="537" t="str">
        <f>IF(Tabla1[[#This Row],[Descripción]]="","",_xlfn.XLOOKUP(Tabla1[[#This Row],[Descripción]],Tabla10[Descripción],Tabla10[Precio Unitario],0))</f>
        <v/>
      </c>
      <c r="O1486" s="537" t="str">
        <f>IF(Tabla1[[#This Row],[Cantidad de Insumos]]="","",Tabla1[[#This Row],[Precio Unitario]]*Tabla1[[#This Row],[Cantidad de Insumos]])</f>
        <v/>
      </c>
      <c r="P1486" s="522" t="str">
        <f>IF(Tabla1[[#This Row],[Descripción]]="","",_xlfn.XLOOKUP(Tabla1[[#This Row],[Descripción]],Tabla10[Descripción],Tabla10[CODIGO PRESUPUESTARIO],0))</f>
        <v/>
      </c>
      <c r="Q1486" s="523"/>
      <c r="R1486" s="523" t="str">
        <f>IF(Tabla1[[#This Row],[Insumos]]="","",_xlfn.XLOOKUP(Tabla1[[#This Row],[Insumos]],Tabla10[Insumo],Tabla10[InsumoAbrev],"",0))</f>
        <v/>
      </c>
    </row>
    <row r="1487" spans="2:18">
      <c r="B1487" s="188" t="str">
        <f>IF('Formulario PPGR3'!$G1487="","",CONCATENATE('Formulario PPGR3'!$C1487,".",'Formulario PPGR3'!$D1487,".",'Formulario PPGR3'!$E1487,".",'Formulario PPGR3'!$F1487))</f>
        <v/>
      </c>
      <c r="C1487" s="188" t="str">
        <f>IF('Formulario PPGR3'!$G1487="","",'Formulario PPGR1'!#REF!)</f>
        <v/>
      </c>
      <c r="D1487" s="188" t="str">
        <f>IF('Formulario PPGR3'!$G1487="","",'Formulario PPGR1'!#REF!)</f>
        <v/>
      </c>
      <c r="E1487" s="188" t="str">
        <f>IF('Formulario PPGR3'!$G1487="","",'Formulario PPGR1'!#REF!)</f>
        <v/>
      </c>
      <c r="F1487" s="188" t="str">
        <f>IF('Formulario PPGR3'!$G1487="","",'Formulario PPGR1'!#REF!)</f>
        <v/>
      </c>
      <c r="G1487" s="234"/>
      <c r="H1487" s="519" t="str" cm="1">
        <f t="array" ref="H1487">IF(Tabla1[[#This Row],[Código_Actividad]]="","",_xlfn.XLOOKUP(Tabla1[[#This Row],[Código_Actividad]],CodigoActividad,Tabla2[Actividades Programables Presupuestables],"",0))</f>
        <v/>
      </c>
      <c r="I1487" s="520" t="str">
        <f>IFERROR(VLOOKUP('Formulario PPGR3'!$G1487,'Formulario PPGR2'!$C$9:$Q$270,15,FALSE),"")</f>
        <v/>
      </c>
      <c r="J1487" s="525"/>
      <c r="K1487" s="524"/>
      <c r="L1487" s="521" t="str">
        <f>IF(Tabla1[[#This Row],[Descripción]]="","",_xlfn.XLOOKUP(Tabla1[[#This Row],[Descripción]],Tabla10[Descripción],Tabla10[Unidad de Medida],"",0))</f>
        <v/>
      </c>
      <c r="M1487" s="312"/>
      <c r="N1487" s="537" t="str">
        <f>IF(Tabla1[[#This Row],[Descripción]]="","",_xlfn.XLOOKUP(Tabla1[[#This Row],[Descripción]],Tabla10[Descripción],Tabla10[Precio Unitario],0))</f>
        <v/>
      </c>
      <c r="O1487" s="537" t="str">
        <f>IF(Tabla1[[#This Row],[Cantidad de Insumos]]="","",Tabla1[[#This Row],[Precio Unitario]]*Tabla1[[#This Row],[Cantidad de Insumos]])</f>
        <v/>
      </c>
      <c r="P1487" s="522" t="str">
        <f>IF(Tabla1[[#This Row],[Descripción]]="","",_xlfn.XLOOKUP(Tabla1[[#This Row],[Descripción]],Tabla10[Descripción],Tabla10[CODIGO PRESUPUESTARIO],0))</f>
        <v/>
      </c>
      <c r="Q1487" s="523"/>
      <c r="R1487" s="523" t="str">
        <f>IF(Tabla1[[#This Row],[Insumos]]="","",_xlfn.XLOOKUP(Tabla1[[#This Row],[Insumos]],Tabla10[Insumo],Tabla10[InsumoAbrev],"",0))</f>
        <v/>
      </c>
    </row>
    <row r="1488" spans="2:18">
      <c r="B1488" s="188" t="str">
        <f>IF('Formulario PPGR3'!$G1488="","",CONCATENATE('Formulario PPGR3'!$C1488,".",'Formulario PPGR3'!$D1488,".",'Formulario PPGR3'!$E1488,".",'Formulario PPGR3'!$F1488))</f>
        <v/>
      </c>
      <c r="C1488" s="188" t="str">
        <f>IF('Formulario PPGR3'!$G1488="","",'Formulario PPGR1'!#REF!)</f>
        <v/>
      </c>
      <c r="D1488" s="188" t="str">
        <f>IF('Formulario PPGR3'!$G1488="","",'Formulario PPGR1'!#REF!)</f>
        <v/>
      </c>
      <c r="E1488" s="188" t="str">
        <f>IF('Formulario PPGR3'!$G1488="","",'Formulario PPGR1'!#REF!)</f>
        <v/>
      </c>
      <c r="F1488" s="188" t="str">
        <f>IF('Formulario PPGR3'!$G1488="","",'Formulario PPGR1'!#REF!)</f>
        <v/>
      </c>
      <c r="G1488" s="234"/>
      <c r="H1488" s="519" t="str" cm="1">
        <f t="array" ref="H1488">IF(Tabla1[[#This Row],[Código_Actividad]]="","",_xlfn.XLOOKUP(Tabla1[[#This Row],[Código_Actividad]],CodigoActividad,Tabla2[Actividades Programables Presupuestables],"",0))</f>
        <v/>
      </c>
      <c r="I1488" s="520" t="str">
        <f>IFERROR(VLOOKUP('Formulario PPGR3'!$G1488,'Formulario PPGR2'!$C$9:$Q$270,15,FALSE),"")</f>
        <v/>
      </c>
      <c r="J1488" s="525"/>
      <c r="K1488" s="524"/>
      <c r="L1488" s="521" t="str">
        <f>IF(Tabla1[[#This Row],[Descripción]]="","",_xlfn.XLOOKUP(Tabla1[[#This Row],[Descripción]],Tabla10[Descripción],Tabla10[Unidad de Medida],"",0))</f>
        <v/>
      </c>
      <c r="M1488" s="312"/>
      <c r="N1488" s="537" t="str">
        <f>IF(Tabla1[[#This Row],[Descripción]]="","",_xlfn.XLOOKUP(Tabla1[[#This Row],[Descripción]],Tabla10[Descripción],Tabla10[Precio Unitario],0))</f>
        <v/>
      </c>
      <c r="O1488" s="537" t="str">
        <f>IF(Tabla1[[#This Row],[Cantidad de Insumos]]="","",Tabla1[[#This Row],[Precio Unitario]]*Tabla1[[#This Row],[Cantidad de Insumos]])</f>
        <v/>
      </c>
      <c r="P1488" s="522" t="str">
        <f>IF(Tabla1[[#This Row],[Descripción]]="","",_xlfn.XLOOKUP(Tabla1[[#This Row],[Descripción]],Tabla10[Descripción],Tabla10[CODIGO PRESUPUESTARIO],0))</f>
        <v/>
      </c>
      <c r="Q1488" s="523"/>
      <c r="R1488" s="523" t="str">
        <f>IF(Tabla1[[#This Row],[Insumos]]="","",_xlfn.XLOOKUP(Tabla1[[#This Row],[Insumos]],Tabla10[Insumo],Tabla10[InsumoAbrev],"",0))</f>
        <v/>
      </c>
    </row>
    <row r="1489" spans="2:18">
      <c r="B1489" s="188" t="str">
        <f>IF('Formulario PPGR3'!$G1489="","",CONCATENATE('Formulario PPGR3'!$C1489,".",'Formulario PPGR3'!$D1489,".",'Formulario PPGR3'!$E1489,".",'Formulario PPGR3'!$F1489))</f>
        <v/>
      </c>
      <c r="C1489" s="188" t="str">
        <f>IF('Formulario PPGR3'!$G1489="","",'Formulario PPGR1'!#REF!)</f>
        <v/>
      </c>
      <c r="D1489" s="188" t="str">
        <f>IF('Formulario PPGR3'!$G1489="","",'Formulario PPGR1'!#REF!)</f>
        <v/>
      </c>
      <c r="E1489" s="188" t="str">
        <f>IF('Formulario PPGR3'!$G1489="","",'Formulario PPGR1'!#REF!)</f>
        <v/>
      </c>
      <c r="F1489" s="188" t="str">
        <f>IF('Formulario PPGR3'!$G1489="","",'Formulario PPGR1'!#REF!)</f>
        <v/>
      </c>
      <c r="G1489" s="234"/>
      <c r="H1489" s="519" t="str" cm="1">
        <f t="array" ref="H1489">IF(Tabla1[[#This Row],[Código_Actividad]]="","",_xlfn.XLOOKUP(Tabla1[[#This Row],[Código_Actividad]],CodigoActividad,Tabla2[Actividades Programables Presupuestables],"",0))</f>
        <v/>
      </c>
      <c r="I1489" s="520" t="str">
        <f>IFERROR(VLOOKUP('Formulario PPGR3'!$G1489,'Formulario PPGR2'!$C$9:$Q$270,15,FALSE),"")</f>
        <v/>
      </c>
      <c r="J1489" s="525"/>
      <c r="K1489" s="524"/>
      <c r="L1489" s="521" t="str">
        <f>IF(Tabla1[[#This Row],[Descripción]]="","",_xlfn.XLOOKUP(Tabla1[[#This Row],[Descripción]],Tabla10[Descripción],Tabla10[Unidad de Medida],"",0))</f>
        <v/>
      </c>
      <c r="M1489" s="312"/>
      <c r="N1489" s="537" t="str">
        <f>IF(Tabla1[[#This Row],[Descripción]]="","",_xlfn.XLOOKUP(Tabla1[[#This Row],[Descripción]],Tabla10[Descripción],Tabla10[Precio Unitario],0))</f>
        <v/>
      </c>
      <c r="O1489" s="537" t="str">
        <f>IF(Tabla1[[#This Row],[Cantidad de Insumos]]="","",Tabla1[[#This Row],[Precio Unitario]]*Tabla1[[#This Row],[Cantidad de Insumos]])</f>
        <v/>
      </c>
      <c r="P1489" s="522" t="str">
        <f>IF(Tabla1[[#This Row],[Descripción]]="","",_xlfn.XLOOKUP(Tabla1[[#This Row],[Descripción]],Tabla10[Descripción],Tabla10[CODIGO PRESUPUESTARIO],0))</f>
        <v/>
      </c>
      <c r="Q1489" s="523"/>
      <c r="R1489" s="523" t="str">
        <f>IF(Tabla1[[#This Row],[Insumos]]="","",_xlfn.XLOOKUP(Tabla1[[#This Row],[Insumos]],Tabla10[Insumo],Tabla10[InsumoAbrev],"",0))</f>
        <v/>
      </c>
    </row>
    <row r="1490" spans="2:18">
      <c r="B1490" s="188" t="str">
        <f>IF('Formulario PPGR3'!$G1490="","",CONCATENATE('Formulario PPGR3'!$C1490,".",'Formulario PPGR3'!$D1490,".",'Formulario PPGR3'!$E1490,".",'Formulario PPGR3'!$F1490))</f>
        <v/>
      </c>
      <c r="C1490" s="188" t="str">
        <f>IF('Formulario PPGR3'!$G1490="","",'Formulario PPGR1'!#REF!)</f>
        <v/>
      </c>
      <c r="D1490" s="188" t="str">
        <f>IF('Formulario PPGR3'!$G1490="","",'Formulario PPGR1'!#REF!)</f>
        <v/>
      </c>
      <c r="E1490" s="188" t="str">
        <f>IF('Formulario PPGR3'!$G1490="","",'Formulario PPGR1'!#REF!)</f>
        <v/>
      </c>
      <c r="F1490" s="188" t="str">
        <f>IF('Formulario PPGR3'!$G1490="","",'Formulario PPGR1'!#REF!)</f>
        <v/>
      </c>
      <c r="G1490" s="234"/>
      <c r="H1490" s="519" t="str" cm="1">
        <f t="array" ref="H1490">IF(Tabla1[[#This Row],[Código_Actividad]]="","",_xlfn.XLOOKUP(Tabla1[[#This Row],[Código_Actividad]],CodigoActividad,Tabla2[Actividades Programables Presupuestables],"",0))</f>
        <v/>
      </c>
      <c r="I1490" s="520" t="str">
        <f>IFERROR(VLOOKUP('Formulario PPGR3'!$G1490,'Formulario PPGR2'!$C$9:$Q$270,15,FALSE),"")</f>
        <v/>
      </c>
      <c r="J1490" s="525"/>
      <c r="K1490" s="524"/>
      <c r="L1490" s="521" t="str">
        <f>IF(Tabla1[[#This Row],[Descripción]]="","",_xlfn.XLOOKUP(Tabla1[[#This Row],[Descripción]],Tabla10[Descripción],Tabla10[Unidad de Medida],"",0))</f>
        <v/>
      </c>
      <c r="M1490" s="312"/>
      <c r="N1490" s="537" t="str">
        <f>IF(Tabla1[[#This Row],[Descripción]]="","",_xlfn.XLOOKUP(Tabla1[[#This Row],[Descripción]],Tabla10[Descripción],Tabla10[Precio Unitario],0))</f>
        <v/>
      </c>
      <c r="O1490" s="537" t="str">
        <f>IF(Tabla1[[#This Row],[Cantidad de Insumos]]="","",Tabla1[[#This Row],[Precio Unitario]]*Tabla1[[#This Row],[Cantidad de Insumos]])</f>
        <v/>
      </c>
      <c r="P1490" s="522" t="str">
        <f>IF(Tabla1[[#This Row],[Descripción]]="","",_xlfn.XLOOKUP(Tabla1[[#This Row],[Descripción]],Tabla10[Descripción],Tabla10[CODIGO PRESUPUESTARIO],0))</f>
        <v/>
      </c>
      <c r="Q1490" s="523"/>
      <c r="R1490" s="523" t="str">
        <f>IF(Tabla1[[#This Row],[Insumos]]="","",_xlfn.XLOOKUP(Tabla1[[#This Row],[Insumos]],Tabla10[Insumo],Tabla10[InsumoAbrev],"",0))</f>
        <v/>
      </c>
    </row>
    <row r="1491" spans="2:18">
      <c r="B1491" s="188" t="str">
        <f>IF('Formulario PPGR3'!$G1491="","",CONCATENATE('Formulario PPGR3'!$C1491,".",'Formulario PPGR3'!$D1491,".",'Formulario PPGR3'!$E1491,".",'Formulario PPGR3'!$F1491))</f>
        <v/>
      </c>
      <c r="C1491" s="188" t="str">
        <f>IF('Formulario PPGR3'!$G1491="","",'Formulario PPGR1'!#REF!)</f>
        <v/>
      </c>
      <c r="D1491" s="188" t="str">
        <f>IF('Formulario PPGR3'!$G1491="","",'Formulario PPGR1'!#REF!)</f>
        <v/>
      </c>
      <c r="E1491" s="188" t="str">
        <f>IF('Formulario PPGR3'!$G1491="","",'Formulario PPGR1'!#REF!)</f>
        <v/>
      </c>
      <c r="F1491" s="188" t="str">
        <f>IF('Formulario PPGR3'!$G1491="","",'Formulario PPGR1'!#REF!)</f>
        <v/>
      </c>
      <c r="G1491" s="234"/>
      <c r="H1491" s="519" t="str" cm="1">
        <f t="array" ref="H1491">IF(Tabla1[[#This Row],[Código_Actividad]]="","",_xlfn.XLOOKUP(Tabla1[[#This Row],[Código_Actividad]],CodigoActividad,Tabla2[Actividades Programables Presupuestables],"",0))</f>
        <v/>
      </c>
      <c r="I1491" s="520" t="str">
        <f>IFERROR(VLOOKUP('Formulario PPGR3'!$G1491,'Formulario PPGR2'!$C$9:$Q$270,15,FALSE),"")</f>
        <v/>
      </c>
      <c r="J1491" s="525"/>
      <c r="K1491" s="524"/>
      <c r="L1491" s="521" t="str">
        <f>IF(Tabla1[[#This Row],[Descripción]]="","",_xlfn.XLOOKUP(Tabla1[[#This Row],[Descripción]],Tabla10[Descripción],Tabla10[Unidad de Medida],"",0))</f>
        <v/>
      </c>
      <c r="M1491" s="312"/>
      <c r="N1491" s="537" t="str">
        <f>IF(Tabla1[[#This Row],[Descripción]]="","",_xlfn.XLOOKUP(Tabla1[[#This Row],[Descripción]],Tabla10[Descripción],Tabla10[Precio Unitario],0))</f>
        <v/>
      </c>
      <c r="O1491" s="537" t="str">
        <f>IF(Tabla1[[#This Row],[Cantidad de Insumos]]="","",Tabla1[[#This Row],[Precio Unitario]]*Tabla1[[#This Row],[Cantidad de Insumos]])</f>
        <v/>
      </c>
      <c r="P1491" s="522" t="str">
        <f>IF(Tabla1[[#This Row],[Descripción]]="","",_xlfn.XLOOKUP(Tabla1[[#This Row],[Descripción]],Tabla10[Descripción],Tabla10[CODIGO PRESUPUESTARIO],0))</f>
        <v/>
      </c>
      <c r="Q1491" s="523"/>
      <c r="R1491" s="523" t="str">
        <f>IF(Tabla1[[#This Row],[Insumos]]="","",_xlfn.XLOOKUP(Tabla1[[#This Row],[Insumos]],Tabla10[Insumo],Tabla10[InsumoAbrev],"",0))</f>
        <v/>
      </c>
    </row>
    <row r="1492" spans="2:18">
      <c r="B1492" s="188" t="str">
        <f>IF('Formulario PPGR3'!$G1492="","",CONCATENATE('Formulario PPGR3'!$C1492,".",'Formulario PPGR3'!$D1492,".",'Formulario PPGR3'!$E1492,".",'Formulario PPGR3'!$F1492))</f>
        <v/>
      </c>
      <c r="C1492" s="188" t="str">
        <f>IF('Formulario PPGR3'!$G1492="","",'Formulario PPGR1'!#REF!)</f>
        <v/>
      </c>
      <c r="D1492" s="188" t="str">
        <f>IF('Formulario PPGR3'!$G1492="","",'Formulario PPGR1'!#REF!)</f>
        <v/>
      </c>
      <c r="E1492" s="188" t="str">
        <f>IF('Formulario PPGR3'!$G1492="","",'Formulario PPGR1'!#REF!)</f>
        <v/>
      </c>
      <c r="F1492" s="188" t="str">
        <f>IF('Formulario PPGR3'!$G1492="","",'Formulario PPGR1'!#REF!)</f>
        <v/>
      </c>
      <c r="G1492" s="234"/>
      <c r="H1492" s="519" t="str" cm="1">
        <f t="array" ref="H1492">IF(Tabla1[[#This Row],[Código_Actividad]]="","",_xlfn.XLOOKUP(Tabla1[[#This Row],[Código_Actividad]],CodigoActividad,Tabla2[Actividades Programables Presupuestables],"",0))</f>
        <v/>
      </c>
      <c r="I1492" s="520" t="str">
        <f>IFERROR(VLOOKUP('Formulario PPGR3'!$G1492,'Formulario PPGR2'!$C$9:$Q$270,15,FALSE),"")</f>
        <v/>
      </c>
      <c r="J1492" s="525"/>
      <c r="K1492" s="524"/>
      <c r="L1492" s="521" t="str">
        <f>IF(Tabla1[[#This Row],[Descripción]]="","",_xlfn.XLOOKUP(Tabla1[[#This Row],[Descripción]],Tabla10[Descripción],Tabla10[Unidad de Medida],"",0))</f>
        <v/>
      </c>
      <c r="M1492" s="312"/>
      <c r="N1492" s="537" t="str">
        <f>IF(Tabla1[[#This Row],[Descripción]]="","",_xlfn.XLOOKUP(Tabla1[[#This Row],[Descripción]],Tabla10[Descripción],Tabla10[Precio Unitario],0))</f>
        <v/>
      </c>
      <c r="O1492" s="537" t="str">
        <f>IF(Tabla1[[#This Row],[Cantidad de Insumos]]="","",Tabla1[[#This Row],[Precio Unitario]]*Tabla1[[#This Row],[Cantidad de Insumos]])</f>
        <v/>
      </c>
      <c r="P1492" s="522" t="str">
        <f>IF(Tabla1[[#This Row],[Descripción]]="","",_xlfn.XLOOKUP(Tabla1[[#This Row],[Descripción]],Tabla10[Descripción],Tabla10[CODIGO PRESUPUESTARIO],0))</f>
        <v/>
      </c>
      <c r="Q1492" s="523"/>
      <c r="R1492" s="523" t="str">
        <f>IF(Tabla1[[#This Row],[Insumos]]="","",_xlfn.XLOOKUP(Tabla1[[#This Row],[Insumos]],Tabla10[Insumo],Tabla10[InsumoAbrev],"",0))</f>
        <v/>
      </c>
    </row>
    <row r="1493" spans="2:18">
      <c r="B1493" s="188" t="str">
        <f>IF('Formulario PPGR3'!$G1493="","",CONCATENATE('Formulario PPGR3'!$C1493,".",'Formulario PPGR3'!$D1493,".",'Formulario PPGR3'!$E1493,".",'Formulario PPGR3'!$F1493))</f>
        <v/>
      </c>
      <c r="C1493" s="188" t="str">
        <f>IF('Formulario PPGR3'!$G1493="","",'Formulario PPGR1'!#REF!)</f>
        <v/>
      </c>
      <c r="D1493" s="188" t="str">
        <f>IF('Formulario PPGR3'!$G1493="","",'Formulario PPGR1'!#REF!)</f>
        <v/>
      </c>
      <c r="E1493" s="188" t="str">
        <f>IF('Formulario PPGR3'!$G1493="","",'Formulario PPGR1'!#REF!)</f>
        <v/>
      </c>
      <c r="F1493" s="188" t="str">
        <f>IF('Formulario PPGR3'!$G1493="","",'Formulario PPGR1'!#REF!)</f>
        <v/>
      </c>
      <c r="G1493" s="234"/>
      <c r="H1493" s="519" t="str" cm="1">
        <f t="array" ref="H1493">IF(Tabla1[[#This Row],[Código_Actividad]]="","",_xlfn.XLOOKUP(Tabla1[[#This Row],[Código_Actividad]],CodigoActividad,Tabla2[Actividades Programables Presupuestables],"",0))</f>
        <v/>
      </c>
      <c r="I1493" s="520" t="str">
        <f>IFERROR(VLOOKUP('Formulario PPGR3'!$G1493,'Formulario PPGR2'!$C$9:$Q$270,15,FALSE),"")</f>
        <v/>
      </c>
      <c r="J1493" s="525"/>
      <c r="K1493" s="524"/>
      <c r="L1493" s="521" t="str">
        <f>IF(Tabla1[[#This Row],[Descripción]]="","",_xlfn.XLOOKUP(Tabla1[[#This Row],[Descripción]],Tabla10[Descripción],Tabla10[Unidad de Medida],"",0))</f>
        <v/>
      </c>
      <c r="M1493" s="312"/>
      <c r="N1493" s="537" t="str">
        <f>IF(Tabla1[[#This Row],[Descripción]]="","",_xlfn.XLOOKUP(Tabla1[[#This Row],[Descripción]],Tabla10[Descripción],Tabla10[Precio Unitario],0))</f>
        <v/>
      </c>
      <c r="O1493" s="537" t="str">
        <f>IF(Tabla1[[#This Row],[Cantidad de Insumos]]="","",Tabla1[[#This Row],[Precio Unitario]]*Tabla1[[#This Row],[Cantidad de Insumos]])</f>
        <v/>
      </c>
      <c r="P1493" s="522" t="str">
        <f>IF(Tabla1[[#This Row],[Descripción]]="","",_xlfn.XLOOKUP(Tabla1[[#This Row],[Descripción]],Tabla10[Descripción],Tabla10[CODIGO PRESUPUESTARIO],0))</f>
        <v/>
      </c>
      <c r="Q1493" s="523"/>
      <c r="R1493" s="523" t="str">
        <f>IF(Tabla1[[#This Row],[Insumos]]="","",_xlfn.XLOOKUP(Tabla1[[#This Row],[Insumos]],Tabla10[Insumo],Tabla10[InsumoAbrev],"",0))</f>
        <v/>
      </c>
    </row>
    <row r="1494" spans="2:18">
      <c r="B1494" s="188" t="str">
        <f>IF('Formulario PPGR3'!$G1494="","",CONCATENATE('Formulario PPGR3'!$C1494,".",'Formulario PPGR3'!$D1494,".",'Formulario PPGR3'!$E1494,".",'Formulario PPGR3'!$F1494))</f>
        <v/>
      </c>
      <c r="C1494" s="188" t="str">
        <f>IF('Formulario PPGR3'!$G1494="","",'Formulario PPGR1'!#REF!)</f>
        <v/>
      </c>
      <c r="D1494" s="188" t="str">
        <f>IF('Formulario PPGR3'!$G1494="","",'Formulario PPGR1'!#REF!)</f>
        <v/>
      </c>
      <c r="E1494" s="188" t="str">
        <f>IF('Formulario PPGR3'!$G1494="","",'Formulario PPGR1'!#REF!)</f>
        <v/>
      </c>
      <c r="F1494" s="188" t="str">
        <f>IF('Formulario PPGR3'!$G1494="","",'Formulario PPGR1'!#REF!)</f>
        <v/>
      </c>
      <c r="G1494" s="234"/>
      <c r="H1494" s="519" t="str" cm="1">
        <f t="array" ref="H1494">IF(Tabla1[[#This Row],[Código_Actividad]]="","",_xlfn.XLOOKUP(Tabla1[[#This Row],[Código_Actividad]],CodigoActividad,Tabla2[Actividades Programables Presupuestables],"",0))</f>
        <v/>
      </c>
      <c r="I1494" s="520" t="str">
        <f>IFERROR(VLOOKUP('Formulario PPGR3'!$G1494,'Formulario PPGR2'!$C$9:$Q$270,15,FALSE),"")</f>
        <v/>
      </c>
      <c r="J1494" s="525"/>
      <c r="K1494" s="524"/>
      <c r="L1494" s="521" t="str">
        <f>IF(Tabla1[[#This Row],[Descripción]]="","",_xlfn.XLOOKUP(Tabla1[[#This Row],[Descripción]],Tabla10[Descripción],Tabla10[Unidad de Medida],"",0))</f>
        <v/>
      </c>
      <c r="M1494" s="312"/>
      <c r="N1494" s="537" t="str">
        <f>IF(Tabla1[[#This Row],[Descripción]]="","",_xlfn.XLOOKUP(Tabla1[[#This Row],[Descripción]],Tabla10[Descripción],Tabla10[Precio Unitario],0))</f>
        <v/>
      </c>
      <c r="O1494" s="537" t="str">
        <f>IF(Tabla1[[#This Row],[Cantidad de Insumos]]="","",Tabla1[[#This Row],[Precio Unitario]]*Tabla1[[#This Row],[Cantidad de Insumos]])</f>
        <v/>
      </c>
      <c r="P1494" s="522" t="str">
        <f>IF(Tabla1[[#This Row],[Descripción]]="","",_xlfn.XLOOKUP(Tabla1[[#This Row],[Descripción]],Tabla10[Descripción],Tabla10[CODIGO PRESUPUESTARIO],0))</f>
        <v/>
      </c>
      <c r="Q1494" s="523"/>
      <c r="R1494" s="523" t="str">
        <f>IF(Tabla1[[#This Row],[Insumos]]="","",_xlfn.XLOOKUP(Tabla1[[#This Row],[Insumos]],Tabla10[Insumo],Tabla10[InsumoAbrev],"",0))</f>
        <v/>
      </c>
    </row>
    <row r="1495" spans="2:18">
      <c r="B1495" s="188" t="str">
        <f>IF('Formulario PPGR3'!$G1495="","",CONCATENATE('Formulario PPGR3'!$C1495,".",'Formulario PPGR3'!$D1495,".",'Formulario PPGR3'!$E1495,".",'Formulario PPGR3'!$F1495))</f>
        <v/>
      </c>
      <c r="C1495" s="188" t="str">
        <f>IF('Formulario PPGR3'!$G1495="","",'Formulario PPGR1'!#REF!)</f>
        <v/>
      </c>
      <c r="D1495" s="188" t="str">
        <f>IF('Formulario PPGR3'!$G1495="","",'Formulario PPGR1'!#REF!)</f>
        <v/>
      </c>
      <c r="E1495" s="188" t="str">
        <f>IF('Formulario PPGR3'!$G1495="","",'Formulario PPGR1'!#REF!)</f>
        <v/>
      </c>
      <c r="F1495" s="188" t="str">
        <f>IF('Formulario PPGR3'!$G1495="","",'Formulario PPGR1'!#REF!)</f>
        <v/>
      </c>
      <c r="G1495" s="234"/>
      <c r="H1495" s="519" t="str" cm="1">
        <f t="array" ref="H1495">IF(Tabla1[[#This Row],[Código_Actividad]]="","",_xlfn.XLOOKUP(Tabla1[[#This Row],[Código_Actividad]],CodigoActividad,Tabla2[Actividades Programables Presupuestables],"",0))</f>
        <v/>
      </c>
      <c r="I1495" s="520" t="str">
        <f>IFERROR(VLOOKUP('Formulario PPGR3'!$G1495,'Formulario PPGR2'!$C$9:$Q$270,15,FALSE),"")</f>
        <v/>
      </c>
      <c r="J1495" s="525"/>
      <c r="K1495" s="524"/>
      <c r="L1495" s="521" t="str">
        <f>IF(Tabla1[[#This Row],[Descripción]]="","",_xlfn.XLOOKUP(Tabla1[[#This Row],[Descripción]],Tabla10[Descripción],Tabla10[Unidad de Medida],"",0))</f>
        <v/>
      </c>
      <c r="M1495" s="312"/>
      <c r="N1495" s="537" t="str">
        <f>IF(Tabla1[[#This Row],[Descripción]]="","",_xlfn.XLOOKUP(Tabla1[[#This Row],[Descripción]],Tabla10[Descripción],Tabla10[Precio Unitario],0))</f>
        <v/>
      </c>
      <c r="O1495" s="537" t="str">
        <f>IF(Tabla1[[#This Row],[Cantidad de Insumos]]="","",Tabla1[[#This Row],[Precio Unitario]]*Tabla1[[#This Row],[Cantidad de Insumos]])</f>
        <v/>
      </c>
      <c r="P1495" s="522" t="str">
        <f>IF(Tabla1[[#This Row],[Descripción]]="","",_xlfn.XLOOKUP(Tabla1[[#This Row],[Descripción]],Tabla10[Descripción],Tabla10[CODIGO PRESUPUESTARIO],0))</f>
        <v/>
      </c>
      <c r="Q1495" s="523"/>
      <c r="R1495" s="523" t="str">
        <f>IF(Tabla1[[#This Row],[Insumos]]="","",_xlfn.XLOOKUP(Tabla1[[#This Row],[Insumos]],Tabla10[Insumo],Tabla10[InsumoAbrev],"",0))</f>
        <v/>
      </c>
    </row>
    <row r="1496" spans="2:18">
      <c r="B1496" s="188" t="str">
        <f>IF('Formulario PPGR3'!$G1496="","",CONCATENATE('Formulario PPGR3'!$C1496,".",'Formulario PPGR3'!$D1496,".",'Formulario PPGR3'!$E1496,".",'Formulario PPGR3'!$F1496))</f>
        <v/>
      </c>
      <c r="C1496" s="188" t="str">
        <f>IF('Formulario PPGR3'!$G1496="","",'Formulario PPGR1'!#REF!)</f>
        <v/>
      </c>
      <c r="D1496" s="188" t="str">
        <f>IF('Formulario PPGR3'!$G1496="","",'Formulario PPGR1'!#REF!)</f>
        <v/>
      </c>
      <c r="E1496" s="188" t="str">
        <f>IF('Formulario PPGR3'!$G1496="","",'Formulario PPGR1'!#REF!)</f>
        <v/>
      </c>
      <c r="F1496" s="188" t="str">
        <f>IF('Formulario PPGR3'!$G1496="","",'Formulario PPGR1'!#REF!)</f>
        <v/>
      </c>
      <c r="G1496" s="234"/>
      <c r="H1496" s="519" t="str" cm="1">
        <f t="array" ref="H1496">IF(Tabla1[[#This Row],[Código_Actividad]]="","",_xlfn.XLOOKUP(Tabla1[[#This Row],[Código_Actividad]],CodigoActividad,Tabla2[Actividades Programables Presupuestables],"",0))</f>
        <v/>
      </c>
      <c r="I1496" s="520" t="str">
        <f>IFERROR(VLOOKUP('Formulario PPGR3'!$G1496,'Formulario PPGR2'!$C$9:$Q$270,15,FALSE),"")</f>
        <v/>
      </c>
      <c r="J1496" s="525"/>
      <c r="K1496" s="524"/>
      <c r="L1496" s="521" t="str">
        <f>IF(Tabla1[[#This Row],[Descripción]]="","",_xlfn.XLOOKUP(Tabla1[[#This Row],[Descripción]],Tabla10[Descripción],Tabla10[Unidad de Medida],"",0))</f>
        <v/>
      </c>
      <c r="M1496" s="312"/>
      <c r="N1496" s="537" t="str">
        <f>IF(Tabla1[[#This Row],[Descripción]]="","",_xlfn.XLOOKUP(Tabla1[[#This Row],[Descripción]],Tabla10[Descripción],Tabla10[Precio Unitario],0))</f>
        <v/>
      </c>
      <c r="O1496" s="537" t="str">
        <f>IF(Tabla1[[#This Row],[Cantidad de Insumos]]="","",Tabla1[[#This Row],[Precio Unitario]]*Tabla1[[#This Row],[Cantidad de Insumos]])</f>
        <v/>
      </c>
      <c r="P1496" s="522" t="str">
        <f>IF(Tabla1[[#This Row],[Descripción]]="","",_xlfn.XLOOKUP(Tabla1[[#This Row],[Descripción]],Tabla10[Descripción],Tabla10[CODIGO PRESUPUESTARIO],0))</f>
        <v/>
      </c>
      <c r="Q1496" s="523"/>
      <c r="R1496" s="523" t="str">
        <f>IF(Tabla1[[#This Row],[Insumos]]="","",_xlfn.XLOOKUP(Tabla1[[#This Row],[Insumos]],Tabla10[Insumo],Tabla10[InsumoAbrev],"",0))</f>
        <v/>
      </c>
    </row>
    <row r="1497" spans="2:18">
      <c r="B1497" s="188" t="str">
        <f>IF('Formulario PPGR3'!$G1497="","",CONCATENATE('Formulario PPGR3'!$C1497,".",'Formulario PPGR3'!$D1497,".",'Formulario PPGR3'!$E1497,".",'Formulario PPGR3'!$F1497))</f>
        <v/>
      </c>
      <c r="C1497" s="188" t="str">
        <f>IF('Formulario PPGR3'!$G1497="","",'Formulario PPGR1'!#REF!)</f>
        <v/>
      </c>
      <c r="D1497" s="188" t="str">
        <f>IF('Formulario PPGR3'!$G1497="","",'Formulario PPGR1'!#REF!)</f>
        <v/>
      </c>
      <c r="E1497" s="188" t="str">
        <f>IF('Formulario PPGR3'!$G1497="","",'Formulario PPGR1'!#REF!)</f>
        <v/>
      </c>
      <c r="F1497" s="188" t="str">
        <f>IF('Formulario PPGR3'!$G1497="","",'Formulario PPGR1'!#REF!)</f>
        <v/>
      </c>
      <c r="G1497" s="234"/>
      <c r="H1497" s="519" t="str" cm="1">
        <f t="array" ref="H1497">IF(Tabla1[[#This Row],[Código_Actividad]]="","",_xlfn.XLOOKUP(Tabla1[[#This Row],[Código_Actividad]],CodigoActividad,Tabla2[Actividades Programables Presupuestables],"",0))</f>
        <v/>
      </c>
      <c r="I1497" s="520" t="str">
        <f>IFERROR(VLOOKUP('Formulario PPGR3'!$G1497,'Formulario PPGR2'!$C$9:$Q$270,15,FALSE),"")</f>
        <v/>
      </c>
      <c r="J1497" s="525"/>
      <c r="K1497" s="524"/>
      <c r="L1497" s="521" t="str">
        <f>IF(Tabla1[[#This Row],[Descripción]]="","",_xlfn.XLOOKUP(Tabla1[[#This Row],[Descripción]],Tabla10[Descripción],Tabla10[Unidad de Medida],"",0))</f>
        <v/>
      </c>
      <c r="M1497" s="312"/>
      <c r="N1497" s="537" t="str">
        <f>IF(Tabla1[[#This Row],[Descripción]]="","",_xlfn.XLOOKUP(Tabla1[[#This Row],[Descripción]],Tabla10[Descripción],Tabla10[Precio Unitario],0))</f>
        <v/>
      </c>
      <c r="O1497" s="537" t="str">
        <f>IF(Tabla1[[#This Row],[Cantidad de Insumos]]="","",Tabla1[[#This Row],[Precio Unitario]]*Tabla1[[#This Row],[Cantidad de Insumos]])</f>
        <v/>
      </c>
      <c r="P1497" s="522" t="str">
        <f>IF(Tabla1[[#This Row],[Descripción]]="","",_xlfn.XLOOKUP(Tabla1[[#This Row],[Descripción]],Tabla10[Descripción],Tabla10[CODIGO PRESUPUESTARIO],0))</f>
        <v/>
      </c>
      <c r="Q1497" s="523"/>
      <c r="R1497" s="523" t="str">
        <f>IF(Tabla1[[#This Row],[Insumos]]="","",_xlfn.XLOOKUP(Tabla1[[#This Row],[Insumos]],Tabla10[Insumo],Tabla10[InsumoAbrev],"",0))</f>
        <v/>
      </c>
    </row>
    <row r="1498" spans="2:18">
      <c r="B1498" s="188" t="str">
        <f>IF('Formulario PPGR3'!$G1498="","",CONCATENATE('Formulario PPGR3'!$C1498,".",'Formulario PPGR3'!$D1498,".",'Formulario PPGR3'!$E1498,".",'Formulario PPGR3'!$F1498))</f>
        <v/>
      </c>
      <c r="C1498" s="188" t="str">
        <f>IF('Formulario PPGR3'!$G1498="","",'Formulario PPGR1'!#REF!)</f>
        <v/>
      </c>
      <c r="D1498" s="188" t="str">
        <f>IF('Formulario PPGR3'!$G1498="","",'Formulario PPGR1'!#REF!)</f>
        <v/>
      </c>
      <c r="E1498" s="188" t="str">
        <f>IF('Formulario PPGR3'!$G1498="","",'Formulario PPGR1'!#REF!)</f>
        <v/>
      </c>
      <c r="F1498" s="188" t="str">
        <f>IF('Formulario PPGR3'!$G1498="","",'Formulario PPGR1'!#REF!)</f>
        <v/>
      </c>
      <c r="G1498" s="234"/>
      <c r="H1498" s="519" t="str" cm="1">
        <f t="array" ref="H1498">IF(Tabla1[[#This Row],[Código_Actividad]]="","",_xlfn.XLOOKUP(Tabla1[[#This Row],[Código_Actividad]],CodigoActividad,Tabla2[Actividades Programables Presupuestables],"",0))</f>
        <v/>
      </c>
      <c r="I1498" s="520" t="str">
        <f>IFERROR(VLOOKUP('Formulario PPGR3'!$G1498,'Formulario PPGR2'!$C$9:$Q$270,15,FALSE),"")</f>
        <v/>
      </c>
      <c r="J1498" s="525"/>
      <c r="K1498" s="524"/>
      <c r="L1498" s="521" t="str">
        <f>IF(Tabla1[[#This Row],[Descripción]]="","",_xlfn.XLOOKUP(Tabla1[[#This Row],[Descripción]],Tabla10[Descripción],Tabla10[Unidad de Medida],"",0))</f>
        <v/>
      </c>
      <c r="M1498" s="312"/>
      <c r="N1498" s="537" t="str">
        <f>IF(Tabla1[[#This Row],[Descripción]]="","",_xlfn.XLOOKUP(Tabla1[[#This Row],[Descripción]],Tabla10[Descripción],Tabla10[Precio Unitario],0))</f>
        <v/>
      </c>
      <c r="O1498" s="537" t="str">
        <f>IF(Tabla1[[#This Row],[Cantidad de Insumos]]="","",Tabla1[[#This Row],[Precio Unitario]]*Tabla1[[#This Row],[Cantidad de Insumos]])</f>
        <v/>
      </c>
      <c r="P1498" s="522" t="str">
        <f>IF(Tabla1[[#This Row],[Descripción]]="","",_xlfn.XLOOKUP(Tabla1[[#This Row],[Descripción]],Tabla10[Descripción],Tabla10[CODIGO PRESUPUESTARIO],0))</f>
        <v/>
      </c>
      <c r="Q1498" s="523"/>
      <c r="R1498" s="523" t="str">
        <f>IF(Tabla1[[#This Row],[Insumos]]="","",_xlfn.XLOOKUP(Tabla1[[#This Row],[Insumos]],Tabla10[Insumo],Tabla10[InsumoAbrev],"",0))</f>
        <v/>
      </c>
    </row>
    <row r="1499" spans="2:18">
      <c r="B1499" s="188" t="str">
        <f>IF('Formulario PPGR3'!$G1499="","",CONCATENATE('Formulario PPGR3'!$C1499,".",'Formulario PPGR3'!$D1499,".",'Formulario PPGR3'!$E1499,".",'Formulario PPGR3'!$F1499))</f>
        <v/>
      </c>
      <c r="C1499" s="188" t="str">
        <f>IF('Formulario PPGR3'!$G1499="","",'Formulario PPGR1'!#REF!)</f>
        <v/>
      </c>
      <c r="D1499" s="188" t="str">
        <f>IF('Formulario PPGR3'!$G1499="","",'Formulario PPGR1'!#REF!)</f>
        <v/>
      </c>
      <c r="E1499" s="188" t="str">
        <f>IF('Formulario PPGR3'!$G1499="","",'Formulario PPGR1'!#REF!)</f>
        <v/>
      </c>
      <c r="F1499" s="188" t="str">
        <f>IF('Formulario PPGR3'!$G1499="","",'Formulario PPGR1'!#REF!)</f>
        <v/>
      </c>
      <c r="G1499" s="234"/>
      <c r="H1499" s="519" t="str" cm="1">
        <f t="array" ref="H1499">IF(Tabla1[[#This Row],[Código_Actividad]]="","",_xlfn.XLOOKUP(Tabla1[[#This Row],[Código_Actividad]],CodigoActividad,Tabla2[Actividades Programables Presupuestables],"",0))</f>
        <v/>
      </c>
      <c r="I1499" s="520" t="str">
        <f>IFERROR(VLOOKUP('Formulario PPGR3'!$G1499,'Formulario PPGR2'!$C$9:$Q$270,15,FALSE),"")</f>
        <v/>
      </c>
      <c r="J1499" s="525"/>
      <c r="K1499" s="524"/>
      <c r="L1499" s="521" t="str">
        <f>IF(Tabla1[[#This Row],[Descripción]]="","",_xlfn.XLOOKUP(Tabla1[[#This Row],[Descripción]],Tabla10[Descripción],Tabla10[Unidad de Medida],"",0))</f>
        <v/>
      </c>
      <c r="M1499" s="312"/>
      <c r="N1499" s="537" t="str">
        <f>IF(Tabla1[[#This Row],[Descripción]]="","",_xlfn.XLOOKUP(Tabla1[[#This Row],[Descripción]],Tabla10[Descripción],Tabla10[Precio Unitario],0))</f>
        <v/>
      </c>
      <c r="O1499" s="537" t="str">
        <f>IF(Tabla1[[#This Row],[Cantidad de Insumos]]="","",Tabla1[[#This Row],[Precio Unitario]]*Tabla1[[#This Row],[Cantidad de Insumos]])</f>
        <v/>
      </c>
      <c r="P1499" s="522" t="str">
        <f>IF(Tabla1[[#This Row],[Descripción]]="","",_xlfn.XLOOKUP(Tabla1[[#This Row],[Descripción]],Tabla10[Descripción],Tabla10[CODIGO PRESUPUESTARIO],0))</f>
        <v/>
      </c>
      <c r="Q1499" s="523"/>
      <c r="R1499" s="523" t="str">
        <f>IF(Tabla1[[#This Row],[Insumos]]="","",_xlfn.XLOOKUP(Tabla1[[#This Row],[Insumos]],Tabla10[Insumo],Tabla10[InsumoAbrev],"",0))</f>
        <v/>
      </c>
    </row>
    <row r="1500" spans="2:18">
      <c r="B1500" s="188" t="str">
        <f>IF('Formulario PPGR3'!$G1500="","",CONCATENATE('Formulario PPGR3'!$C1500,".",'Formulario PPGR3'!$D1500,".",'Formulario PPGR3'!$E1500,".",'Formulario PPGR3'!$F1500))</f>
        <v/>
      </c>
      <c r="C1500" s="188" t="str">
        <f>IF('Formulario PPGR3'!$G1500="","",'Formulario PPGR1'!#REF!)</f>
        <v/>
      </c>
      <c r="D1500" s="188" t="str">
        <f>IF('Formulario PPGR3'!$G1500="","",'Formulario PPGR1'!#REF!)</f>
        <v/>
      </c>
      <c r="E1500" s="188" t="str">
        <f>IF('Formulario PPGR3'!$G1500="","",'Formulario PPGR1'!#REF!)</f>
        <v/>
      </c>
      <c r="F1500" s="188" t="str">
        <f>IF('Formulario PPGR3'!$G1500="","",'Formulario PPGR1'!#REF!)</f>
        <v/>
      </c>
      <c r="G1500" s="234"/>
      <c r="H1500" s="519" t="str" cm="1">
        <f t="array" ref="H1500">IF(Tabla1[[#This Row],[Código_Actividad]]="","",_xlfn.XLOOKUP(Tabla1[[#This Row],[Código_Actividad]],CodigoActividad,Tabla2[Actividades Programables Presupuestables],"",0))</f>
        <v/>
      </c>
      <c r="I1500" s="520" t="str">
        <f>IFERROR(VLOOKUP('Formulario PPGR3'!$G1500,'Formulario PPGR2'!$C$9:$Q$270,15,FALSE),"")</f>
        <v/>
      </c>
      <c r="J1500" s="525"/>
      <c r="K1500" s="524"/>
      <c r="L1500" s="521" t="str">
        <f>IF(Tabla1[[#This Row],[Descripción]]="","",_xlfn.XLOOKUP(Tabla1[[#This Row],[Descripción]],Tabla10[Descripción],Tabla10[Unidad de Medida],"",0))</f>
        <v/>
      </c>
      <c r="M1500" s="312"/>
      <c r="N1500" s="537" t="str">
        <f>IF(Tabla1[[#This Row],[Descripción]]="","",_xlfn.XLOOKUP(Tabla1[[#This Row],[Descripción]],Tabla10[Descripción],Tabla10[Precio Unitario],0))</f>
        <v/>
      </c>
      <c r="O1500" s="537" t="str">
        <f>IF(Tabla1[[#This Row],[Cantidad de Insumos]]="","",Tabla1[[#This Row],[Precio Unitario]]*Tabla1[[#This Row],[Cantidad de Insumos]])</f>
        <v/>
      </c>
      <c r="P1500" s="522" t="str">
        <f>IF(Tabla1[[#This Row],[Descripción]]="","",_xlfn.XLOOKUP(Tabla1[[#This Row],[Descripción]],Tabla10[Descripción],Tabla10[CODIGO PRESUPUESTARIO],0))</f>
        <v/>
      </c>
      <c r="Q1500" s="523"/>
      <c r="R1500" s="523" t="str">
        <f>IF(Tabla1[[#This Row],[Insumos]]="","",_xlfn.XLOOKUP(Tabla1[[#This Row],[Insumos]],Tabla10[Insumo],Tabla10[InsumoAbrev],"",0))</f>
        <v/>
      </c>
    </row>
    <row r="1501" spans="2:18">
      <c r="B1501" s="188" t="str">
        <f>IF('Formulario PPGR3'!$G1501="","",CONCATENATE('Formulario PPGR3'!$C1501,".",'Formulario PPGR3'!$D1501,".",'Formulario PPGR3'!$E1501,".",'Formulario PPGR3'!$F1501))</f>
        <v/>
      </c>
      <c r="C1501" s="188" t="str">
        <f>IF('Formulario PPGR3'!$G1501="","",'Formulario PPGR1'!#REF!)</f>
        <v/>
      </c>
      <c r="D1501" s="188" t="str">
        <f>IF('Formulario PPGR3'!$G1501="","",'Formulario PPGR1'!#REF!)</f>
        <v/>
      </c>
      <c r="E1501" s="188" t="str">
        <f>IF('Formulario PPGR3'!$G1501="","",'Formulario PPGR1'!#REF!)</f>
        <v/>
      </c>
      <c r="F1501" s="188" t="str">
        <f>IF('Formulario PPGR3'!$G1501="","",'Formulario PPGR1'!#REF!)</f>
        <v/>
      </c>
      <c r="G1501" s="234"/>
      <c r="H1501" s="519" t="str" cm="1">
        <f t="array" ref="H1501">IF(Tabla1[[#This Row],[Código_Actividad]]="","",_xlfn.XLOOKUP(Tabla1[[#This Row],[Código_Actividad]],CodigoActividad,Tabla2[Actividades Programables Presupuestables],"",0))</f>
        <v/>
      </c>
      <c r="I1501" s="520" t="str">
        <f>IFERROR(VLOOKUP('Formulario PPGR3'!$G1501,'Formulario PPGR2'!$C$9:$Q$270,15,FALSE),"")</f>
        <v/>
      </c>
      <c r="J1501" s="525"/>
      <c r="K1501" s="524"/>
      <c r="L1501" s="521" t="str">
        <f>IF(Tabla1[[#This Row],[Descripción]]="","",_xlfn.XLOOKUP(Tabla1[[#This Row],[Descripción]],Tabla10[Descripción],Tabla10[Unidad de Medida],"",0))</f>
        <v/>
      </c>
      <c r="M1501" s="312"/>
      <c r="N1501" s="537" t="str">
        <f>IF(Tabla1[[#This Row],[Descripción]]="","",_xlfn.XLOOKUP(Tabla1[[#This Row],[Descripción]],Tabla10[Descripción],Tabla10[Precio Unitario],0))</f>
        <v/>
      </c>
      <c r="O1501" s="537" t="str">
        <f>IF(Tabla1[[#This Row],[Cantidad de Insumos]]="","",Tabla1[[#This Row],[Precio Unitario]]*Tabla1[[#This Row],[Cantidad de Insumos]])</f>
        <v/>
      </c>
      <c r="P1501" s="522" t="str">
        <f>IF(Tabla1[[#This Row],[Descripción]]="","",_xlfn.XLOOKUP(Tabla1[[#This Row],[Descripción]],Tabla10[Descripción],Tabla10[CODIGO PRESUPUESTARIO],0))</f>
        <v/>
      </c>
      <c r="Q1501" s="523"/>
      <c r="R1501" s="523" t="str">
        <f>IF(Tabla1[[#This Row],[Insumos]]="","",_xlfn.XLOOKUP(Tabla1[[#This Row],[Insumos]],Tabla10[Insumo],Tabla10[InsumoAbrev],"",0))</f>
        <v/>
      </c>
    </row>
    <row r="1502" spans="2:18">
      <c r="B1502" s="188" t="str">
        <f>IF('Formulario PPGR3'!$G1502="","",CONCATENATE('Formulario PPGR3'!$C1502,".",'Formulario PPGR3'!$D1502,".",'Formulario PPGR3'!$E1502,".",'Formulario PPGR3'!$F1502))</f>
        <v/>
      </c>
      <c r="C1502" s="188" t="str">
        <f>IF('Formulario PPGR3'!$G1502="","",'Formulario PPGR1'!#REF!)</f>
        <v/>
      </c>
      <c r="D1502" s="188" t="str">
        <f>IF('Formulario PPGR3'!$G1502="","",'Formulario PPGR1'!#REF!)</f>
        <v/>
      </c>
      <c r="E1502" s="188" t="str">
        <f>IF('Formulario PPGR3'!$G1502="","",'Formulario PPGR1'!#REF!)</f>
        <v/>
      </c>
      <c r="F1502" s="188" t="str">
        <f>IF('Formulario PPGR3'!$G1502="","",'Formulario PPGR1'!#REF!)</f>
        <v/>
      </c>
      <c r="G1502" s="234"/>
      <c r="H1502" s="519" t="str" cm="1">
        <f t="array" ref="H1502">IF(Tabla1[[#This Row],[Código_Actividad]]="","",_xlfn.XLOOKUP(Tabla1[[#This Row],[Código_Actividad]],CodigoActividad,Tabla2[Actividades Programables Presupuestables],"",0))</f>
        <v/>
      </c>
      <c r="I1502" s="520" t="str">
        <f>IFERROR(VLOOKUP('Formulario PPGR3'!$G1502,'Formulario PPGR2'!$C$9:$Q$270,15,FALSE),"")</f>
        <v/>
      </c>
      <c r="J1502" s="525"/>
      <c r="K1502" s="524"/>
      <c r="L1502" s="521" t="str">
        <f>IF(Tabla1[[#This Row],[Descripción]]="","",_xlfn.XLOOKUP(Tabla1[[#This Row],[Descripción]],Tabla10[Descripción],Tabla10[Unidad de Medida],"",0))</f>
        <v/>
      </c>
      <c r="M1502" s="312"/>
      <c r="N1502" s="537" t="str">
        <f>IF(Tabla1[[#This Row],[Descripción]]="","",_xlfn.XLOOKUP(Tabla1[[#This Row],[Descripción]],Tabla10[Descripción],Tabla10[Precio Unitario],0))</f>
        <v/>
      </c>
      <c r="O1502" s="537" t="str">
        <f>IF(Tabla1[[#This Row],[Cantidad de Insumos]]="","",Tabla1[[#This Row],[Precio Unitario]]*Tabla1[[#This Row],[Cantidad de Insumos]])</f>
        <v/>
      </c>
      <c r="P1502" s="522" t="str">
        <f>IF(Tabla1[[#This Row],[Descripción]]="","",_xlfn.XLOOKUP(Tabla1[[#This Row],[Descripción]],Tabla10[Descripción],Tabla10[CODIGO PRESUPUESTARIO],0))</f>
        <v/>
      </c>
      <c r="Q1502" s="523"/>
      <c r="R1502" s="523" t="str">
        <f>IF(Tabla1[[#This Row],[Insumos]]="","",_xlfn.XLOOKUP(Tabla1[[#This Row],[Insumos]],Tabla10[Insumo],Tabla10[InsumoAbrev],"",0))</f>
        <v/>
      </c>
    </row>
    <row r="1503" spans="2:18">
      <c r="B1503" s="188" t="str">
        <f>IF('Formulario PPGR3'!$G1503="","",CONCATENATE('Formulario PPGR3'!$C1503,".",'Formulario PPGR3'!$D1503,".",'Formulario PPGR3'!$E1503,".",'Formulario PPGR3'!$F1503))</f>
        <v/>
      </c>
      <c r="C1503" s="188" t="str">
        <f>IF('Formulario PPGR3'!$G1503="","",'Formulario PPGR1'!#REF!)</f>
        <v/>
      </c>
      <c r="D1503" s="188" t="str">
        <f>IF('Formulario PPGR3'!$G1503="","",'Formulario PPGR1'!#REF!)</f>
        <v/>
      </c>
      <c r="E1503" s="188" t="str">
        <f>IF('Formulario PPGR3'!$G1503="","",'Formulario PPGR1'!#REF!)</f>
        <v/>
      </c>
      <c r="F1503" s="188" t="str">
        <f>IF('Formulario PPGR3'!$G1503="","",'Formulario PPGR1'!#REF!)</f>
        <v/>
      </c>
      <c r="G1503" s="234"/>
      <c r="H1503" s="519" t="str" cm="1">
        <f t="array" ref="H1503">IF(Tabla1[[#This Row],[Código_Actividad]]="","",_xlfn.XLOOKUP(Tabla1[[#This Row],[Código_Actividad]],CodigoActividad,Tabla2[Actividades Programables Presupuestables],"",0))</f>
        <v/>
      </c>
      <c r="I1503" s="520" t="str">
        <f>IFERROR(VLOOKUP('Formulario PPGR3'!$G1503,'Formulario PPGR2'!$C$9:$Q$270,15,FALSE),"")</f>
        <v/>
      </c>
      <c r="J1503" s="525"/>
      <c r="K1503" s="524"/>
      <c r="L1503" s="521" t="str">
        <f>IF(Tabla1[[#This Row],[Descripción]]="","",_xlfn.XLOOKUP(Tabla1[[#This Row],[Descripción]],Tabla10[Descripción],Tabla10[Unidad de Medida],"",0))</f>
        <v/>
      </c>
      <c r="M1503" s="312"/>
      <c r="N1503" s="537" t="str">
        <f>IF(Tabla1[[#This Row],[Descripción]]="","",_xlfn.XLOOKUP(Tabla1[[#This Row],[Descripción]],Tabla10[Descripción],Tabla10[Precio Unitario],0))</f>
        <v/>
      </c>
      <c r="O1503" s="537" t="str">
        <f>IF(Tabla1[[#This Row],[Cantidad de Insumos]]="","",Tabla1[[#This Row],[Precio Unitario]]*Tabla1[[#This Row],[Cantidad de Insumos]])</f>
        <v/>
      </c>
      <c r="P1503" s="522" t="str">
        <f>IF(Tabla1[[#This Row],[Descripción]]="","",_xlfn.XLOOKUP(Tabla1[[#This Row],[Descripción]],Tabla10[Descripción],Tabla10[CODIGO PRESUPUESTARIO],0))</f>
        <v/>
      </c>
      <c r="Q1503" s="523"/>
      <c r="R1503" s="523" t="str">
        <f>IF(Tabla1[[#This Row],[Insumos]]="","",_xlfn.XLOOKUP(Tabla1[[#This Row],[Insumos]],Tabla10[Insumo],Tabla10[InsumoAbrev],"",0))</f>
        <v/>
      </c>
    </row>
    <row r="1504" spans="2:18">
      <c r="B1504" s="188" t="str">
        <f>IF('Formulario PPGR3'!$G1504="","",CONCATENATE('Formulario PPGR3'!$C1504,".",'Formulario PPGR3'!$D1504,".",'Formulario PPGR3'!$E1504,".",'Formulario PPGR3'!$F1504))</f>
        <v/>
      </c>
      <c r="C1504" s="188" t="str">
        <f>IF('Formulario PPGR3'!$G1504="","",'Formulario PPGR1'!#REF!)</f>
        <v/>
      </c>
      <c r="D1504" s="188" t="str">
        <f>IF('Formulario PPGR3'!$G1504="","",'Formulario PPGR1'!#REF!)</f>
        <v/>
      </c>
      <c r="E1504" s="188" t="str">
        <f>IF('Formulario PPGR3'!$G1504="","",'Formulario PPGR1'!#REF!)</f>
        <v/>
      </c>
      <c r="F1504" s="188" t="str">
        <f>IF('Formulario PPGR3'!$G1504="","",'Formulario PPGR1'!#REF!)</f>
        <v/>
      </c>
      <c r="G1504" s="234"/>
      <c r="H1504" s="519" t="str" cm="1">
        <f t="array" ref="H1504">IF(Tabla1[[#This Row],[Código_Actividad]]="","",_xlfn.XLOOKUP(Tabla1[[#This Row],[Código_Actividad]],CodigoActividad,Tabla2[Actividades Programables Presupuestables],"",0))</f>
        <v/>
      </c>
      <c r="I1504" s="520" t="str">
        <f>IFERROR(VLOOKUP('Formulario PPGR3'!$G1504,'Formulario PPGR2'!$C$9:$Q$270,15,FALSE),"")</f>
        <v/>
      </c>
      <c r="J1504" s="525"/>
      <c r="K1504" s="524"/>
      <c r="L1504" s="521" t="str">
        <f>IF(Tabla1[[#This Row],[Descripción]]="","",_xlfn.XLOOKUP(Tabla1[[#This Row],[Descripción]],Tabla10[Descripción],Tabla10[Unidad de Medida],"",0))</f>
        <v/>
      </c>
      <c r="M1504" s="312"/>
      <c r="N1504" s="537" t="str">
        <f>IF(Tabla1[[#This Row],[Descripción]]="","",_xlfn.XLOOKUP(Tabla1[[#This Row],[Descripción]],Tabla10[Descripción],Tabla10[Precio Unitario],0))</f>
        <v/>
      </c>
      <c r="O1504" s="537" t="str">
        <f>IF(Tabla1[[#This Row],[Cantidad de Insumos]]="","",Tabla1[[#This Row],[Precio Unitario]]*Tabla1[[#This Row],[Cantidad de Insumos]])</f>
        <v/>
      </c>
      <c r="P1504" s="522" t="str">
        <f>IF(Tabla1[[#This Row],[Descripción]]="","",_xlfn.XLOOKUP(Tabla1[[#This Row],[Descripción]],Tabla10[Descripción],Tabla10[CODIGO PRESUPUESTARIO],0))</f>
        <v/>
      </c>
      <c r="Q1504" s="523"/>
      <c r="R1504" s="523" t="str">
        <f>IF(Tabla1[[#This Row],[Insumos]]="","",_xlfn.XLOOKUP(Tabla1[[#This Row],[Insumos]],Tabla10[Insumo],Tabla10[InsumoAbrev],"",0))</f>
        <v/>
      </c>
    </row>
    <row r="1505" spans="2:18">
      <c r="B1505" s="188" t="str">
        <f>IF('Formulario PPGR3'!$G1505="","",CONCATENATE('Formulario PPGR3'!$C1505,".",'Formulario PPGR3'!$D1505,".",'Formulario PPGR3'!$E1505,".",'Formulario PPGR3'!$F1505))</f>
        <v/>
      </c>
      <c r="C1505" s="188" t="str">
        <f>IF('Formulario PPGR3'!$G1505="","",'Formulario PPGR1'!#REF!)</f>
        <v/>
      </c>
      <c r="D1505" s="188" t="str">
        <f>IF('Formulario PPGR3'!$G1505="","",'Formulario PPGR1'!#REF!)</f>
        <v/>
      </c>
      <c r="E1505" s="188" t="str">
        <f>IF('Formulario PPGR3'!$G1505="","",'Formulario PPGR1'!#REF!)</f>
        <v/>
      </c>
      <c r="F1505" s="188" t="str">
        <f>IF('Formulario PPGR3'!$G1505="","",'Formulario PPGR1'!#REF!)</f>
        <v/>
      </c>
      <c r="G1505" s="234"/>
      <c r="H1505" s="519" t="str" cm="1">
        <f t="array" ref="H1505">IF(Tabla1[[#This Row],[Código_Actividad]]="","",_xlfn.XLOOKUP(Tabla1[[#This Row],[Código_Actividad]],CodigoActividad,Tabla2[Actividades Programables Presupuestables],"",0))</f>
        <v/>
      </c>
      <c r="I1505" s="520" t="str">
        <f>IFERROR(VLOOKUP('Formulario PPGR3'!$G1505,'Formulario PPGR2'!$C$9:$Q$270,15,FALSE),"")</f>
        <v/>
      </c>
      <c r="J1505" s="525"/>
      <c r="K1505" s="524"/>
      <c r="L1505" s="521" t="str">
        <f>IF(Tabla1[[#This Row],[Descripción]]="","",_xlfn.XLOOKUP(Tabla1[[#This Row],[Descripción]],Tabla10[Descripción],Tabla10[Unidad de Medida],"",0))</f>
        <v/>
      </c>
      <c r="M1505" s="312"/>
      <c r="N1505" s="537" t="str">
        <f>IF(Tabla1[[#This Row],[Descripción]]="","",_xlfn.XLOOKUP(Tabla1[[#This Row],[Descripción]],Tabla10[Descripción],Tabla10[Precio Unitario],0))</f>
        <v/>
      </c>
      <c r="O1505" s="537" t="str">
        <f>IF(Tabla1[[#This Row],[Cantidad de Insumos]]="","",Tabla1[[#This Row],[Precio Unitario]]*Tabla1[[#This Row],[Cantidad de Insumos]])</f>
        <v/>
      </c>
      <c r="P1505" s="522" t="str">
        <f>IF(Tabla1[[#This Row],[Descripción]]="","",_xlfn.XLOOKUP(Tabla1[[#This Row],[Descripción]],Tabla10[Descripción],Tabla10[CODIGO PRESUPUESTARIO],0))</f>
        <v/>
      </c>
      <c r="Q1505" s="523"/>
      <c r="R1505" s="523" t="str">
        <f>IF(Tabla1[[#This Row],[Insumos]]="","",_xlfn.XLOOKUP(Tabla1[[#This Row],[Insumos]],Tabla10[Insumo],Tabla10[InsumoAbrev],"",0))</f>
        <v/>
      </c>
    </row>
    <row r="1506" spans="2:18">
      <c r="B1506" s="188" t="str">
        <f>IF('Formulario PPGR3'!$G1506="","",CONCATENATE('Formulario PPGR3'!$C1506,".",'Formulario PPGR3'!$D1506,".",'Formulario PPGR3'!$E1506,".",'Formulario PPGR3'!$F1506))</f>
        <v/>
      </c>
      <c r="C1506" s="188" t="str">
        <f>IF('Formulario PPGR3'!$G1506="","",'Formulario PPGR1'!#REF!)</f>
        <v/>
      </c>
      <c r="D1506" s="188" t="str">
        <f>IF('Formulario PPGR3'!$G1506="","",'Formulario PPGR1'!#REF!)</f>
        <v/>
      </c>
      <c r="E1506" s="188" t="str">
        <f>IF('Formulario PPGR3'!$G1506="","",'Formulario PPGR1'!#REF!)</f>
        <v/>
      </c>
      <c r="F1506" s="188" t="str">
        <f>IF('Formulario PPGR3'!$G1506="","",'Formulario PPGR1'!#REF!)</f>
        <v/>
      </c>
      <c r="G1506" s="234"/>
      <c r="H1506" s="519" t="str" cm="1">
        <f t="array" ref="H1506">IF(Tabla1[[#This Row],[Código_Actividad]]="","",_xlfn.XLOOKUP(Tabla1[[#This Row],[Código_Actividad]],CodigoActividad,Tabla2[Actividades Programables Presupuestables],"",0))</f>
        <v/>
      </c>
      <c r="I1506" s="520" t="str">
        <f>IFERROR(VLOOKUP('Formulario PPGR3'!$G1506,'Formulario PPGR2'!$C$9:$Q$270,15,FALSE),"")</f>
        <v/>
      </c>
      <c r="J1506" s="525"/>
      <c r="K1506" s="524"/>
      <c r="L1506" s="521" t="str">
        <f>IF(Tabla1[[#This Row],[Descripción]]="","",_xlfn.XLOOKUP(Tabla1[[#This Row],[Descripción]],Tabla10[Descripción],Tabla10[Unidad de Medida],"",0))</f>
        <v/>
      </c>
      <c r="M1506" s="312"/>
      <c r="N1506" s="537" t="str">
        <f>IF(Tabla1[[#This Row],[Descripción]]="","",_xlfn.XLOOKUP(Tabla1[[#This Row],[Descripción]],Tabla10[Descripción],Tabla10[Precio Unitario],0))</f>
        <v/>
      </c>
      <c r="O1506" s="537" t="str">
        <f>IF(Tabla1[[#This Row],[Cantidad de Insumos]]="","",Tabla1[[#This Row],[Precio Unitario]]*Tabla1[[#This Row],[Cantidad de Insumos]])</f>
        <v/>
      </c>
      <c r="P1506" s="522" t="str">
        <f>IF(Tabla1[[#This Row],[Descripción]]="","",_xlfn.XLOOKUP(Tabla1[[#This Row],[Descripción]],Tabla10[Descripción],Tabla10[CODIGO PRESUPUESTARIO],0))</f>
        <v/>
      </c>
      <c r="Q1506" s="523"/>
      <c r="R1506" s="523" t="str">
        <f>IF(Tabla1[[#This Row],[Insumos]]="","",_xlfn.XLOOKUP(Tabla1[[#This Row],[Insumos]],Tabla10[Insumo],Tabla10[InsumoAbrev],"",0))</f>
        <v/>
      </c>
    </row>
    <row r="1507" spans="2:18">
      <c r="B1507" s="188" t="str">
        <f>IF('Formulario PPGR3'!$G1507="","",CONCATENATE('Formulario PPGR3'!$C1507,".",'Formulario PPGR3'!$D1507,".",'Formulario PPGR3'!$E1507,".",'Formulario PPGR3'!$F1507))</f>
        <v/>
      </c>
      <c r="C1507" s="188" t="str">
        <f>IF('Formulario PPGR3'!$G1507="","",'Formulario PPGR1'!#REF!)</f>
        <v/>
      </c>
      <c r="D1507" s="188" t="str">
        <f>IF('Formulario PPGR3'!$G1507="","",'Formulario PPGR1'!#REF!)</f>
        <v/>
      </c>
      <c r="E1507" s="188" t="str">
        <f>IF('Formulario PPGR3'!$G1507="","",'Formulario PPGR1'!#REF!)</f>
        <v/>
      </c>
      <c r="F1507" s="188" t="str">
        <f>IF('Formulario PPGR3'!$G1507="","",'Formulario PPGR1'!#REF!)</f>
        <v/>
      </c>
      <c r="G1507" s="234"/>
      <c r="H1507" s="519" t="str" cm="1">
        <f t="array" ref="H1507">IF(Tabla1[[#This Row],[Código_Actividad]]="","",_xlfn.XLOOKUP(Tabla1[[#This Row],[Código_Actividad]],CodigoActividad,Tabla2[Actividades Programables Presupuestables],"",0))</f>
        <v/>
      </c>
      <c r="I1507" s="520" t="str">
        <f>IFERROR(VLOOKUP('Formulario PPGR3'!$G1507,'Formulario PPGR2'!$C$9:$Q$270,15,FALSE),"")</f>
        <v/>
      </c>
      <c r="J1507" s="525"/>
      <c r="K1507" s="524"/>
      <c r="L1507" s="521" t="str">
        <f>IF(Tabla1[[#This Row],[Descripción]]="","",_xlfn.XLOOKUP(Tabla1[[#This Row],[Descripción]],Tabla10[Descripción],Tabla10[Unidad de Medida],"",0))</f>
        <v/>
      </c>
      <c r="M1507" s="312"/>
      <c r="N1507" s="537" t="str">
        <f>IF(Tabla1[[#This Row],[Descripción]]="","",_xlfn.XLOOKUP(Tabla1[[#This Row],[Descripción]],Tabla10[Descripción],Tabla10[Precio Unitario],0))</f>
        <v/>
      </c>
      <c r="O1507" s="537" t="str">
        <f>IF(Tabla1[[#This Row],[Cantidad de Insumos]]="","",Tabla1[[#This Row],[Precio Unitario]]*Tabla1[[#This Row],[Cantidad de Insumos]])</f>
        <v/>
      </c>
      <c r="P1507" s="522" t="str">
        <f>IF(Tabla1[[#This Row],[Descripción]]="","",_xlfn.XLOOKUP(Tabla1[[#This Row],[Descripción]],Tabla10[Descripción],Tabla10[CODIGO PRESUPUESTARIO],0))</f>
        <v/>
      </c>
      <c r="Q1507" s="523"/>
      <c r="R1507" s="523" t="str">
        <f>IF(Tabla1[[#This Row],[Insumos]]="","",_xlfn.XLOOKUP(Tabla1[[#This Row],[Insumos]],Tabla10[Insumo],Tabla10[InsumoAbrev],"",0))</f>
        <v/>
      </c>
    </row>
    <row r="1508" spans="2:18">
      <c r="B1508" s="188" t="str">
        <f>IF('Formulario PPGR3'!$G1508="","",CONCATENATE('Formulario PPGR3'!$C1508,".",'Formulario PPGR3'!$D1508,".",'Formulario PPGR3'!$E1508,".",'Formulario PPGR3'!$F1508))</f>
        <v/>
      </c>
      <c r="C1508" s="188" t="str">
        <f>IF('Formulario PPGR3'!$G1508="","",'Formulario PPGR1'!#REF!)</f>
        <v/>
      </c>
      <c r="D1508" s="188" t="str">
        <f>IF('Formulario PPGR3'!$G1508="","",'Formulario PPGR1'!#REF!)</f>
        <v/>
      </c>
      <c r="E1508" s="188" t="str">
        <f>IF('Formulario PPGR3'!$G1508="","",'Formulario PPGR1'!#REF!)</f>
        <v/>
      </c>
      <c r="F1508" s="188" t="str">
        <f>IF('Formulario PPGR3'!$G1508="","",'Formulario PPGR1'!#REF!)</f>
        <v/>
      </c>
      <c r="G1508" s="234"/>
      <c r="H1508" s="519" t="str" cm="1">
        <f t="array" ref="H1508">IF(Tabla1[[#This Row],[Código_Actividad]]="","",_xlfn.XLOOKUP(Tabla1[[#This Row],[Código_Actividad]],CodigoActividad,Tabla2[Actividades Programables Presupuestables],"",0))</f>
        <v/>
      </c>
      <c r="I1508" s="520" t="str">
        <f>IFERROR(VLOOKUP('Formulario PPGR3'!$G1508,'Formulario PPGR2'!$C$9:$Q$270,15,FALSE),"")</f>
        <v/>
      </c>
      <c r="J1508" s="525"/>
      <c r="K1508" s="524"/>
      <c r="L1508" s="521" t="str">
        <f>IF(Tabla1[[#This Row],[Descripción]]="","",_xlfn.XLOOKUP(Tabla1[[#This Row],[Descripción]],Tabla10[Descripción],Tabla10[Unidad de Medida],"",0))</f>
        <v/>
      </c>
      <c r="M1508" s="312"/>
      <c r="N1508" s="537" t="str">
        <f>IF(Tabla1[[#This Row],[Descripción]]="","",_xlfn.XLOOKUP(Tabla1[[#This Row],[Descripción]],Tabla10[Descripción],Tabla10[Precio Unitario],0))</f>
        <v/>
      </c>
      <c r="O1508" s="537" t="str">
        <f>IF(Tabla1[[#This Row],[Cantidad de Insumos]]="","",Tabla1[[#This Row],[Precio Unitario]]*Tabla1[[#This Row],[Cantidad de Insumos]])</f>
        <v/>
      </c>
      <c r="P1508" s="522" t="str">
        <f>IF(Tabla1[[#This Row],[Descripción]]="","",_xlfn.XLOOKUP(Tabla1[[#This Row],[Descripción]],Tabla10[Descripción],Tabla10[CODIGO PRESUPUESTARIO],0))</f>
        <v/>
      </c>
      <c r="Q1508" s="523"/>
      <c r="R1508" s="523" t="str">
        <f>IF(Tabla1[[#This Row],[Insumos]]="","",_xlfn.XLOOKUP(Tabla1[[#This Row],[Insumos]],Tabla10[Insumo],Tabla10[InsumoAbrev],"",0))</f>
        <v/>
      </c>
    </row>
    <row r="1509" spans="2:18">
      <c r="B1509" s="188" t="str">
        <f>IF('Formulario PPGR3'!$G1509="","",CONCATENATE('Formulario PPGR3'!$C1509,".",'Formulario PPGR3'!$D1509,".",'Formulario PPGR3'!$E1509,".",'Formulario PPGR3'!$F1509))</f>
        <v/>
      </c>
      <c r="C1509" s="188" t="str">
        <f>IF('Formulario PPGR3'!$G1509="","",'Formulario PPGR1'!#REF!)</f>
        <v/>
      </c>
      <c r="D1509" s="188" t="str">
        <f>IF('Formulario PPGR3'!$G1509="","",'Formulario PPGR1'!#REF!)</f>
        <v/>
      </c>
      <c r="E1509" s="188" t="str">
        <f>IF('Formulario PPGR3'!$G1509="","",'Formulario PPGR1'!#REF!)</f>
        <v/>
      </c>
      <c r="F1509" s="188" t="str">
        <f>IF('Formulario PPGR3'!$G1509="","",'Formulario PPGR1'!#REF!)</f>
        <v/>
      </c>
      <c r="G1509" s="234"/>
      <c r="H1509" s="519" t="str" cm="1">
        <f t="array" ref="H1509">IF(Tabla1[[#This Row],[Código_Actividad]]="","",_xlfn.XLOOKUP(Tabla1[[#This Row],[Código_Actividad]],CodigoActividad,Tabla2[Actividades Programables Presupuestables],"",0))</f>
        <v/>
      </c>
      <c r="I1509" s="520" t="str">
        <f>IFERROR(VLOOKUP('Formulario PPGR3'!$G1509,'Formulario PPGR2'!$C$9:$Q$270,15,FALSE),"")</f>
        <v/>
      </c>
      <c r="J1509" s="525"/>
      <c r="K1509" s="524"/>
      <c r="L1509" s="521" t="str">
        <f>IF(Tabla1[[#This Row],[Descripción]]="","",_xlfn.XLOOKUP(Tabla1[[#This Row],[Descripción]],Tabla10[Descripción],Tabla10[Unidad de Medida],"",0))</f>
        <v/>
      </c>
      <c r="M1509" s="312"/>
      <c r="N1509" s="537" t="str">
        <f>IF(Tabla1[[#This Row],[Descripción]]="","",_xlfn.XLOOKUP(Tabla1[[#This Row],[Descripción]],Tabla10[Descripción],Tabla10[Precio Unitario],0))</f>
        <v/>
      </c>
      <c r="O1509" s="537" t="str">
        <f>IF(Tabla1[[#This Row],[Cantidad de Insumos]]="","",Tabla1[[#This Row],[Precio Unitario]]*Tabla1[[#This Row],[Cantidad de Insumos]])</f>
        <v/>
      </c>
      <c r="P1509" s="522" t="str">
        <f>IF(Tabla1[[#This Row],[Descripción]]="","",_xlfn.XLOOKUP(Tabla1[[#This Row],[Descripción]],Tabla10[Descripción],Tabla10[CODIGO PRESUPUESTARIO],0))</f>
        <v/>
      </c>
      <c r="Q1509" s="523"/>
      <c r="R1509" s="523" t="str">
        <f>IF(Tabla1[[#This Row],[Insumos]]="","",_xlfn.XLOOKUP(Tabla1[[#This Row],[Insumos]],Tabla10[Insumo],Tabla10[InsumoAbrev],"",0))</f>
        <v/>
      </c>
    </row>
    <row r="1510" spans="2:18">
      <c r="B1510" s="188" t="str">
        <f>IF('Formulario PPGR3'!$G1510="","",CONCATENATE('Formulario PPGR3'!$C1510,".",'Formulario PPGR3'!$D1510,".",'Formulario PPGR3'!$E1510,".",'Formulario PPGR3'!$F1510))</f>
        <v/>
      </c>
      <c r="C1510" s="188" t="str">
        <f>IF('Formulario PPGR3'!$G1510="","",'Formulario PPGR1'!#REF!)</f>
        <v/>
      </c>
      <c r="D1510" s="188" t="str">
        <f>IF('Formulario PPGR3'!$G1510="","",'Formulario PPGR1'!#REF!)</f>
        <v/>
      </c>
      <c r="E1510" s="188" t="str">
        <f>IF('Formulario PPGR3'!$G1510="","",'Formulario PPGR1'!#REF!)</f>
        <v/>
      </c>
      <c r="F1510" s="188" t="str">
        <f>IF('Formulario PPGR3'!$G1510="","",'Formulario PPGR1'!#REF!)</f>
        <v/>
      </c>
      <c r="G1510" s="234"/>
      <c r="H1510" s="519" t="str" cm="1">
        <f t="array" ref="H1510">IF(Tabla1[[#This Row],[Código_Actividad]]="","",_xlfn.XLOOKUP(Tabla1[[#This Row],[Código_Actividad]],CodigoActividad,Tabla2[Actividades Programables Presupuestables],"",0))</f>
        <v/>
      </c>
      <c r="I1510" s="520" t="str">
        <f>IFERROR(VLOOKUP('Formulario PPGR3'!$G1510,'Formulario PPGR2'!$C$9:$Q$270,15,FALSE),"")</f>
        <v/>
      </c>
      <c r="J1510" s="525"/>
      <c r="K1510" s="524"/>
      <c r="L1510" s="521" t="str">
        <f>IF(Tabla1[[#This Row],[Descripción]]="","",_xlfn.XLOOKUP(Tabla1[[#This Row],[Descripción]],Tabla10[Descripción],Tabla10[Unidad de Medida],"",0))</f>
        <v/>
      </c>
      <c r="M1510" s="312"/>
      <c r="N1510" s="537" t="str">
        <f>IF(Tabla1[[#This Row],[Descripción]]="","",_xlfn.XLOOKUP(Tabla1[[#This Row],[Descripción]],Tabla10[Descripción],Tabla10[Precio Unitario],0))</f>
        <v/>
      </c>
      <c r="O1510" s="537" t="str">
        <f>IF(Tabla1[[#This Row],[Cantidad de Insumos]]="","",Tabla1[[#This Row],[Precio Unitario]]*Tabla1[[#This Row],[Cantidad de Insumos]])</f>
        <v/>
      </c>
      <c r="P1510" s="522" t="str">
        <f>IF(Tabla1[[#This Row],[Descripción]]="","",_xlfn.XLOOKUP(Tabla1[[#This Row],[Descripción]],Tabla10[Descripción],Tabla10[CODIGO PRESUPUESTARIO],0))</f>
        <v/>
      </c>
      <c r="Q1510" s="523"/>
      <c r="R1510" s="523" t="str">
        <f>IF(Tabla1[[#This Row],[Insumos]]="","",_xlfn.XLOOKUP(Tabla1[[#This Row],[Insumos]],Tabla10[Insumo],Tabla10[InsumoAbrev],"",0))</f>
        <v/>
      </c>
    </row>
    <row r="1511" spans="2:18">
      <c r="B1511" s="188" t="str">
        <f>IF('Formulario PPGR3'!$G1511="","",CONCATENATE('Formulario PPGR3'!$C1511,".",'Formulario PPGR3'!$D1511,".",'Formulario PPGR3'!$E1511,".",'Formulario PPGR3'!$F1511))</f>
        <v/>
      </c>
      <c r="C1511" s="188" t="str">
        <f>IF('Formulario PPGR3'!$G1511="","",'Formulario PPGR1'!#REF!)</f>
        <v/>
      </c>
      <c r="D1511" s="188" t="str">
        <f>IF('Formulario PPGR3'!$G1511="","",'Formulario PPGR1'!#REF!)</f>
        <v/>
      </c>
      <c r="E1511" s="188" t="str">
        <f>IF('Formulario PPGR3'!$G1511="","",'Formulario PPGR1'!#REF!)</f>
        <v/>
      </c>
      <c r="F1511" s="188" t="str">
        <f>IF('Formulario PPGR3'!$G1511="","",'Formulario PPGR1'!#REF!)</f>
        <v/>
      </c>
      <c r="G1511" s="234"/>
      <c r="H1511" s="519" t="str" cm="1">
        <f t="array" ref="H1511">IF(Tabla1[[#This Row],[Código_Actividad]]="","",_xlfn.XLOOKUP(Tabla1[[#This Row],[Código_Actividad]],CodigoActividad,Tabla2[Actividades Programables Presupuestables],"",0))</f>
        <v/>
      </c>
      <c r="I1511" s="520" t="str">
        <f>IFERROR(VLOOKUP('Formulario PPGR3'!$G1511,'Formulario PPGR2'!$C$9:$Q$270,15,FALSE),"")</f>
        <v/>
      </c>
      <c r="J1511" s="525"/>
      <c r="K1511" s="524"/>
      <c r="L1511" s="521" t="str">
        <f>IF(Tabla1[[#This Row],[Descripción]]="","",_xlfn.XLOOKUP(Tabla1[[#This Row],[Descripción]],Tabla10[Descripción],Tabla10[Unidad de Medida],"",0))</f>
        <v/>
      </c>
      <c r="M1511" s="312"/>
      <c r="N1511" s="537" t="str">
        <f>IF(Tabla1[[#This Row],[Descripción]]="","",_xlfn.XLOOKUP(Tabla1[[#This Row],[Descripción]],Tabla10[Descripción],Tabla10[Precio Unitario],0))</f>
        <v/>
      </c>
      <c r="O1511" s="537" t="str">
        <f>IF(Tabla1[[#This Row],[Cantidad de Insumos]]="","",Tabla1[[#This Row],[Precio Unitario]]*Tabla1[[#This Row],[Cantidad de Insumos]])</f>
        <v/>
      </c>
      <c r="P1511" s="522" t="str">
        <f>IF(Tabla1[[#This Row],[Descripción]]="","",_xlfn.XLOOKUP(Tabla1[[#This Row],[Descripción]],Tabla10[Descripción],Tabla10[CODIGO PRESUPUESTARIO],0))</f>
        <v/>
      </c>
      <c r="Q1511" s="523"/>
      <c r="R1511" s="523" t="str">
        <f>IF(Tabla1[[#This Row],[Insumos]]="","",_xlfn.XLOOKUP(Tabla1[[#This Row],[Insumos]],Tabla10[Insumo],Tabla10[InsumoAbrev],"",0))</f>
        <v/>
      </c>
    </row>
    <row r="1512" spans="2:18">
      <c r="B1512" s="188" t="str">
        <f>IF('Formulario PPGR3'!$G1512="","",CONCATENATE('Formulario PPGR3'!$C1512,".",'Formulario PPGR3'!$D1512,".",'Formulario PPGR3'!$E1512,".",'Formulario PPGR3'!$F1512))</f>
        <v/>
      </c>
      <c r="C1512" s="188" t="str">
        <f>IF('Formulario PPGR3'!$G1512="","",'Formulario PPGR1'!#REF!)</f>
        <v/>
      </c>
      <c r="D1512" s="188" t="str">
        <f>IF('Formulario PPGR3'!$G1512="","",'Formulario PPGR1'!#REF!)</f>
        <v/>
      </c>
      <c r="E1512" s="188" t="str">
        <f>IF('Formulario PPGR3'!$G1512="","",'Formulario PPGR1'!#REF!)</f>
        <v/>
      </c>
      <c r="F1512" s="188" t="str">
        <f>IF('Formulario PPGR3'!$G1512="","",'Formulario PPGR1'!#REF!)</f>
        <v/>
      </c>
      <c r="G1512" s="234"/>
      <c r="H1512" s="519" t="str" cm="1">
        <f t="array" ref="H1512">IF(Tabla1[[#This Row],[Código_Actividad]]="","",_xlfn.XLOOKUP(Tabla1[[#This Row],[Código_Actividad]],CodigoActividad,Tabla2[Actividades Programables Presupuestables],"",0))</f>
        <v/>
      </c>
      <c r="I1512" s="520" t="str">
        <f>IFERROR(VLOOKUP('Formulario PPGR3'!$G1512,'Formulario PPGR2'!$C$9:$Q$270,15,FALSE),"")</f>
        <v/>
      </c>
      <c r="J1512" s="525"/>
      <c r="K1512" s="524"/>
      <c r="L1512" s="521" t="str">
        <f>IF(Tabla1[[#This Row],[Descripción]]="","",_xlfn.XLOOKUP(Tabla1[[#This Row],[Descripción]],Tabla10[Descripción],Tabla10[Unidad de Medida],"",0))</f>
        <v/>
      </c>
      <c r="M1512" s="312"/>
      <c r="N1512" s="537" t="str">
        <f>IF(Tabla1[[#This Row],[Descripción]]="","",_xlfn.XLOOKUP(Tabla1[[#This Row],[Descripción]],Tabla10[Descripción],Tabla10[Precio Unitario],0))</f>
        <v/>
      </c>
      <c r="O1512" s="537" t="str">
        <f>IF(Tabla1[[#This Row],[Cantidad de Insumos]]="","",Tabla1[[#This Row],[Precio Unitario]]*Tabla1[[#This Row],[Cantidad de Insumos]])</f>
        <v/>
      </c>
      <c r="P1512" s="522" t="str">
        <f>IF(Tabla1[[#This Row],[Descripción]]="","",_xlfn.XLOOKUP(Tabla1[[#This Row],[Descripción]],Tabla10[Descripción],Tabla10[CODIGO PRESUPUESTARIO],0))</f>
        <v/>
      </c>
      <c r="Q1512" s="523"/>
      <c r="R1512" s="523" t="str">
        <f>IF(Tabla1[[#This Row],[Insumos]]="","",_xlfn.XLOOKUP(Tabla1[[#This Row],[Insumos]],Tabla10[Insumo],Tabla10[InsumoAbrev],"",0))</f>
        <v/>
      </c>
    </row>
    <row r="1513" spans="2:18">
      <c r="B1513" s="188" t="str">
        <f>IF('Formulario PPGR3'!$G1513="","",CONCATENATE('Formulario PPGR3'!$C1513,".",'Formulario PPGR3'!$D1513,".",'Formulario PPGR3'!$E1513,".",'Formulario PPGR3'!$F1513))</f>
        <v/>
      </c>
      <c r="C1513" s="188" t="str">
        <f>IF('Formulario PPGR3'!$G1513="","",'Formulario PPGR1'!#REF!)</f>
        <v/>
      </c>
      <c r="D1513" s="188" t="str">
        <f>IF('Formulario PPGR3'!$G1513="","",'Formulario PPGR1'!#REF!)</f>
        <v/>
      </c>
      <c r="E1513" s="188" t="str">
        <f>IF('Formulario PPGR3'!$G1513="","",'Formulario PPGR1'!#REF!)</f>
        <v/>
      </c>
      <c r="F1513" s="188" t="str">
        <f>IF('Formulario PPGR3'!$G1513="","",'Formulario PPGR1'!#REF!)</f>
        <v/>
      </c>
      <c r="G1513" s="234"/>
      <c r="H1513" s="519" t="str" cm="1">
        <f t="array" ref="H1513">IF(Tabla1[[#This Row],[Código_Actividad]]="","",_xlfn.XLOOKUP(Tabla1[[#This Row],[Código_Actividad]],CodigoActividad,Tabla2[Actividades Programables Presupuestables],"",0))</f>
        <v/>
      </c>
      <c r="I1513" s="520" t="str">
        <f>IFERROR(VLOOKUP('Formulario PPGR3'!$G1513,'Formulario PPGR2'!$C$9:$Q$270,15,FALSE),"")</f>
        <v/>
      </c>
      <c r="J1513" s="525"/>
      <c r="K1513" s="524"/>
      <c r="L1513" s="521" t="str">
        <f>IF(Tabla1[[#This Row],[Descripción]]="","",_xlfn.XLOOKUP(Tabla1[[#This Row],[Descripción]],Tabla10[Descripción],Tabla10[Unidad de Medida],"",0))</f>
        <v/>
      </c>
      <c r="M1513" s="312"/>
      <c r="N1513" s="537" t="str">
        <f>IF(Tabla1[[#This Row],[Descripción]]="","",_xlfn.XLOOKUP(Tabla1[[#This Row],[Descripción]],Tabla10[Descripción],Tabla10[Precio Unitario],0))</f>
        <v/>
      </c>
      <c r="O1513" s="537" t="str">
        <f>IF(Tabla1[[#This Row],[Cantidad de Insumos]]="","",Tabla1[[#This Row],[Precio Unitario]]*Tabla1[[#This Row],[Cantidad de Insumos]])</f>
        <v/>
      </c>
      <c r="P1513" s="522" t="str">
        <f>IF(Tabla1[[#This Row],[Descripción]]="","",_xlfn.XLOOKUP(Tabla1[[#This Row],[Descripción]],Tabla10[Descripción],Tabla10[CODIGO PRESUPUESTARIO],0))</f>
        <v/>
      </c>
      <c r="Q1513" s="523"/>
      <c r="R1513" s="523" t="str">
        <f>IF(Tabla1[[#This Row],[Insumos]]="","",_xlfn.XLOOKUP(Tabla1[[#This Row],[Insumos]],Tabla10[Insumo],Tabla10[InsumoAbrev],"",0))</f>
        <v/>
      </c>
    </row>
    <row r="1514" spans="2:18">
      <c r="B1514" s="188" t="str">
        <f>IF('Formulario PPGR3'!$G1514="","",CONCATENATE('Formulario PPGR3'!$C1514,".",'Formulario PPGR3'!$D1514,".",'Formulario PPGR3'!$E1514,".",'Formulario PPGR3'!$F1514))</f>
        <v/>
      </c>
      <c r="C1514" s="188" t="str">
        <f>IF('Formulario PPGR3'!$G1514="","",'Formulario PPGR1'!#REF!)</f>
        <v/>
      </c>
      <c r="D1514" s="188" t="str">
        <f>IF('Formulario PPGR3'!$G1514="","",'Formulario PPGR1'!#REF!)</f>
        <v/>
      </c>
      <c r="E1514" s="188" t="str">
        <f>IF('Formulario PPGR3'!$G1514="","",'Formulario PPGR1'!#REF!)</f>
        <v/>
      </c>
      <c r="F1514" s="188" t="str">
        <f>IF('Formulario PPGR3'!$G1514="","",'Formulario PPGR1'!#REF!)</f>
        <v/>
      </c>
      <c r="G1514" s="234"/>
      <c r="H1514" s="519" t="str" cm="1">
        <f t="array" ref="H1514">IF(Tabla1[[#This Row],[Código_Actividad]]="","",_xlfn.XLOOKUP(Tabla1[[#This Row],[Código_Actividad]],CodigoActividad,Tabla2[Actividades Programables Presupuestables],"",0))</f>
        <v/>
      </c>
      <c r="I1514" s="520" t="str">
        <f>IFERROR(VLOOKUP('Formulario PPGR3'!$G1514,'Formulario PPGR2'!$C$9:$Q$270,15,FALSE),"")</f>
        <v/>
      </c>
      <c r="J1514" s="525"/>
      <c r="K1514" s="524"/>
      <c r="L1514" s="521" t="str">
        <f>IF(Tabla1[[#This Row],[Descripción]]="","",_xlfn.XLOOKUP(Tabla1[[#This Row],[Descripción]],Tabla10[Descripción],Tabla10[Unidad de Medida],"",0))</f>
        <v/>
      </c>
      <c r="M1514" s="312"/>
      <c r="N1514" s="537" t="str">
        <f>IF(Tabla1[[#This Row],[Descripción]]="","",_xlfn.XLOOKUP(Tabla1[[#This Row],[Descripción]],Tabla10[Descripción],Tabla10[Precio Unitario],0))</f>
        <v/>
      </c>
      <c r="O1514" s="537" t="str">
        <f>IF(Tabla1[[#This Row],[Cantidad de Insumos]]="","",Tabla1[[#This Row],[Precio Unitario]]*Tabla1[[#This Row],[Cantidad de Insumos]])</f>
        <v/>
      </c>
      <c r="P1514" s="522" t="str">
        <f>IF(Tabla1[[#This Row],[Descripción]]="","",_xlfn.XLOOKUP(Tabla1[[#This Row],[Descripción]],Tabla10[Descripción],Tabla10[CODIGO PRESUPUESTARIO],0))</f>
        <v/>
      </c>
      <c r="Q1514" s="523"/>
      <c r="R1514" s="523" t="str">
        <f>IF(Tabla1[[#This Row],[Insumos]]="","",_xlfn.XLOOKUP(Tabla1[[#This Row],[Insumos]],Tabla10[Insumo],Tabla10[InsumoAbrev],"",0))</f>
        <v/>
      </c>
    </row>
    <row r="1515" spans="2:18">
      <c r="B1515" s="188" t="str">
        <f>IF('Formulario PPGR3'!$G1515="","",CONCATENATE('Formulario PPGR3'!$C1515,".",'Formulario PPGR3'!$D1515,".",'Formulario PPGR3'!$E1515,".",'Formulario PPGR3'!$F1515))</f>
        <v/>
      </c>
      <c r="C1515" s="188" t="str">
        <f>IF('Formulario PPGR3'!$G1515="","",'Formulario PPGR1'!#REF!)</f>
        <v/>
      </c>
      <c r="D1515" s="188" t="str">
        <f>IF('Formulario PPGR3'!$G1515="","",'Formulario PPGR1'!#REF!)</f>
        <v/>
      </c>
      <c r="E1515" s="188" t="str">
        <f>IF('Formulario PPGR3'!$G1515="","",'Formulario PPGR1'!#REF!)</f>
        <v/>
      </c>
      <c r="F1515" s="188" t="str">
        <f>IF('Formulario PPGR3'!$G1515="","",'Formulario PPGR1'!#REF!)</f>
        <v/>
      </c>
      <c r="G1515" s="234"/>
      <c r="H1515" s="519" t="str" cm="1">
        <f t="array" ref="H1515">IF(Tabla1[[#This Row],[Código_Actividad]]="","",_xlfn.XLOOKUP(Tabla1[[#This Row],[Código_Actividad]],CodigoActividad,Tabla2[Actividades Programables Presupuestables],"",0))</f>
        <v/>
      </c>
      <c r="I1515" s="520" t="str">
        <f>IFERROR(VLOOKUP('Formulario PPGR3'!$G1515,'Formulario PPGR2'!$C$9:$Q$270,15,FALSE),"")</f>
        <v/>
      </c>
      <c r="J1515" s="525"/>
      <c r="K1515" s="524"/>
      <c r="L1515" s="521" t="str">
        <f>IF(Tabla1[[#This Row],[Descripción]]="","",_xlfn.XLOOKUP(Tabla1[[#This Row],[Descripción]],Tabla10[Descripción],Tabla10[Unidad de Medida],"",0))</f>
        <v/>
      </c>
      <c r="M1515" s="312"/>
      <c r="N1515" s="537" t="str">
        <f>IF(Tabla1[[#This Row],[Descripción]]="","",_xlfn.XLOOKUP(Tabla1[[#This Row],[Descripción]],Tabla10[Descripción],Tabla10[Precio Unitario],0))</f>
        <v/>
      </c>
      <c r="O1515" s="537" t="str">
        <f>IF(Tabla1[[#This Row],[Cantidad de Insumos]]="","",Tabla1[[#This Row],[Precio Unitario]]*Tabla1[[#This Row],[Cantidad de Insumos]])</f>
        <v/>
      </c>
      <c r="P1515" s="522" t="str">
        <f>IF(Tabla1[[#This Row],[Descripción]]="","",_xlfn.XLOOKUP(Tabla1[[#This Row],[Descripción]],Tabla10[Descripción],Tabla10[CODIGO PRESUPUESTARIO],0))</f>
        <v/>
      </c>
      <c r="Q1515" s="523"/>
      <c r="R1515" s="523" t="str">
        <f>IF(Tabla1[[#This Row],[Insumos]]="","",_xlfn.XLOOKUP(Tabla1[[#This Row],[Insumos]],Tabla10[Insumo],Tabla10[InsumoAbrev],"",0))</f>
        <v/>
      </c>
    </row>
    <row r="1516" spans="2:18">
      <c r="B1516" s="188" t="str">
        <f>IF('Formulario PPGR3'!$G1516="","",CONCATENATE('Formulario PPGR3'!$C1516,".",'Formulario PPGR3'!$D1516,".",'Formulario PPGR3'!$E1516,".",'Formulario PPGR3'!$F1516))</f>
        <v/>
      </c>
      <c r="C1516" s="188" t="str">
        <f>IF('Formulario PPGR3'!$G1516="","",'Formulario PPGR1'!#REF!)</f>
        <v/>
      </c>
      <c r="D1516" s="188" t="str">
        <f>IF('Formulario PPGR3'!$G1516="","",'Formulario PPGR1'!#REF!)</f>
        <v/>
      </c>
      <c r="E1516" s="188" t="str">
        <f>IF('Formulario PPGR3'!$G1516="","",'Formulario PPGR1'!#REF!)</f>
        <v/>
      </c>
      <c r="F1516" s="188" t="str">
        <f>IF('Formulario PPGR3'!$G1516="","",'Formulario PPGR1'!#REF!)</f>
        <v/>
      </c>
      <c r="G1516" s="234"/>
      <c r="H1516" s="519" t="str" cm="1">
        <f t="array" ref="H1516">IF(Tabla1[[#This Row],[Código_Actividad]]="","",_xlfn.XLOOKUP(Tabla1[[#This Row],[Código_Actividad]],CodigoActividad,Tabla2[Actividades Programables Presupuestables],"",0))</f>
        <v/>
      </c>
      <c r="I1516" s="520" t="str">
        <f>IFERROR(VLOOKUP('Formulario PPGR3'!$G1516,'Formulario PPGR2'!$C$9:$Q$270,15,FALSE),"")</f>
        <v/>
      </c>
      <c r="J1516" s="525"/>
      <c r="K1516" s="524"/>
      <c r="L1516" s="521" t="str">
        <f>IF(Tabla1[[#This Row],[Descripción]]="","",_xlfn.XLOOKUP(Tabla1[[#This Row],[Descripción]],Tabla10[Descripción],Tabla10[Unidad de Medida],"",0))</f>
        <v/>
      </c>
      <c r="M1516" s="312"/>
      <c r="N1516" s="537" t="str">
        <f>IF(Tabla1[[#This Row],[Descripción]]="","",_xlfn.XLOOKUP(Tabla1[[#This Row],[Descripción]],Tabla10[Descripción],Tabla10[Precio Unitario],0))</f>
        <v/>
      </c>
      <c r="O1516" s="537" t="str">
        <f>IF(Tabla1[[#This Row],[Cantidad de Insumos]]="","",Tabla1[[#This Row],[Precio Unitario]]*Tabla1[[#This Row],[Cantidad de Insumos]])</f>
        <v/>
      </c>
      <c r="P1516" s="522" t="str">
        <f>IF(Tabla1[[#This Row],[Descripción]]="","",_xlfn.XLOOKUP(Tabla1[[#This Row],[Descripción]],Tabla10[Descripción],Tabla10[CODIGO PRESUPUESTARIO],0))</f>
        <v/>
      </c>
      <c r="Q1516" s="523"/>
      <c r="R1516" s="523" t="str">
        <f>IF(Tabla1[[#This Row],[Insumos]]="","",_xlfn.XLOOKUP(Tabla1[[#This Row],[Insumos]],Tabla10[Insumo],Tabla10[InsumoAbrev],"",0))</f>
        <v/>
      </c>
    </row>
    <row r="1517" spans="2:18">
      <c r="B1517" s="188" t="str">
        <f>IF('Formulario PPGR3'!$G1517="","",CONCATENATE('Formulario PPGR3'!$C1517,".",'Formulario PPGR3'!$D1517,".",'Formulario PPGR3'!$E1517,".",'Formulario PPGR3'!$F1517))</f>
        <v/>
      </c>
      <c r="C1517" s="188" t="str">
        <f>IF('Formulario PPGR3'!$G1517="","",'Formulario PPGR1'!#REF!)</f>
        <v/>
      </c>
      <c r="D1517" s="188" t="str">
        <f>IF('Formulario PPGR3'!$G1517="","",'Formulario PPGR1'!#REF!)</f>
        <v/>
      </c>
      <c r="E1517" s="188" t="str">
        <f>IF('Formulario PPGR3'!$G1517="","",'Formulario PPGR1'!#REF!)</f>
        <v/>
      </c>
      <c r="F1517" s="188" t="str">
        <f>IF('Formulario PPGR3'!$G1517="","",'Formulario PPGR1'!#REF!)</f>
        <v/>
      </c>
      <c r="G1517" s="234"/>
      <c r="H1517" s="519" t="str" cm="1">
        <f t="array" ref="H1517">IF(Tabla1[[#This Row],[Código_Actividad]]="","",_xlfn.XLOOKUP(Tabla1[[#This Row],[Código_Actividad]],CodigoActividad,Tabla2[Actividades Programables Presupuestables],"",0))</f>
        <v/>
      </c>
      <c r="I1517" s="520" t="str">
        <f>IFERROR(VLOOKUP('Formulario PPGR3'!$G1517,'Formulario PPGR2'!$C$9:$Q$270,15,FALSE),"")</f>
        <v/>
      </c>
      <c r="J1517" s="525"/>
      <c r="K1517" s="524"/>
      <c r="L1517" s="521" t="str">
        <f>IF(Tabla1[[#This Row],[Descripción]]="","",_xlfn.XLOOKUP(Tabla1[[#This Row],[Descripción]],Tabla10[Descripción],Tabla10[Unidad de Medida],"",0))</f>
        <v/>
      </c>
      <c r="M1517" s="312"/>
      <c r="N1517" s="537" t="str">
        <f>IF(Tabla1[[#This Row],[Descripción]]="","",_xlfn.XLOOKUP(Tabla1[[#This Row],[Descripción]],Tabla10[Descripción],Tabla10[Precio Unitario],0))</f>
        <v/>
      </c>
      <c r="O1517" s="537" t="str">
        <f>IF(Tabla1[[#This Row],[Cantidad de Insumos]]="","",Tabla1[[#This Row],[Precio Unitario]]*Tabla1[[#This Row],[Cantidad de Insumos]])</f>
        <v/>
      </c>
      <c r="P1517" s="522" t="str">
        <f>IF(Tabla1[[#This Row],[Descripción]]="","",_xlfn.XLOOKUP(Tabla1[[#This Row],[Descripción]],Tabla10[Descripción],Tabla10[CODIGO PRESUPUESTARIO],0))</f>
        <v/>
      </c>
      <c r="Q1517" s="523"/>
      <c r="R1517" s="523" t="str">
        <f>IF(Tabla1[[#This Row],[Insumos]]="","",_xlfn.XLOOKUP(Tabla1[[#This Row],[Insumos]],Tabla10[Insumo],Tabla10[InsumoAbrev],"",0))</f>
        <v/>
      </c>
    </row>
    <row r="1518" spans="2:18">
      <c r="B1518" s="188" t="str">
        <f>IF('Formulario PPGR3'!$G1518="","",CONCATENATE('Formulario PPGR3'!$C1518,".",'Formulario PPGR3'!$D1518,".",'Formulario PPGR3'!$E1518,".",'Formulario PPGR3'!$F1518))</f>
        <v/>
      </c>
      <c r="C1518" s="188" t="str">
        <f>IF('Formulario PPGR3'!$G1518="","",'Formulario PPGR1'!#REF!)</f>
        <v/>
      </c>
      <c r="D1518" s="188" t="str">
        <f>IF('Formulario PPGR3'!$G1518="","",'Formulario PPGR1'!#REF!)</f>
        <v/>
      </c>
      <c r="E1518" s="188" t="str">
        <f>IF('Formulario PPGR3'!$G1518="","",'Formulario PPGR1'!#REF!)</f>
        <v/>
      </c>
      <c r="F1518" s="188" t="str">
        <f>IF('Formulario PPGR3'!$G1518="","",'Formulario PPGR1'!#REF!)</f>
        <v/>
      </c>
      <c r="G1518" s="234"/>
      <c r="H1518" s="519" t="str" cm="1">
        <f t="array" ref="H1518">IF(Tabla1[[#This Row],[Código_Actividad]]="","",_xlfn.XLOOKUP(Tabla1[[#This Row],[Código_Actividad]],CodigoActividad,Tabla2[Actividades Programables Presupuestables],"",0))</f>
        <v/>
      </c>
      <c r="I1518" s="520" t="str">
        <f>IFERROR(VLOOKUP('Formulario PPGR3'!$G1518,'Formulario PPGR2'!$C$9:$Q$270,15,FALSE),"")</f>
        <v/>
      </c>
      <c r="J1518" s="525"/>
      <c r="K1518" s="524"/>
      <c r="L1518" s="521" t="str">
        <f>IF(Tabla1[[#This Row],[Descripción]]="","",_xlfn.XLOOKUP(Tabla1[[#This Row],[Descripción]],Tabla10[Descripción],Tabla10[Unidad de Medida],"",0))</f>
        <v/>
      </c>
      <c r="M1518" s="312"/>
      <c r="N1518" s="537" t="str">
        <f>IF(Tabla1[[#This Row],[Descripción]]="","",_xlfn.XLOOKUP(Tabla1[[#This Row],[Descripción]],Tabla10[Descripción],Tabla10[Precio Unitario],0))</f>
        <v/>
      </c>
      <c r="O1518" s="537" t="str">
        <f>IF(Tabla1[[#This Row],[Cantidad de Insumos]]="","",Tabla1[[#This Row],[Precio Unitario]]*Tabla1[[#This Row],[Cantidad de Insumos]])</f>
        <v/>
      </c>
      <c r="P1518" s="522" t="str">
        <f>IF(Tabla1[[#This Row],[Descripción]]="","",_xlfn.XLOOKUP(Tabla1[[#This Row],[Descripción]],Tabla10[Descripción],Tabla10[CODIGO PRESUPUESTARIO],0))</f>
        <v/>
      </c>
      <c r="Q1518" s="523"/>
      <c r="R1518" s="523" t="str">
        <f>IF(Tabla1[[#This Row],[Insumos]]="","",_xlfn.XLOOKUP(Tabla1[[#This Row],[Insumos]],Tabla10[Insumo],Tabla10[InsumoAbrev],"",0))</f>
        <v/>
      </c>
    </row>
    <row r="1519" spans="2:18">
      <c r="B1519" s="188" t="str">
        <f>IF('Formulario PPGR3'!$G1519="","",CONCATENATE('Formulario PPGR3'!$C1519,".",'Formulario PPGR3'!$D1519,".",'Formulario PPGR3'!$E1519,".",'Formulario PPGR3'!$F1519))</f>
        <v/>
      </c>
      <c r="C1519" s="188" t="str">
        <f>IF('Formulario PPGR3'!$G1519="","",'Formulario PPGR1'!#REF!)</f>
        <v/>
      </c>
      <c r="D1519" s="188" t="str">
        <f>IF('Formulario PPGR3'!$G1519="","",'Formulario PPGR1'!#REF!)</f>
        <v/>
      </c>
      <c r="E1519" s="188" t="str">
        <f>IF('Formulario PPGR3'!$G1519="","",'Formulario PPGR1'!#REF!)</f>
        <v/>
      </c>
      <c r="F1519" s="188" t="str">
        <f>IF('Formulario PPGR3'!$G1519="","",'Formulario PPGR1'!#REF!)</f>
        <v/>
      </c>
      <c r="G1519" s="234"/>
      <c r="H1519" s="519" t="str" cm="1">
        <f t="array" ref="H1519">IF(Tabla1[[#This Row],[Código_Actividad]]="","",_xlfn.XLOOKUP(Tabla1[[#This Row],[Código_Actividad]],CodigoActividad,Tabla2[Actividades Programables Presupuestables],"",0))</f>
        <v/>
      </c>
      <c r="I1519" s="520" t="str">
        <f>IFERROR(VLOOKUP('Formulario PPGR3'!$G1519,'Formulario PPGR2'!$C$9:$Q$270,15,FALSE),"")</f>
        <v/>
      </c>
      <c r="J1519" s="525"/>
      <c r="K1519" s="524"/>
      <c r="L1519" s="521" t="str">
        <f>IF(Tabla1[[#This Row],[Descripción]]="","",_xlfn.XLOOKUP(Tabla1[[#This Row],[Descripción]],Tabla10[Descripción],Tabla10[Unidad de Medida],"",0))</f>
        <v/>
      </c>
      <c r="M1519" s="312"/>
      <c r="N1519" s="537" t="str">
        <f>IF(Tabla1[[#This Row],[Descripción]]="","",_xlfn.XLOOKUP(Tabla1[[#This Row],[Descripción]],Tabla10[Descripción],Tabla10[Precio Unitario],0))</f>
        <v/>
      </c>
      <c r="O1519" s="537" t="str">
        <f>IF(Tabla1[[#This Row],[Cantidad de Insumos]]="","",Tabla1[[#This Row],[Precio Unitario]]*Tabla1[[#This Row],[Cantidad de Insumos]])</f>
        <v/>
      </c>
      <c r="P1519" s="522" t="str">
        <f>IF(Tabla1[[#This Row],[Descripción]]="","",_xlfn.XLOOKUP(Tabla1[[#This Row],[Descripción]],Tabla10[Descripción],Tabla10[CODIGO PRESUPUESTARIO],0))</f>
        <v/>
      </c>
      <c r="Q1519" s="523"/>
      <c r="R1519" s="523" t="str">
        <f>IF(Tabla1[[#This Row],[Insumos]]="","",_xlfn.XLOOKUP(Tabla1[[#This Row],[Insumos]],Tabla10[Insumo],Tabla10[InsumoAbrev],"",0))</f>
        <v/>
      </c>
    </row>
    <row r="1520" spans="2:18">
      <c r="B1520" s="188" t="str">
        <f>IF('Formulario PPGR3'!$G1520="","",CONCATENATE('Formulario PPGR3'!$C1520,".",'Formulario PPGR3'!$D1520,".",'Formulario PPGR3'!$E1520,".",'Formulario PPGR3'!$F1520))</f>
        <v/>
      </c>
      <c r="C1520" s="188" t="str">
        <f>IF('Formulario PPGR3'!$G1520="","",'Formulario PPGR1'!#REF!)</f>
        <v/>
      </c>
      <c r="D1520" s="188" t="str">
        <f>IF('Formulario PPGR3'!$G1520="","",'Formulario PPGR1'!#REF!)</f>
        <v/>
      </c>
      <c r="E1520" s="188" t="str">
        <f>IF('Formulario PPGR3'!$G1520="","",'Formulario PPGR1'!#REF!)</f>
        <v/>
      </c>
      <c r="F1520" s="188" t="str">
        <f>IF('Formulario PPGR3'!$G1520="","",'Formulario PPGR1'!#REF!)</f>
        <v/>
      </c>
      <c r="G1520" s="234"/>
      <c r="H1520" s="519" t="str" cm="1">
        <f t="array" ref="H1520">IF(Tabla1[[#This Row],[Código_Actividad]]="","",_xlfn.XLOOKUP(Tabla1[[#This Row],[Código_Actividad]],CodigoActividad,Tabla2[Actividades Programables Presupuestables],"",0))</f>
        <v/>
      </c>
      <c r="I1520" s="520" t="str">
        <f>IFERROR(VLOOKUP('Formulario PPGR3'!$G1520,'Formulario PPGR2'!$C$9:$Q$270,15,FALSE),"")</f>
        <v/>
      </c>
      <c r="J1520" s="525"/>
      <c r="K1520" s="524"/>
      <c r="L1520" s="521" t="str">
        <f>IF(Tabla1[[#This Row],[Descripción]]="","",_xlfn.XLOOKUP(Tabla1[[#This Row],[Descripción]],Tabla10[Descripción],Tabla10[Unidad de Medida],"",0))</f>
        <v/>
      </c>
      <c r="M1520" s="312"/>
      <c r="N1520" s="537" t="str">
        <f>IF(Tabla1[[#This Row],[Descripción]]="","",_xlfn.XLOOKUP(Tabla1[[#This Row],[Descripción]],Tabla10[Descripción],Tabla10[Precio Unitario],0))</f>
        <v/>
      </c>
      <c r="O1520" s="537" t="str">
        <f>IF(Tabla1[[#This Row],[Cantidad de Insumos]]="","",Tabla1[[#This Row],[Precio Unitario]]*Tabla1[[#This Row],[Cantidad de Insumos]])</f>
        <v/>
      </c>
      <c r="P1520" s="522" t="str">
        <f>IF(Tabla1[[#This Row],[Descripción]]="","",_xlfn.XLOOKUP(Tabla1[[#This Row],[Descripción]],Tabla10[Descripción],Tabla10[CODIGO PRESUPUESTARIO],0))</f>
        <v/>
      </c>
      <c r="Q1520" s="523"/>
      <c r="R1520" s="523" t="str">
        <f>IF(Tabla1[[#This Row],[Insumos]]="","",_xlfn.XLOOKUP(Tabla1[[#This Row],[Insumos]],Tabla10[Insumo],Tabla10[InsumoAbrev],"",0))</f>
        <v/>
      </c>
    </row>
    <row r="1521" spans="2:18">
      <c r="B1521" s="188" t="str">
        <f>IF('Formulario PPGR3'!$G1521="","",CONCATENATE('Formulario PPGR3'!$C1521,".",'Formulario PPGR3'!$D1521,".",'Formulario PPGR3'!$E1521,".",'Formulario PPGR3'!$F1521))</f>
        <v/>
      </c>
      <c r="C1521" s="188" t="str">
        <f>IF('Formulario PPGR3'!$G1521="","",'Formulario PPGR1'!#REF!)</f>
        <v/>
      </c>
      <c r="D1521" s="188" t="str">
        <f>IF('Formulario PPGR3'!$G1521="","",'Formulario PPGR1'!#REF!)</f>
        <v/>
      </c>
      <c r="E1521" s="188" t="str">
        <f>IF('Formulario PPGR3'!$G1521="","",'Formulario PPGR1'!#REF!)</f>
        <v/>
      </c>
      <c r="F1521" s="188" t="str">
        <f>IF('Formulario PPGR3'!$G1521="","",'Formulario PPGR1'!#REF!)</f>
        <v/>
      </c>
      <c r="G1521" s="234"/>
      <c r="H1521" s="519" t="str" cm="1">
        <f t="array" ref="H1521">IF(Tabla1[[#This Row],[Código_Actividad]]="","",_xlfn.XLOOKUP(Tabla1[[#This Row],[Código_Actividad]],CodigoActividad,Tabla2[Actividades Programables Presupuestables],"",0))</f>
        <v/>
      </c>
      <c r="I1521" s="520" t="str">
        <f>IFERROR(VLOOKUP('Formulario PPGR3'!$G1521,'Formulario PPGR2'!$C$9:$Q$270,15,FALSE),"")</f>
        <v/>
      </c>
      <c r="J1521" s="525"/>
      <c r="K1521" s="524"/>
      <c r="L1521" s="521" t="str">
        <f>IF(Tabla1[[#This Row],[Descripción]]="","",_xlfn.XLOOKUP(Tabla1[[#This Row],[Descripción]],Tabla10[Descripción],Tabla10[Unidad de Medida],"",0))</f>
        <v/>
      </c>
      <c r="M1521" s="312"/>
      <c r="N1521" s="537" t="str">
        <f>IF(Tabla1[[#This Row],[Descripción]]="","",_xlfn.XLOOKUP(Tabla1[[#This Row],[Descripción]],Tabla10[Descripción],Tabla10[Precio Unitario],0))</f>
        <v/>
      </c>
      <c r="O1521" s="537" t="str">
        <f>IF(Tabla1[[#This Row],[Cantidad de Insumos]]="","",Tabla1[[#This Row],[Precio Unitario]]*Tabla1[[#This Row],[Cantidad de Insumos]])</f>
        <v/>
      </c>
      <c r="P1521" s="522" t="str">
        <f>IF(Tabla1[[#This Row],[Descripción]]="","",_xlfn.XLOOKUP(Tabla1[[#This Row],[Descripción]],Tabla10[Descripción],Tabla10[CODIGO PRESUPUESTARIO],0))</f>
        <v/>
      </c>
      <c r="Q1521" s="523"/>
      <c r="R1521" s="523" t="str">
        <f>IF(Tabla1[[#This Row],[Insumos]]="","",_xlfn.XLOOKUP(Tabla1[[#This Row],[Insumos]],Tabla10[Insumo],Tabla10[InsumoAbrev],"",0))</f>
        <v/>
      </c>
    </row>
    <row r="1522" spans="2:18">
      <c r="B1522" s="188" t="str">
        <f>IF('Formulario PPGR3'!$G1522="","",CONCATENATE('Formulario PPGR3'!$C1522,".",'Formulario PPGR3'!$D1522,".",'Formulario PPGR3'!$E1522,".",'Formulario PPGR3'!$F1522))</f>
        <v/>
      </c>
      <c r="C1522" s="188" t="str">
        <f>IF('Formulario PPGR3'!$G1522="","",'Formulario PPGR1'!#REF!)</f>
        <v/>
      </c>
      <c r="D1522" s="188" t="str">
        <f>IF('Formulario PPGR3'!$G1522="","",'Formulario PPGR1'!#REF!)</f>
        <v/>
      </c>
      <c r="E1522" s="188" t="str">
        <f>IF('Formulario PPGR3'!$G1522="","",'Formulario PPGR1'!#REF!)</f>
        <v/>
      </c>
      <c r="F1522" s="188" t="str">
        <f>IF('Formulario PPGR3'!$G1522="","",'Formulario PPGR1'!#REF!)</f>
        <v/>
      </c>
      <c r="G1522" s="234"/>
      <c r="H1522" s="519" t="str" cm="1">
        <f t="array" ref="H1522">IF(Tabla1[[#This Row],[Código_Actividad]]="","",_xlfn.XLOOKUP(Tabla1[[#This Row],[Código_Actividad]],CodigoActividad,Tabla2[Actividades Programables Presupuestables],"",0))</f>
        <v/>
      </c>
      <c r="I1522" s="520" t="str">
        <f>IFERROR(VLOOKUP('Formulario PPGR3'!$G1522,'Formulario PPGR2'!$C$9:$Q$270,15,FALSE),"")</f>
        <v/>
      </c>
      <c r="J1522" s="525"/>
      <c r="K1522" s="524"/>
      <c r="L1522" s="521" t="str">
        <f>IF(Tabla1[[#This Row],[Descripción]]="","",_xlfn.XLOOKUP(Tabla1[[#This Row],[Descripción]],Tabla10[Descripción],Tabla10[Unidad de Medida],"",0))</f>
        <v/>
      </c>
      <c r="M1522" s="312"/>
      <c r="N1522" s="537" t="str">
        <f>IF(Tabla1[[#This Row],[Descripción]]="","",_xlfn.XLOOKUP(Tabla1[[#This Row],[Descripción]],Tabla10[Descripción],Tabla10[Precio Unitario],0))</f>
        <v/>
      </c>
      <c r="O1522" s="537" t="str">
        <f>IF(Tabla1[[#This Row],[Cantidad de Insumos]]="","",Tabla1[[#This Row],[Precio Unitario]]*Tabla1[[#This Row],[Cantidad de Insumos]])</f>
        <v/>
      </c>
      <c r="P1522" s="522" t="str">
        <f>IF(Tabla1[[#This Row],[Descripción]]="","",_xlfn.XLOOKUP(Tabla1[[#This Row],[Descripción]],Tabla10[Descripción],Tabla10[CODIGO PRESUPUESTARIO],0))</f>
        <v/>
      </c>
      <c r="Q1522" s="523"/>
      <c r="R1522" s="523" t="str">
        <f>IF(Tabla1[[#This Row],[Insumos]]="","",_xlfn.XLOOKUP(Tabla1[[#This Row],[Insumos]],Tabla10[Insumo],Tabla10[InsumoAbrev],"",0))</f>
        <v/>
      </c>
    </row>
    <row r="1523" spans="2:18">
      <c r="B1523" s="188" t="str">
        <f>IF('Formulario PPGR3'!$G1523="","",CONCATENATE('Formulario PPGR3'!$C1523,".",'Formulario PPGR3'!$D1523,".",'Formulario PPGR3'!$E1523,".",'Formulario PPGR3'!$F1523))</f>
        <v/>
      </c>
      <c r="C1523" s="188" t="str">
        <f>IF('Formulario PPGR3'!$G1523="","",'Formulario PPGR1'!#REF!)</f>
        <v/>
      </c>
      <c r="D1523" s="188" t="str">
        <f>IF('Formulario PPGR3'!$G1523="","",'Formulario PPGR1'!#REF!)</f>
        <v/>
      </c>
      <c r="E1523" s="188" t="str">
        <f>IF('Formulario PPGR3'!$G1523="","",'Formulario PPGR1'!#REF!)</f>
        <v/>
      </c>
      <c r="F1523" s="188" t="str">
        <f>IF('Formulario PPGR3'!$G1523="","",'Formulario PPGR1'!#REF!)</f>
        <v/>
      </c>
      <c r="G1523" s="234"/>
      <c r="H1523" s="519" t="str" cm="1">
        <f t="array" ref="H1523">IF(Tabla1[[#This Row],[Código_Actividad]]="","",_xlfn.XLOOKUP(Tabla1[[#This Row],[Código_Actividad]],CodigoActividad,Tabla2[Actividades Programables Presupuestables],"",0))</f>
        <v/>
      </c>
      <c r="I1523" s="520" t="str">
        <f>IFERROR(VLOOKUP('Formulario PPGR3'!$G1523,'Formulario PPGR2'!$C$9:$Q$270,15,FALSE),"")</f>
        <v/>
      </c>
      <c r="J1523" s="525"/>
      <c r="K1523" s="524"/>
      <c r="L1523" s="521" t="str">
        <f>IF(Tabla1[[#This Row],[Descripción]]="","",_xlfn.XLOOKUP(Tabla1[[#This Row],[Descripción]],Tabla10[Descripción],Tabla10[Unidad de Medida],"",0))</f>
        <v/>
      </c>
      <c r="M1523" s="312"/>
      <c r="N1523" s="537" t="str">
        <f>IF(Tabla1[[#This Row],[Descripción]]="","",_xlfn.XLOOKUP(Tabla1[[#This Row],[Descripción]],Tabla10[Descripción],Tabla10[Precio Unitario],0))</f>
        <v/>
      </c>
      <c r="O1523" s="537" t="str">
        <f>IF(Tabla1[[#This Row],[Cantidad de Insumos]]="","",Tabla1[[#This Row],[Precio Unitario]]*Tabla1[[#This Row],[Cantidad de Insumos]])</f>
        <v/>
      </c>
      <c r="P1523" s="522" t="str">
        <f>IF(Tabla1[[#This Row],[Descripción]]="","",_xlfn.XLOOKUP(Tabla1[[#This Row],[Descripción]],Tabla10[Descripción],Tabla10[CODIGO PRESUPUESTARIO],0))</f>
        <v/>
      </c>
      <c r="Q1523" s="523"/>
      <c r="R1523" s="523" t="str">
        <f>IF(Tabla1[[#This Row],[Insumos]]="","",_xlfn.XLOOKUP(Tabla1[[#This Row],[Insumos]],Tabla10[Insumo],Tabla10[InsumoAbrev],"",0))</f>
        <v/>
      </c>
    </row>
    <row r="1524" spans="2:18">
      <c r="B1524" s="188" t="str">
        <f>IF('Formulario PPGR3'!$G1524="","",CONCATENATE('Formulario PPGR3'!$C1524,".",'Formulario PPGR3'!$D1524,".",'Formulario PPGR3'!$E1524,".",'Formulario PPGR3'!$F1524))</f>
        <v/>
      </c>
      <c r="C1524" s="188" t="str">
        <f>IF('Formulario PPGR3'!$G1524="","",'Formulario PPGR1'!#REF!)</f>
        <v/>
      </c>
      <c r="D1524" s="188" t="str">
        <f>IF('Formulario PPGR3'!$G1524="","",'Formulario PPGR1'!#REF!)</f>
        <v/>
      </c>
      <c r="E1524" s="188" t="str">
        <f>IF('Formulario PPGR3'!$G1524="","",'Formulario PPGR1'!#REF!)</f>
        <v/>
      </c>
      <c r="F1524" s="188" t="str">
        <f>IF('Formulario PPGR3'!$G1524="","",'Formulario PPGR1'!#REF!)</f>
        <v/>
      </c>
      <c r="G1524" s="234"/>
      <c r="H1524" s="519" t="str" cm="1">
        <f t="array" ref="H1524">IF(Tabla1[[#This Row],[Código_Actividad]]="","",_xlfn.XLOOKUP(Tabla1[[#This Row],[Código_Actividad]],CodigoActividad,Tabla2[Actividades Programables Presupuestables],"",0))</f>
        <v/>
      </c>
      <c r="I1524" s="520" t="str">
        <f>IFERROR(VLOOKUP('Formulario PPGR3'!$G1524,'Formulario PPGR2'!$C$9:$Q$270,15,FALSE),"")</f>
        <v/>
      </c>
      <c r="J1524" s="525"/>
      <c r="K1524" s="524"/>
      <c r="L1524" s="521" t="str">
        <f>IF(Tabla1[[#This Row],[Descripción]]="","",_xlfn.XLOOKUP(Tabla1[[#This Row],[Descripción]],Tabla10[Descripción],Tabla10[Unidad de Medida],"",0))</f>
        <v/>
      </c>
      <c r="M1524" s="312"/>
      <c r="N1524" s="537" t="str">
        <f>IF(Tabla1[[#This Row],[Descripción]]="","",_xlfn.XLOOKUP(Tabla1[[#This Row],[Descripción]],Tabla10[Descripción],Tabla10[Precio Unitario],0))</f>
        <v/>
      </c>
      <c r="O1524" s="537" t="str">
        <f>IF(Tabla1[[#This Row],[Cantidad de Insumos]]="","",Tabla1[[#This Row],[Precio Unitario]]*Tabla1[[#This Row],[Cantidad de Insumos]])</f>
        <v/>
      </c>
      <c r="P1524" s="522" t="str">
        <f>IF(Tabla1[[#This Row],[Descripción]]="","",_xlfn.XLOOKUP(Tabla1[[#This Row],[Descripción]],Tabla10[Descripción],Tabla10[CODIGO PRESUPUESTARIO],0))</f>
        <v/>
      </c>
      <c r="Q1524" s="523"/>
      <c r="R1524" s="523" t="str">
        <f>IF(Tabla1[[#This Row],[Insumos]]="","",_xlfn.XLOOKUP(Tabla1[[#This Row],[Insumos]],Tabla10[Insumo],Tabla10[InsumoAbrev],"",0))</f>
        <v/>
      </c>
    </row>
    <row r="1525" spans="2:18">
      <c r="B1525" s="188" t="str">
        <f>IF('Formulario PPGR3'!$G1525="","",CONCATENATE('Formulario PPGR3'!$C1525,".",'Formulario PPGR3'!$D1525,".",'Formulario PPGR3'!$E1525,".",'Formulario PPGR3'!$F1525))</f>
        <v/>
      </c>
      <c r="C1525" s="188" t="str">
        <f>IF('Formulario PPGR3'!$G1525="","",'Formulario PPGR1'!#REF!)</f>
        <v/>
      </c>
      <c r="D1525" s="188" t="str">
        <f>IF('Formulario PPGR3'!$G1525="","",'Formulario PPGR1'!#REF!)</f>
        <v/>
      </c>
      <c r="E1525" s="188" t="str">
        <f>IF('Formulario PPGR3'!$G1525="","",'Formulario PPGR1'!#REF!)</f>
        <v/>
      </c>
      <c r="F1525" s="188" t="str">
        <f>IF('Formulario PPGR3'!$G1525="","",'Formulario PPGR1'!#REF!)</f>
        <v/>
      </c>
      <c r="G1525" s="234"/>
      <c r="H1525" s="519" t="str" cm="1">
        <f t="array" ref="H1525">IF(Tabla1[[#This Row],[Código_Actividad]]="","",_xlfn.XLOOKUP(Tabla1[[#This Row],[Código_Actividad]],CodigoActividad,Tabla2[Actividades Programables Presupuestables],"",0))</f>
        <v/>
      </c>
      <c r="I1525" s="520" t="str">
        <f>IFERROR(VLOOKUP('Formulario PPGR3'!$G1525,'Formulario PPGR2'!$C$9:$Q$270,15,FALSE),"")</f>
        <v/>
      </c>
      <c r="J1525" s="525"/>
      <c r="K1525" s="524"/>
      <c r="L1525" s="521" t="str">
        <f>IF(Tabla1[[#This Row],[Descripción]]="","",_xlfn.XLOOKUP(Tabla1[[#This Row],[Descripción]],Tabla10[Descripción],Tabla10[Unidad de Medida],"",0))</f>
        <v/>
      </c>
      <c r="M1525" s="312"/>
      <c r="N1525" s="537" t="str">
        <f>IF(Tabla1[[#This Row],[Descripción]]="","",_xlfn.XLOOKUP(Tabla1[[#This Row],[Descripción]],Tabla10[Descripción],Tabla10[Precio Unitario],0))</f>
        <v/>
      </c>
      <c r="O1525" s="537" t="str">
        <f>IF(Tabla1[[#This Row],[Cantidad de Insumos]]="","",Tabla1[[#This Row],[Precio Unitario]]*Tabla1[[#This Row],[Cantidad de Insumos]])</f>
        <v/>
      </c>
      <c r="P1525" s="522" t="str">
        <f>IF(Tabla1[[#This Row],[Descripción]]="","",_xlfn.XLOOKUP(Tabla1[[#This Row],[Descripción]],Tabla10[Descripción],Tabla10[CODIGO PRESUPUESTARIO],0))</f>
        <v/>
      </c>
      <c r="Q1525" s="523"/>
      <c r="R1525" s="523" t="str">
        <f>IF(Tabla1[[#This Row],[Insumos]]="","",_xlfn.XLOOKUP(Tabla1[[#This Row],[Insumos]],Tabla10[Insumo],Tabla10[InsumoAbrev],"",0))</f>
        <v/>
      </c>
    </row>
    <row r="1526" spans="2:18">
      <c r="B1526" s="188" t="str">
        <f>IF('Formulario PPGR3'!$G1526="","",CONCATENATE('Formulario PPGR3'!$C1526,".",'Formulario PPGR3'!$D1526,".",'Formulario PPGR3'!$E1526,".",'Formulario PPGR3'!$F1526))</f>
        <v/>
      </c>
      <c r="C1526" s="188" t="str">
        <f>IF('Formulario PPGR3'!$G1526="","",'Formulario PPGR1'!#REF!)</f>
        <v/>
      </c>
      <c r="D1526" s="188" t="str">
        <f>IF('Formulario PPGR3'!$G1526="","",'Formulario PPGR1'!#REF!)</f>
        <v/>
      </c>
      <c r="E1526" s="188" t="str">
        <f>IF('Formulario PPGR3'!$G1526="","",'Formulario PPGR1'!#REF!)</f>
        <v/>
      </c>
      <c r="F1526" s="188" t="str">
        <f>IF('Formulario PPGR3'!$G1526="","",'Formulario PPGR1'!#REF!)</f>
        <v/>
      </c>
      <c r="G1526" s="234"/>
      <c r="H1526" s="519" t="str" cm="1">
        <f t="array" ref="H1526">IF(Tabla1[[#This Row],[Código_Actividad]]="","",_xlfn.XLOOKUP(Tabla1[[#This Row],[Código_Actividad]],CodigoActividad,Tabla2[Actividades Programables Presupuestables],"",0))</f>
        <v/>
      </c>
      <c r="I1526" s="520" t="str">
        <f>IFERROR(VLOOKUP('Formulario PPGR3'!$G1526,'Formulario PPGR2'!$C$9:$Q$270,15,FALSE),"")</f>
        <v/>
      </c>
      <c r="J1526" s="525"/>
      <c r="K1526" s="524"/>
      <c r="L1526" s="521" t="str">
        <f>IF(Tabla1[[#This Row],[Descripción]]="","",_xlfn.XLOOKUP(Tabla1[[#This Row],[Descripción]],Tabla10[Descripción],Tabla10[Unidad de Medida],"",0))</f>
        <v/>
      </c>
      <c r="M1526" s="312"/>
      <c r="N1526" s="537" t="str">
        <f>IF(Tabla1[[#This Row],[Descripción]]="","",_xlfn.XLOOKUP(Tabla1[[#This Row],[Descripción]],Tabla10[Descripción],Tabla10[Precio Unitario],0))</f>
        <v/>
      </c>
      <c r="O1526" s="537" t="str">
        <f>IF(Tabla1[[#This Row],[Cantidad de Insumos]]="","",Tabla1[[#This Row],[Precio Unitario]]*Tabla1[[#This Row],[Cantidad de Insumos]])</f>
        <v/>
      </c>
      <c r="P1526" s="522" t="str">
        <f>IF(Tabla1[[#This Row],[Descripción]]="","",_xlfn.XLOOKUP(Tabla1[[#This Row],[Descripción]],Tabla10[Descripción],Tabla10[CODIGO PRESUPUESTARIO],0))</f>
        <v/>
      </c>
      <c r="Q1526" s="523"/>
      <c r="R1526" s="523" t="str">
        <f>IF(Tabla1[[#This Row],[Insumos]]="","",_xlfn.XLOOKUP(Tabla1[[#This Row],[Insumos]],Tabla10[Insumo],Tabla10[InsumoAbrev],"",0))</f>
        <v/>
      </c>
    </row>
    <row r="1527" spans="2:18">
      <c r="B1527" s="188" t="str">
        <f>IF('Formulario PPGR3'!$G1527="","",CONCATENATE('Formulario PPGR3'!$C1527,".",'Formulario PPGR3'!$D1527,".",'Formulario PPGR3'!$E1527,".",'Formulario PPGR3'!$F1527))</f>
        <v/>
      </c>
      <c r="C1527" s="188" t="str">
        <f>IF('Formulario PPGR3'!$G1527="","",'Formulario PPGR1'!#REF!)</f>
        <v/>
      </c>
      <c r="D1527" s="188" t="str">
        <f>IF('Formulario PPGR3'!$G1527="","",'Formulario PPGR1'!#REF!)</f>
        <v/>
      </c>
      <c r="E1527" s="188" t="str">
        <f>IF('Formulario PPGR3'!$G1527="","",'Formulario PPGR1'!#REF!)</f>
        <v/>
      </c>
      <c r="F1527" s="188" t="str">
        <f>IF('Formulario PPGR3'!$G1527="","",'Formulario PPGR1'!#REF!)</f>
        <v/>
      </c>
      <c r="G1527" s="234"/>
      <c r="H1527" s="519" t="str" cm="1">
        <f t="array" ref="H1527">IF(Tabla1[[#This Row],[Código_Actividad]]="","",_xlfn.XLOOKUP(Tabla1[[#This Row],[Código_Actividad]],CodigoActividad,Tabla2[Actividades Programables Presupuestables],"",0))</f>
        <v/>
      </c>
      <c r="I1527" s="520" t="str">
        <f>IFERROR(VLOOKUP('Formulario PPGR3'!$G1527,'Formulario PPGR2'!$C$9:$Q$270,15,FALSE),"")</f>
        <v/>
      </c>
      <c r="J1527" s="525"/>
      <c r="K1527" s="524"/>
      <c r="L1527" s="521" t="str">
        <f>IF(Tabla1[[#This Row],[Descripción]]="","",_xlfn.XLOOKUP(Tabla1[[#This Row],[Descripción]],Tabla10[Descripción],Tabla10[Unidad de Medida],"",0))</f>
        <v/>
      </c>
      <c r="M1527" s="312"/>
      <c r="N1527" s="537" t="str">
        <f>IF(Tabla1[[#This Row],[Descripción]]="","",_xlfn.XLOOKUP(Tabla1[[#This Row],[Descripción]],Tabla10[Descripción],Tabla10[Precio Unitario],0))</f>
        <v/>
      </c>
      <c r="O1527" s="537" t="str">
        <f>IF(Tabla1[[#This Row],[Cantidad de Insumos]]="","",Tabla1[[#This Row],[Precio Unitario]]*Tabla1[[#This Row],[Cantidad de Insumos]])</f>
        <v/>
      </c>
      <c r="P1527" s="522" t="str">
        <f>IF(Tabla1[[#This Row],[Descripción]]="","",_xlfn.XLOOKUP(Tabla1[[#This Row],[Descripción]],Tabla10[Descripción],Tabla10[CODIGO PRESUPUESTARIO],0))</f>
        <v/>
      </c>
      <c r="Q1527" s="523"/>
      <c r="R1527" s="523" t="str">
        <f>IF(Tabla1[[#This Row],[Insumos]]="","",_xlfn.XLOOKUP(Tabla1[[#This Row],[Insumos]],Tabla10[Insumo],Tabla10[InsumoAbrev],"",0))</f>
        <v/>
      </c>
    </row>
    <row r="1528" spans="2:18">
      <c r="B1528" s="188" t="str">
        <f>IF('Formulario PPGR3'!$G1528="","",CONCATENATE('Formulario PPGR3'!$C1528,".",'Formulario PPGR3'!$D1528,".",'Formulario PPGR3'!$E1528,".",'Formulario PPGR3'!$F1528))</f>
        <v/>
      </c>
      <c r="C1528" s="188" t="str">
        <f>IF('Formulario PPGR3'!$G1528="","",'Formulario PPGR1'!#REF!)</f>
        <v/>
      </c>
      <c r="D1528" s="188" t="str">
        <f>IF('Formulario PPGR3'!$G1528="","",'Formulario PPGR1'!#REF!)</f>
        <v/>
      </c>
      <c r="E1528" s="188" t="str">
        <f>IF('Formulario PPGR3'!$G1528="","",'Formulario PPGR1'!#REF!)</f>
        <v/>
      </c>
      <c r="F1528" s="188" t="str">
        <f>IF('Formulario PPGR3'!$G1528="","",'Formulario PPGR1'!#REF!)</f>
        <v/>
      </c>
      <c r="G1528" s="234"/>
      <c r="H1528" s="519" t="str" cm="1">
        <f t="array" ref="H1528">IF(Tabla1[[#This Row],[Código_Actividad]]="","",_xlfn.XLOOKUP(Tabla1[[#This Row],[Código_Actividad]],CodigoActividad,Tabla2[Actividades Programables Presupuestables],"",0))</f>
        <v/>
      </c>
      <c r="I1528" s="520" t="str">
        <f>IFERROR(VLOOKUP('Formulario PPGR3'!$G1528,'Formulario PPGR2'!$C$9:$Q$270,15,FALSE),"")</f>
        <v/>
      </c>
      <c r="J1528" s="525"/>
      <c r="K1528" s="524"/>
      <c r="L1528" s="521" t="str">
        <f>IF(Tabla1[[#This Row],[Descripción]]="","",_xlfn.XLOOKUP(Tabla1[[#This Row],[Descripción]],Tabla10[Descripción],Tabla10[Unidad de Medida],"",0))</f>
        <v/>
      </c>
      <c r="M1528" s="312"/>
      <c r="N1528" s="537" t="str">
        <f>IF(Tabla1[[#This Row],[Descripción]]="","",_xlfn.XLOOKUP(Tabla1[[#This Row],[Descripción]],Tabla10[Descripción],Tabla10[Precio Unitario],0))</f>
        <v/>
      </c>
      <c r="O1528" s="537" t="str">
        <f>IF(Tabla1[[#This Row],[Cantidad de Insumos]]="","",Tabla1[[#This Row],[Precio Unitario]]*Tabla1[[#This Row],[Cantidad de Insumos]])</f>
        <v/>
      </c>
      <c r="P1528" s="522" t="str">
        <f>IF(Tabla1[[#This Row],[Descripción]]="","",_xlfn.XLOOKUP(Tabla1[[#This Row],[Descripción]],Tabla10[Descripción],Tabla10[CODIGO PRESUPUESTARIO],0))</f>
        <v/>
      </c>
      <c r="Q1528" s="523"/>
      <c r="R1528" s="523" t="str">
        <f>IF(Tabla1[[#This Row],[Insumos]]="","",_xlfn.XLOOKUP(Tabla1[[#This Row],[Insumos]],Tabla10[Insumo],Tabla10[InsumoAbrev],"",0))</f>
        <v/>
      </c>
    </row>
    <row r="1529" spans="2:18">
      <c r="B1529" s="188" t="str">
        <f>IF('Formulario PPGR3'!$G1529="","",CONCATENATE('Formulario PPGR3'!$C1529,".",'Formulario PPGR3'!$D1529,".",'Formulario PPGR3'!$E1529,".",'Formulario PPGR3'!$F1529))</f>
        <v/>
      </c>
      <c r="C1529" s="188" t="str">
        <f>IF('Formulario PPGR3'!$G1529="","",'Formulario PPGR1'!#REF!)</f>
        <v/>
      </c>
      <c r="D1529" s="188" t="str">
        <f>IF('Formulario PPGR3'!$G1529="","",'Formulario PPGR1'!#REF!)</f>
        <v/>
      </c>
      <c r="E1529" s="188" t="str">
        <f>IF('Formulario PPGR3'!$G1529="","",'Formulario PPGR1'!#REF!)</f>
        <v/>
      </c>
      <c r="F1529" s="188" t="str">
        <f>IF('Formulario PPGR3'!$G1529="","",'Formulario PPGR1'!#REF!)</f>
        <v/>
      </c>
      <c r="G1529" s="234"/>
      <c r="H1529" s="519" t="str" cm="1">
        <f t="array" ref="H1529">IF(Tabla1[[#This Row],[Código_Actividad]]="","",_xlfn.XLOOKUP(Tabla1[[#This Row],[Código_Actividad]],CodigoActividad,Tabla2[Actividades Programables Presupuestables],"",0))</f>
        <v/>
      </c>
      <c r="I1529" s="520" t="str">
        <f>IFERROR(VLOOKUP('Formulario PPGR3'!$G1529,'Formulario PPGR2'!$C$9:$Q$270,15,FALSE),"")</f>
        <v/>
      </c>
      <c r="J1529" s="525"/>
      <c r="K1529" s="524"/>
      <c r="L1529" s="521" t="str">
        <f>IF(Tabla1[[#This Row],[Descripción]]="","",_xlfn.XLOOKUP(Tabla1[[#This Row],[Descripción]],Tabla10[Descripción],Tabla10[Unidad de Medida],"",0))</f>
        <v/>
      </c>
      <c r="M1529" s="312"/>
      <c r="N1529" s="537" t="str">
        <f>IF(Tabla1[[#This Row],[Descripción]]="","",_xlfn.XLOOKUP(Tabla1[[#This Row],[Descripción]],Tabla10[Descripción],Tabla10[Precio Unitario],0))</f>
        <v/>
      </c>
      <c r="O1529" s="537" t="str">
        <f>IF(Tabla1[[#This Row],[Cantidad de Insumos]]="","",Tabla1[[#This Row],[Precio Unitario]]*Tabla1[[#This Row],[Cantidad de Insumos]])</f>
        <v/>
      </c>
      <c r="P1529" s="522" t="str">
        <f>IF(Tabla1[[#This Row],[Descripción]]="","",_xlfn.XLOOKUP(Tabla1[[#This Row],[Descripción]],Tabla10[Descripción],Tabla10[CODIGO PRESUPUESTARIO],0))</f>
        <v/>
      </c>
      <c r="Q1529" s="523"/>
      <c r="R1529" s="523" t="str">
        <f>IF(Tabla1[[#This Row],[Insumos]]="","",_xlfn.XLOOKUP(Tabla1[[#This Row],[Insumos]],Tabla10[Insumo],Tabla10[InsumoAbrev],"",0))</f>
        <v/>
      </c>
    </row>
    <row r="1530" spans="2:18">
      <c r="B1530" s="188" t="str">
        <f>IF('Formulario PPGR3'!$G1530="","",CONCATENATE('Formulario PPGR3'!$C1530,".",'Formulario PPGR3'!$D1530,".",'Formulario PPGR3'!$E1530,".",'Formulario PPGR3'!$F1530))</f>
        <v/>
      </c>
      <c r="C1530" s="188" t="str">
        <f>IF('Formulario PPGR3'!$G1530="","",'Formulario PPGR1'!#REF!)</f>
        <v/>
      </c>
      <c r="D1530" s="188" t="str">
        <f>IF('Formulario PPGR3'!$G1530="","",'Formulario PPGR1'!#REF!)</f>
        <v/>
      </c>
      <c r="E1530" s="188" t="str">
        <f>IF('Formulario PPGR3'!$G1530="","",'Formulario PPGR1'!#REF!)</f>
        <v/>
      </c>
      <c r="F1530" s="188" t="str">
        <f>IF('Formulario PPGR3'!$G1530="","",'Formulario PPGR1'!#REF!)</f>
        <v/>
      </c>
      <c r="G1530" s="234"/>
      <c r="H1530" s="519" t="str" cm="1">
        <f t="array" ref="H1530">IF(Tabla1[[#This Row],[Código_Actividad]]="","",_xlfn.XLOOKUP(Tabla1[[#This Row],[Código_Actividad]],CodigoActividad,Tabla2[Actividades Programables Presupuestables],"",0))</f>
        <v/>
      </c>
      <c r="I1530" s="520" t="str">
        <f>IFERROR(VLOOKUP('Formulario PPGR3'!$G1530,'Formulario PPGR2'!$C$9:$Q$270,15,FALSE),"")</f>
        <v/>
      </c>
      <c r="J1530" s="525"/>
      <c r="K1530" s="524"/>
      <c r="L1530" s="521" t="str">
        <f>IF(Tabla1[[#This Row],[Descripción]]="","",_xlfn.XLOOKUP(Tabla1[[#This Row],[Descripción]],Tabla10[Descripción],Tabla10[Unidad de Medida],"",0))</f>
        <v/>
      </c>
      <c r="M1530" s="312"/>
      <c r="N1530" s="537" t="str">
        <f>IF(Tabla1[[#This Row],[Descripción]]="","",_xlfn.XLOOKUP(Tabla1[[#This Row],[Descripción]],Tabla10[Descripción],Tabla10[Precio Unitario],0))</f>
        <v/>
      </c>
      <c r="O1530" s="537" t="str">
        <f>IF(Tabla1[[#This Row],[Cantidad de Insumos]]="","",Tabla1[[#This Row],[Precio Unitario]]*Tabla1[[#This Row],[Cantidad de Insumos]])</f>
        <v/>
      </c>
      <c r="P1530" s="522" t="str">
        <f>IF(Tabla1[[#This Row],[Descripción]]="","",_xlfn.XLOOKUP(Tabla1[[#This Row],[Descripción]],Tabla10[Descripción],Tabla10[CODIGO PRESUPUESTARIO],0))</f>
        <v/>
      </c>
      <c r="Q1530" s="523"/>
      <c r="R1530" s="523" t="str">
        <f>IF(Tabla1[[#This Row],[Insumos]]="","",_xlfn.XLOOKUP(Tabla1[[#This Row],[Insumos]],Tabla10[Insumo],Tabla10[InsumoAbrev],"",0))</f>
        <v/>
      </c>
    </row>
    <row r="1531" spans="2:18">
      <c r="B1531" s="188" t="str">
        <f>IF('Formulario PPGR3'!$G1531="","",CONCATENATE('Formulario PPGR3'!$C1531,".",'Formulario PPGR3'!$D1531,".",'Formulario PPGR3'!$E1531,".",'Formulario PPGR3'!$F1531))</f>
        <v/>
      </c>
      <c r="C1531" s="188" t="str">
        <f>IF('Formulario PPGR3'!$G1531="","",'Formulario PPGR1'!#REF!)</f>
        <v/>
      </c>
      <c r="D1531" s="188" t="str">
        <f>IF('Formulario PPGR3'!$G1531="","",'Formulario PPGR1'!#REF!)</f>
        <v/>
      </c>
      <c r="E1531" s="188" t="str">
        <f>IF('Formulario PPGR3'!$G1531="","",'Formulario PPGR1'!#REF!)</f>
        <v/>
      </c>
      <c r="F1531" s="188" t="str">
        <f>IF('Formulario PPGR3'!$G1531="","",'Formulario PPGR1'!#REF!)</f>
        <v/>
      </c>
      <c r="G1531" s="234"/>
      <c r="H1531" s="519" t="str" cm="1">
        <f t="array" ref="H1531">IF(Tabla1[[#This Row],[Código_Actividad]]="","",_xlfn.XLOOKUP(Tabla1[[#This Row],[Código_Actividad]],CodigoActividad,Tabla2[Actividades Programables Presupuestables],"",0))</f>
        <v/>
      </c>
      <c r="I1531" s="520" t="str">
        <f>IFERROR(VLOOKUP('Formulario PPGR3'!$G1531,'Formulario PPGR2'!$C$9:$Q$270,15,FALSE),"")</f>
        <v/>
      </c>
      <c r="J1531" s="525"/>
      <c r="K1531" s="524"/>
      <c r="L1531" s="521" t="str">
        <f>IF(Tabla1[[#This Row],[Descripción]]="","",_xlfn.XLOOKUP(Tabla1[[#This Row],[Descripción]],Tabla10[Descripción],Tabla10[Unidad de Medida],"",0))</f>
        <v/>
      </c>
      <c r="M1531" s="312"/>
      <c r="N1531" s="537" t="str">
        <f>IF(Tabla1[[#This Row],[Descripción]]="","",_xlfn.XLOOKUP(Tabla1[[#This Row],[Descripción]],Tabla10[Descripción],Tabla10[Precio Unitario],0))</f>
        <v/>
      </c>
      <c r="O1531" s="537" t="str">
        <f>IF(Tabla1[[#This Row],[Cantidad de Insumos]]="","",Tabla1[[#This Row],[Precio Unitario]]*Tabla1[[#This Row],[Cantidad de Insumos]])</f>
        <v/>
      </c>
      <c r="P1531" s="522" t="str">
        <f>IF(Tabla1[[#This Row],[Descripción]]="","",_xlfn.XLOOKUP(Tabla1[[#This Row],[Descripción]],Tabla10[Descripción],Tabla10[CODIGO PRESUPUESTARIO],0))</f>
        <v/>
      </c>
      <c r="Q1531" s="523"/>
      <c r="R1531" s="523" t="str">
        <f>IF(Tabla1[[#This Row],[Insumos]]="","",_xlfn.XLOOKUP(Tabla1[[#This Row],[Insumos]],Tabla10[Insumo],Tabla10[InsumoAbrev],"",0))</f>
        <v/>
      </c>
    </row>
    <row r="1532" spans="2:18">
      <c r="B1532" s="188" t="str">
        <f>IF('Formulario PPGR3'!$G1532="","",CONCATENATE('Formulario PPGR3'!$C1532,".",'Formulario PPGR3'!$D1532,".",'Formulario PPGR3'!$E1532,".",'Formulario PPGR3'!$F1532))</f>
        <v/>
      </c>
      <c r="C1532" s="188" t="str">
        <f>IF('Formulario PPGR3'!$G1532="","",'Formulario PPGR1'!#REF!)</f>
        <v/>
      </c>
      <c r="D1532" s="188" t="str">
        <f>IF('Formulario PPGR3'!$G1532="","",'Formulario PPGR1'!#REF!)</f>
        <v/>
      </c>
      <c r="E1532" s="188" t="str">
        <f>IF('Formulario PPGR3'!$G1532="","",'Formulario PPGR1'!#REF!)</f>
        <v/>
      </c>
      <c r="F1532" s="188" t="str">
        <f>IF('Formulario PPGR3'!$G1532="","",'Formulario PPGR1'!#REF!)</f>
        <v/>
      </c>
      <c r="G1532" s="234"/>
      <c r="H1532" s="519" t="str" cm="1">
        <f t="array" ref="H1532">IF(Tabla1[[#This Row],[Código_Actividad]]="","",_xlfn.XLOOKUP(Tabla1[[#This Row],[Código_Actividad]],CodigoActividad,Tabla2[Actividades Programables Presupuestables],"",0))</f>
        <v/>
      </c>
      <c r="I1532" s="520" t="str">
        <f>IFERROR(VLOOKUP('Formulario PPGR3'!$G1532,'Formulario PPGR2'!$C$9:$Q$270,15,FALSE),"")</f>
        <v/>
      </c>
      <c r="J1532" s="525"/>
      <c r="K1532" s="524"/>
      <c r="L1532" s="521" t="str">
        <f>IF(Tabla1[[#This Row],[Descripción]]="","",_xlfn.XLOOKUP(Tabla1[[#This Row],[Descripción]],Tabla10[Descripción],Tabla10[Unidad de Medida],"",0))</f>
        <v/>
      </c>
      <c r="M1532" s="312"/>
      <c r="N1532" s="537" t="str">
        <f>IF(Tabla1[[#This Row],[Descripción]]="","",_xlfn.XLOOKUP(Tabla1[[#This Row],[Descripción]],Tabla10[Descripción],Tabla10[Precio Unitario],0))</f>
        <v/>
      </c>
      <c r="O1532" s="537" t="str">
        <f>IF(Tabla1[[#This Row],[Cantidad de Insumos]]="","",Tabla1[[#This Row],[Precio Unitario]]*Tabla1[[#This Row],[Cantidad de Insumos]])</f>
        <v/>
      </c>
      <c r="P1532" s="522" t="str">
        <f>IF(Tabla1[[#This Row],[Descripción]]="","",_xlfn.XLOOKUP(Tabla1[[#This Row],[Descripción]],Tabla10[Descripción],Tabla10[CODIGO PRESUPUESTARIO],0))</f>
        <v/>
      </c>
      <c r="Q1532" s="523"/>
      <c r="R1532" s="523" t="str">
        <f>IF(Tabla1[[#This Row],[Insumos]]="","",_xlfn.XLOOKUP(Tabla1[[#This Row],[Insumos]],Tabla10[Insumo],Tabla10[InsumoAbrev],"",0))</f>
        <v/>
      </c>
    </row>
    <row r="1533" spans="2:18">
      <c r="B1533" s="188" t="str">
        <f>IF('Formulario PPGR3'!$G1533="","",CONCATENATE('Formulario PPGR3'!$C1533,".",'Formulario PPGR3'!$D1533,".",'Formulario PPGR3'!$E1533,".",'Formulario PPGR3'!$F1533))</f>
        <v/>
      </c>
      <c r="C1533" s="188" t="str">
        <f>IF('Formulario PPGR3'!$G1533="","",'Formulario PPGR1'!#REF!)</f>
        <v/>
      </c>
      <c r="D1533" s="188" t="str">
        <f>IF('Formulario PPGR3'!$G1533="","",'Formulario PPGR1'!#REF!)</f>
        <v/>
      </c>
      <c r="E1533" s="188" t="str">
        <f>IF('Formulario PPGR3'!$G1533="","",'Formulario PPGR1'!#REF!)</f>
        <v/>
      </c>
      <c r="F1533" s="188" t="str">
        <f>IF('Formulario PPGR3'!$G1533="","",'Formulario PPGR1'!#REF!)</f>
        <v/>
      </c>
      <c r="G1533" s="234"/>
      <c r="H1533" s="519" t="str" cm="1">
        <f t="array" ref="H1533">IF(Tabla1[[#This Row],[Código_Actividad]]="","",_xlfn.XLOOKUP(Tabla1[[#This Row],[Código_Actividad]],CodigoActividad,Tabla2[Actividades Programables Presupuestables],"",0))</f>
        <v/>
      </c>
      <c r="I1533" s="520" t="str">
        <f>IFERROR(VLOOKUP('Formulario PPGR3'!$G1533,'Formulario PPGR2'!$C$9:$Q$270,15,FALSE),"")</f>
        <v/>
      </c>
      <c r="J1533" s="525"/>
      <c r="K1533" s="524"/>
      <c r="L1533" s="521" t="str">
        <f>IF(Tabla1[[#This Row],[Descripción]]="","",_xlfn.XLOOKUP(Tabla1[[#This Row],[Descripción]],Tabla10[Descripción],Tabla10[Unidad de Medida],"",0))</f>
        <v/>
      </c>
      <c r="M1533" s="312"/>
      <c r="N1533" s="537" t="str">
        <f>IF(Tabla1[[#This Row],[Descripción]]="","",_xlfn.XLOOKUP(Tabla1[[#This Row],[Descripción]],Tabla10[Descripción],Tabla10[Precio Unitario],0))</f>
        <v/>
      </c>
      <c r="O1533" s="537" t="str">
        <f>IF(Tabla1[[#This Row],[Cantidad de Insumos]]="","",Tabla1[[#This Row],[Precio Unitario]]*Tabla1[[#This Row],[Cantidad de Insumos]])</f>
        <v/>
      </c>
      <c r="P1533" s="522" t="str">
        <f>IF(Tabla1[[#This Row],[Descripción]]="","",_xlfn.XLOOKUP(Tabla1[[#This Row],[Descripción]],Tabla10[Descripción],Tabla10[CODIGO PRESUPUESTARIO],0))</f>
        <v/>
      </c>
      <c r="Q1533" s="523"/>
      <c r="R1533" s="523" t="str">
        <f>IF(Tabla1[[#This Row],[Insumos]]="","",_xlfn.XLOOKUP(Tabla1[[#This Row],[Insumos]],Tabla10[Insumo],Tabla10[InsumoAbrev],"",0))</f>
        <v/>
      </c>
    </row>
    <row r="1534" spans="2:18">
      <c r="B1534" s="188" t="str">
        <f>IF('Formulario PPGR3'!$G1534="","",CONCATENATE('Formulario PPGR3'!$C1534,".",'Formulario PPGR3'!$D1534,".",'Formulario PPGR3'!$E1534,".",'Formulario PPGR3'!$F1534))</f>
        <v/>
      </c>
      <c r="C1534" s="188" t="str">
        <f>IF('Formulario PPGR3'!$G1534="","",'Formulario PPGR1'!#REF!)</f>
        <v/>
      </c>
      <c r="D1534" s="188" t="str">
        <f>IF('Formulario PPGR3'!$G1534="","",'Formulario PPGR1'!#REF!)</f>
        <v/>
      </c>
      <c r="E1534" s="188" t="str">
        <f>IF('Formulario PPGR3'!$G1534="","",'Formulario PPGR1'!#REF!)</f>
        <v/>
      </c>
      <c r="F1534" s="188" t="str">
        <f>IF('Formulario PPGR3'!$G1534="","",'Formulario PPGR1'!#REF!)</f>
        <v/>
      </c>
      <c r="G1534" s="234"/>
      <c r="H1534" s="519" t="str" cm="1">
        <f t="array" ref="H1534">IF(Tabla1[[#This Row],[Código_Actividad]]="","",_xlfn.XLOOKUP(Tabla1[[#This Row],[Código_Actividad]],CodigoActividad,Tabla2[Actividades Programables Presupuestables],"",0))</f>
        <v/>
      </c>
      <c r="I1534" s="520" t="str">
        <f>IFERROR(VLOOKUP('Formulario PPGR3'!$G1534,'Formulario PPGR2'!$C$9:$Q$270,15,FALSE),"")</f>
        <v/>
      </c>
      <c r="J1534" s="525"/>
      <c r="K1534" s="524"/>
      <c r="L1534" s="521" t="str">
        <f>IF(Tabla1[[#This Row],[Descripción]]="","",_xlfn.XLOOKUP(Tabla1[[#This Row],[Descripción]],Tabla10[Descripción],Tabla10[Unidad de Medida],"",0))</f>
        <v/>
      </c>
      <c r="M1534" s="312"/>
      <c r="N1534" s="537" t="str">
        <f>IF(Tabla1[[#This Row],[Descripción]]="","",_xlfn.XLOOKUP(Tabla1[[#This Row],[Descripción]],Tabla10[Descripción],Tabla10[Precio Unitario],0))</f>
        <v/>
      </c>
      <c r="O1534" s="537" t="str">
        <f>IF(Tabla1[[#This Row],[Cantidad de Insumos]]="","",Tabla1[[#This Row],[Precio Unitario]]*Tabla1[[#This Row],[Cantidad de Insumos]])</f>
        <v/>
      </c>
      <c r="P1534" s="522" t="str">
        <f>IF(Tabla1[[#This Row],[Descripción]]="","",_xlfn.XLOOKUP(Tabla1[[#This Row],[Descripción]],Tabla10[Descripción],Tabla10[CODIGO PRESUPUESTARIO],0))</f>
        <v/>
      </c>
      <c r="Q1534" s="523"/>
      <c r="R1534" s="523" t="str">
        <f>IF(Tabla1[[#This Row],[Insumos]]="","",_xlfn.XLOOKUP(Tabla1[[#This Row],[Insumos]],Tabla10[Insumo],Tabla10[InsumoAbrev],"",0))</f>
        <v/>
      </c>
    </row>
    <row r="1535" spans="2:18">
      <c r="B1535" s="188" t="str">
        <f>IF('Formulario PPGR3'!$G1535="","",CONCATENATE('Formulario PPGR3'!$C1535,".",'Formulario PPGR3'!$D1535,".",'Formulario PPGR3'!$E1535,".",'Formulario PPGR3'!$F1535))</f>
        <v/>
      </c>
      <c r="C1535" s="188" t="str">
        <f>IF('Formulario PPGR3'!$G1535="","",'Formulario PPGR1'!#REF!)</f>
        <v/>
      </c>
      <c r="D1535" s="188" t="str">
        <f>IF('Formulario PPGR3'!$G1535="","",'Formulario PPGR1'!#REF!)</f>
        <v/>
      </c>
      <c r="E1535" s="188" t="str">
        <f>IF('Formulario PPGR3'!$G1535="","",'Formulario PPGR1'!#REF!)</f>
        <v/>
      </c>
      <c r="F1535" s="188" t="str">
        <f>IF('Formulario PPGR3'!$G1535="","",'Formulario PPGR1'!#REF!)</f>
        <v/>
      </c>
      <c r="G1535" s="234"/>
      <c r="H1535" s="519" t="str" cm="1">
        <f t="array" ref="H1535">IF(Tabla1[[#This Row],[Código_Actividad]]="","",_xlfn.XLOOKUP(Tabla1[[#This Row],[Código_Actividad]],CodigoActividad,Tabla2[Actividades Programables Presupuestables],"",0))</f>
        <v/>
      </c>
      <c r="I1535" s="520" t="str">
        <f>IFERROR(VLOOKUP('Formulario PPGR3'!$G1535,'Formulario PPGR2'!$C$9:$Q$270,15,FALSE),"")</f>
        <v/>
      </c>
      <c r="J1535" s="525"/>
      <c r="K1535" s="524"/>
      <c r="L1535" s="521" t="str">
        <f>IF(Tabla1[[#This Row],[Descripción]]="","",_xlfn.XLOOKUP(Tabla1[[#This Row],[Descripción]],Tabla10[Descripción],Tabla10[Unidad de Medida],"",0))</f>
        <v/>
      </c>
      <c r="M1535" s="312"/>
      <c r="N1535" s="537" t="str">
        <f>IF(Tabla1[[#This Row],[Descripción]]="","",_xlfn.XLOOKUP(Tabla1[[#This Row],[Descripción]],Tabla10[Descripción],Tabla10[Precio Unitario],0))</f>
        <v/>
      </c>
      <c r="O1535" s="537" t="str">
        <f>IF(Tabla1[[#This Row],[Cantidad de Insumos]]="","",Tabla1[[#This Row],[Precio Unitario]]*Tabla1[[#This Row],[Cantidad de Insumos]])</f>
        <v/>
      </c>
      <c r="P1535" s="522" t="str">
        <f>IF(Tabla1[[#This Row],[Descripción]]="","",_xlfn.XLOOKUP(Tabla1[[#This Row],[Descripción]],Tabla10[Descripción],Tabla10[CODIGO PRESUPUESTARIO],0))</f>
        <v/>
      </c>
      <c r="Q1535" s="523"/>
      <c r="R1535" s="523" t="str">
        <f>IF(Tabla1[[#This Row],[Insumos]]="","",_xlfn.XLOOKUP(Tabla1[[#This Row],[Insumos]],Tabla10[Insumo],Tabla10[InsumoAbrev],"",0))</f>
        <v/>
      </c>
    </row>
    <row r="1536" spans="2:18">
      <c r="B1536" s="188" t="str">
        <f>IF('Formulario PPGR3'!$G1536="","",CONCATENATE('Formulario PPGR3'!$C1536,".",'Formulario PPGR3'!$D1536,".",'Formulario PPGR3'!$E1536,".",'Formulario PPGR3'!$F1536))</f>
        <v/>
      </c>
      <c r="C1536" s="188" t="str">
        <f>IF('Formulario PPGR3'!$G1536="","",'Formulario PPGR1'!#REF!)</f>
        <v/>
      </c>
      <c r="D1536" s="188" t="str">
        <f>IF('Formulario PPGR3'!$G1536="","",'Formulario PPGR1'!#REF!)</f>
        <v/>
      </c>
      <c r="E1536" s="188" t="str">
        <f>IF('Formulario PPGR3'!$G1536="","",'Formulario PPGR1'!#REF!)</f>
        <v/>
      </c>
      <c r="F1536" s="188" t="str">
        <f>IF('Formulario PPGR3'!$G1536="","",'Formulario PPGR1'!#REF!)</f>
        <v/>
      </c>
      <c r="G1536" s="234"/>
      <c r="H1536" s="519" t="str" cm="1">
        <f t="array" ref="H1536">IF(Tabla1[[#This Row],[Código_Actividad]]="","",_xlfn.XLOOKUP(Tabla1[[#This Row],[Código_Actividad]],CodigoActividad,Tabla2[Actividades Programables Presupuestables],"",0))</f>
        <v/>
      </c>
      <c r="I1536" s="520" t="str">
        <f>IFERROR(VLOOKUP('Formulario PPGR3'!$G1536,'Formulario PPGR2'!$C$9:$Q$270,15,FALSE),"")</f>
        <v/>
      </c>
      <c r="J1536" s="525"/>
      <c r="K1536" s="524"/>
      <c r="L1536" s="521" t="str">
        <f>IF(Tabla1[[#This Row],[Descripción]]="","",_xlfn.XLOOKUP(Tabla1[[#This Row],[Descripción]],Tabla10[Descripción],Tabla10[Unidad de Medida],"",0))</f>
        <v/>
      </c>
      <c r="M1536" s="312"/>
      <c r="N1536" s="537" t="str">
        <f>IF(Tabla1[[#This Row],[Descripción]]="","",_xlfn.XLOOKUP(Tabla1[[#This Row],[Descripción]],Tabla10[Descripción],Tabla10[Precio Unitario],0))</f>
        <v/>
      </c>
      <c r="O1536" s="537" t="str">
        <f>IF(Tabla1[[#This Row],[Cantidad de Insumos]]="","",Tabla1[[#This Row],[Precio Unitario]]*Tabla1[[#This Row],[Cantidad de Insumos]])</f>
        <v/>
      </c>
      <c r="P1536" s="522" t="str">
        <f>IF(Tabla1[[#This Row],[Descripción]]="","",_xlfn.XLOOKUP(Tabla1[[#This Row],[Descripción]],Tabla10[Descripción],Tabla10[CODIGO PRESUPUESTARIO],0))</f>
        <v/>
      </c>
      <c r="Q1536" s="523"/>
      <c r="R1536" s="523" t="str">
        <f>IF(Tabla1[[#This Row],[Insumos]]="","",_xlfn.XLOOKUP(Tabla1[[#This Row],[Insumos]],Tabla10[Insumo],Tabla10[InsumoAbrev],"",0))</f>
        <v/>
      </c>
    </row>
    <row r="1537" spans="2:18">
      <c r="B1537" s="188" t="str">
        <f>IF('Formulario PPGR3'!$G1537="","",CONCATENATE('Formulario PPGR3'!$C1537,".",'Formulario PPGR3'!$D1537,".",'Formulario PPGR3'!$E1537,".",'Formulario PPGR3'!$F1537))</f>
        <v/>
      </c>
      <c r="C1537" s="188" t="str">
        <f>IF('Formulario PPGR3'!$G1537="","",'Formulario PPGR1'!#REF!)</f>
        <v/>
      </c>
      <c r="D1537" s="188" t="str">
        <f>IF('Formulario PPGR3'!$G1537="","",'Formulario PPGR1'!#REF!)</f>
        <v/>
      </c>
      <c r="E1537" s="188" t="str">
        <f>IF('Formulario PPGR3'!$G1537="","",'Formulario PPGR1'!#REF!)</f>
        <v/>
      </c>
      <c r="F1537" s="188" t="str">
        <f>IF('Formulario PPGR3'!$G1537="","",'Formulario PPGR1'!#REF!)</f>
        <v/>
      </c>
      <c r="G1537" s="234"/>
      <c r="H1537" s="519" t="str" cm="1">
        <f t="array" ref="H1537">IF(Tabla1[[#This Row],[Código_Actividad]]="","",_xlfn.XLOOKUP(Tabla1[[#This Row],[Código_Actividad]],CodigoActividad,Tabla2[Actividades Programables Presupuestables],"",0))</f>
        <v/>
      </c>
      <c r="I1537" s="520" t="str">
        <f>IFERROR(VLOOKUP('Formulario PPGR3'!$G1537,'Formulario PPGR2'!$C$9:$Q$270,15,FALSE),"")</f>
        <v/>
      </c>
      <c r="J1537" s="525"/>
      <c r="K1537" s="524"/>
      <c r="L1537" s="521" t="str">
        <f>IF(Tabla1[[#This Row],[Descripción]]="","",_xlfn.XLOOKUP(Tabla1[[#This Row],[Descripción]],Tabla10[Descripción],Tabla10[Unidad de Medida],"",0))</f>
        <v/>
      </c>
      <c r="M1537" s="312"/>
      <c r="N1537" s="537" t="str">
        <f>IF(Tabla1[[#This Row],[Descripción]]="","",_xlfn.XLOOKUP(Tabla1[[#This Row],[Descripción]],Tabla10[Descripción],Tabla10[Precio Unitario],0))</f>
        <v/>
      </c>
      <c r="O1537" s="537" t="str">
        <f>IF(Tabla1[[#This Row],[Cantidad de Insumos]]="","",Tabla1[[#This Row],[Precio Unitario]]*Tabla1[[#This Row],[Cantidad de Insumos]])</f>
        <v/>
      </c>
      <c r="P1537" s="522" t="str">
        <f>IF(Tabla1[[#This Row],[Descripción]]="","",_xlfn.XLOOKUP(Tabla1[[#This Row],[Descripción]],Tabla10[Descripción],Tabla10[CODIGO PRESUPUESTARIO],0))</f>
        <v/>
      </c>
      <c r="Q1537" s="523"/>
      <c r="R1537" s="523" t="str">
        <f>IF(Tabla1[[#This Row],[Insumos]]="","",_xlfn.XLOOKUP(Tabla1[[#This Row],[Insumos]],Tabla10[Insumo],Tabla10[InsumoAbrev],"",0))</f>
        <v/>
      </c>
    </row>
    <row r="1538" spans="2:18">
      <c r="B1538" s="188" t="str">
        <f>IF('Formulario PPGR3'!$G1538="","",CONCATENATE('Formulario PPGR3'!$C1538,".",'Formulario PPGR3'!$D1538,".",'Formulario PPGR3'!$E1538,".",'Formulario PPGR3'!$F1538))</f>
        <v/>
      </c>
      <c r="C1538" s="188" t="str">
        <f>IF('Formulario PPGR3'!$G1538="","",'Formulario PPGR1'!#REF!)</f>
        <v/>
      </c>
      <c r="D1538" s="188" t="str">
        <f>IF('Formulario PPGR3'!$G1538="","",'Formulario PPGR1'!#REF!)</f>
        <v/>
      </c>
      <c r="E1538" s="188" t="str">
        <f>IF('Formulario PPGR3'!$G1538="","",'Formulario PPGR1'!#REF!)</f>
        <v/>
      </c>
      <c r="F1538" s="188" t="str">
        <f>IF('Formulario PPGR3'!$G1538="","",'Formulario PPGR1'!#REF!)</f>
        <v/>
      </c>
      <c r="G1538" s="234"/>
      <c r="H1538" s="519" t="str" cm="1">
        <f t="array" ref="H1538">IF(Tabla1[[#This Row],[Código_Actividad]]="","",_xlfn.XLOOKUP(Tabla1[[#This Row],[Código_Actividad]],CodigoActividad,Tabla2[Actividades Programables Presupuestables],"",0))</f>
        <v/>
      </c>
      <c r="I1538" s="520" t="str">
        <f>IFERROR(VLOOKUP('Formulario PPGR3'!$G1538,'Formulario PPGR2'!$C$9:$Q$270,15,FALSE),"")</f>
        <v/>
      </c>
      <c r="J1538" s="525"/>
      <c r="K1538" s="524"/>
      <c r="L1538" s="521" t="str">
        <f>IF(Tabla1[[#This Row],[Descripción]]="","",_xlfn.XLOOKUP(Tabla1[[#This Row],[Descripción]],Tabla10[Descripción],Tabla10[Unidad de Medida],"",0))</f>
        <v/>
      </c>
      <c r="M1538" s="312"/>
      <c r="N1538" s="537" t="str">
        <f>IF(Tabla1[[#This Row],[Descripción]]="","",_xlfn.XLOOKUP(Tabla1[[#This Row],[Descripción]],Tabla10[Descripción],Tabla10[Precio Unitario],0))</f>
        <v/>
      </c>
      <c r="O1538" s="537" t="str">
        <f>IF(Tabla1[[#This Row],[Cantidad de Insumos]]="","",Tabla1[[#This Row],[Precio Unitario]]*Tabla1[[#This Row],[Cantidad de Insumos]])</f>
        <v/>
      </c>
      <c r="P1538" s="522" t="str">
        <f>IF(Tabla1[[#This Row],[Descripción]]="","",_xlfn.XLOOKUP(Tabla1[[#This Row],[Descripción]],Tabla10[Descripción],Tabla10[CODIGO PRESUPUESTARIO],0))</f>
        <v/>
      </c>
      <c r="Q1538" s="523"/>
      <c r="R1538" s="523" t="str">
        <f>IF(Tabla1[[#This Row],[Insumos]]="","",_xlfn.XLOOKUP(Tabla1[[#This Row],[Insumos]],Tabla10[Insumo],Tabla10[InsumoAbrev],"",0))</f>
        <v/>
      </c>
    </row>
    <row r="1539" spans="2:18">
      <c r="B1539" s="188" t="str">
        <f>IF('Formulario PPGR3'!$G1539="","",CONCATENATE('Formulario PPGR3'!$C1539,".",'Formulario PPGR3'!$D1539,".",'Formulario PPGR3'!$E1539,".",'Formulario PPGR3'!$F1539))</f>
        <v/>
      </c>
      <c r="C1539" s="188" t="str">
        <f>IF('Formulario PPGR3'!$G1539="","",'Formulario PPGR1'!#REF!)</f>
        <v/>
      </c>
      <c r="D1539" s="188" t="str">
        <f>IF('Formulario PPGR3'!$G1539="","",'Formulario PPGR1'!#REF!)</f>
        <v/>
      </c>
      <c r="E1539" s="188" t="str">
        <f>IF('Formulario PPGR3'!$G1539="","",'Formulario PPGR1'!#REF!)</f>
        <v/>
      </c>
      <c r="F1539" s="188" t="str">
        <f>IF('Formulario PPGR3'!$G1539="","",'Formulario PPGR1'!#REF!)</f>
        <v/>
      </c>
      <c r="G1539" s="234"/>
      <c r="H1539" s="519" t="str" cm="1">
        <f t="array" ref="H1539">IF(Tabla1[[#This Row],[Código_Actividad]]="","",_xlfn.XLOOKUP(Tabla1[[#This Row],[Código_Actividad]],CodigoActividad,Tabla2[Actividades Programables Presupuestables],"",0))</f>
        <v/>
      </c>
      <c r="I1539" s="520" t="str">
        <f>IFERROR(VLOOKUP('Formulario PPGR3'!$G1539,'Formulario PPGR2'!$C$9:$Q$270,15,FALSE),"")</f>
        <v/>
      </c>
      <c r="J1539" s="525"/>
      <c r="K1539" s="524"/>
      <c r="L1539" s="521" t="str">
        <f>IF(Tabla1[[#This Row],[Descripción]]="","",_xlfn.XLOOKUP(Tabla1[[#This Row],[Descripción]],Tabla10[Descripción],Tabla10[Unidad de Medida],"",0))</f>
        <v/>
      </c>
      <c r="M1539" s="312"/>
      <c r="N1539" s="537" t="str">
        <f>IF(Tabla1[[#This Row],[Descripción]]="","",_xlfn.XLOOKUP(Tabla1[[#This Row],[Descripción]],Tabla10[Descripción],Tabla10[Precio Unitario],0))</f>
        <v/>
      </c>
      <c r="O1539" s="537" t="str">
        <f>IF(Tabla1[[#This Row],[Cantidad de Insumos]]="","",Tabla1[[#This Row],[Precio Unitario]]*Tabla1[[#This Row],[Cantidad de Insumos]])</f>
        <v/>
      </c>
      <c r="P1539" s="522" t="str">
        <f>IF(Tabla1[[#This Row],[Descripción]]="","",_xlfn.XLOOKUP(Tabla1[[#This Row],[Descripción]],Tabla10[Descripción],Tabla10[CODIGO PRESUPUESTARIO],0))</f>
        <v/>
      </c>
      <c r="Q1539" s="523"/>
      <c r="R1539" s="523" t="str">
        <f>IF(Tabla1[[#This Row],[Insumos]]="","",_xlfn.XLOOKUP(Tabla1[[#This Row],[Insumos]],Tabla10[Insumo],Tabla10[InsumoAbrev],"",0))</f>
        <v/>
      </c>
    </row>
    <row r="1540" spans="2:18">
      <c r="B1540" s="188" t="str">
        <f>IF('Formulario PPGR3'!$G1540="","",CONCATENATE('Formulario PPGR3'!$C1540,".",'Formulario PPGR3'!$D1540,".",'Formulario PPGR3'!$E1540,".",'Formulario PPGR3'!$F1540))</f>
        <v/>
      </c>
      <c r="C1540" s="188" t="str">
        <f>IF('Formulario PPGR3'!$G1540="","",'Formulario PPGR1'!#REF!)</f>
        <v/>
      </c>
      <c r="D1540" s="188" t="str">
        <f>IF('Formulario PPGR3'!$G1540="","",'Formulario PPGR1'!#REF!)</f>
        <v/>
      </c>
      <c r="E1540" s="188" t="str">
        <f>IF('Formulario PPGR3'!$G1540="","",'Formulario PPGR1'!#REF!)</f>
        <v/>
      </c>
      <c r="F1540" s="188" t="str">
        <f>IF('Formulario PPGR3'!$G1540="","",'Formulario PPGR1'!#REF!)</f>
        <v/>
      </c>
      <c r="G1540" s="234"/>
      <c r="H1540" s="519" t="str" cm="1">
        <f t="array" ref="H1540">IF(Tabla1[[#This Row],[Código_Actividad]]="","",_xlfn.XLOOKUP(Tabla1[[#This Row],[Código_Actividad]],CodigoActividad,Tabla2[Actividades Programables Presupuestables],"",0))</f>
        <v/>
      </c>
      <c r="I1540" s="520" t="str">
        <f>IFERROR(VLOOKUP('Formulario PPGR3'!$G1540,'Formulario PPGR2'!$C$9:$Q$270,15,FALSE),"")</f>
        <v/>
      </c>
      <c r="J1540" s="525"/>
      <c r="K1540" s="524"/>
      <c r="L1540" s="521" t="str">
        <f>IF(Tabla1[[#This Row],[Descripción]]="","",_xlfn.XLOOKUP(Tabla1[[#This Row],[Descripción]],Tabla10[Descripción],Tabla10[Unidad de Medida],"",0))</f>
        <v/>
      </c>
      <c r="M1540" s="312"/>
      <c r="N1540" s="537" t="str">
        <f>IF(Tabla1[[#This Row],[Descripción]]="","",_xlfn.XLOOKUP(Tabla1[[#This Row],[Descripción]],Tabla10[Descripción],Tabla10[Precio Unitario],0))</f>
        <v/>
      </c>
      <c r="O1540" s="537" t="str">
        <f>IF(Tabla1[[#This Row],[Cantidad de Insumos]]="","",Tabla1[[#This Row],[Precio Unitario]]*Tabla1[[#This Row],[Cantidad de Insumos]])</f>
        <v/>
      </c>
      <c r="P1540" s="522" t="str">
        <f>IF(Tabla1[[#This Row],[Descripción]]="","",_xlfn.XLOOKUP(Tabla1[[#This Row],[Descripción]],Tabla10[Descripción],Tabla10[CODIGO PRESUPUESTARIO],0))</f>
        <v/>
      </c>
      <c r="Q1540" s="523"/>
      <c r="R1540" s="523" t="str">
        <f>IF(Tabla1[[#This Row],[Insumos]]="","",_xlfn.XLOOKUP(Tabla1[[#This Row],[Insumos]],Tabla10[Insumo],Tabla10[InsumoAbrev],"",0))</f>
        <v/>
      </c>
    </row>
    <row r="1541" spans="2:18">
      <c r="B1541" s="188" t="str">
        <f>IF('Formulario PPGR3'!$G1541="","",CONCATENATE('Formulario PPGR3'!$C1541,".",'Formulario PPGR3'!$D1541,".",'Formulario PPGR3'!$E1541,".",'Formulario PPGR3'!$F1541))</f>
        <v/>
      </c>
      <c r="C1541" s="188" t="str">
        <f>IF('Formulario PPGR3'!$G1541="","",'Formulario PPGR1'!#REF!)</f>
        <v/>
      </c>
      <c r="D1541" s="188" t="str">
        <f>IF('Formulario PPGR3'!$G1541="","",'Formulario PPGR1'!#REF!)</f>
        <v/>
      </c>
      <c r="E1541" s="188" t="str">
        <f>IF('Formulario PPGR3'!$G1541="","",'Formulario PPGR1'!#REF!)</f>
        <v/>
      </c>
      <c r="F1541" s="188" t="str">
        <f>IF('Formulario PPGR3'!$G1541="","",'Formulario PPGR1'!#REF!)</f>
        <v/>
      </c>
      <c r="G1541" s="234"/>
      <c r="H1541" s="519" t="str" cm="1">
        <f t="array" ref="H1541">IF(Tabla1[[#This Row],[Código_Actividad]]="","",_xlfn.XLOOKUP(Tabla1[[#This Row],[Código_Actividad]],CodigoActividad,Tabla2[Actividades Programables Presupuestables],"",0))</f>
        <v/>
      </c>
      <c r="I1541" s="520" t="str">
        <f>IFERROR(VLOOKUP('Formulario PPGR3'!$G1541,'Formulario PPGR2'!$C$9:$Q$270,15,FALSE),"")</f>
        <v/>
      </c>
      <c r="J1541" s="525"/>
      <c r="K1541" s="524"/>
      <c r="L1541" s="521" t="str">
        <f>IF(Tabla1[[#This Row],[Descripción]]="","",_xlfn.XLOOKUP(Tabla1[[#This Row],[Descripción]],Tabla10[Descripción],Tabla10[Unidad de Medida],"",0))</f>
        <v/>
      </c>
      <c r="M1541" s="312"/>
      <c r="N1541" s="537" t="str">
        <f>IF(Tabla1[[#This Row],[Descripción]]="","",_xlfn.XLOOKUP(Tabla1[[#This Row],[Descripción]],Tabla10[Descripción],Tabla10[Precio Unitario],0))</f>
        <v/>
      </c>
      <c r="O1541" s="537" t="str">
        <f>IF(Tabla1[[#This Row],[Cantidad de Insumos]]="","",Tabla1[[#This Row],[Precio Unitario]]*Tabla1[[#This Row],[Cantidad de Insumos]])</f>
        <v/>
      </c>
      <c r="P1541" s="522" t="str">
        <f>IF(Tabla1[[#This Row],[Descripción]]="","",_xlfn.XLOOKUP(Tabla1[[#This Row],[Descripción]],Tabla10[Descripción],Tabla10[CODIGO PRESUPUESTARIO],0))</f>
        <v/>
      </c>
      <c r="Q1541" s="523"/>
      <c r="R1541" s="523" t="str">
        <f>IF(Tabla1[[#This Row],[Insumos]]="","",_xlfn.XLOOKUP(Tabla1[[#This Row],[Insumos]],Tabla10[Insumo],Tabla10[InsumoAbrev],"",0))</f>
        <v/>
      </c>
    </row>
    <row r="1542" spans="2:18">
      <c r="B1542" s="188" t="str">
        <f>IF('Formulario PPGR3'!$G1542="","",CONCATENATE('Formulario PPGR3'!$C1542,".",'Formulario PPGR3'!$D1542,".",'Formulario PPGR3'!$E1542,".",'Formulario PPGR3'!$F1542))</f>
        <v/>
      </c>
      <c r="C1542" s="188" t="str">
        <f>IF('Formulario PPGR3'!$G1542="","",'Formulario PPGR1'!#REF!)</f>
        <v/>
      </c>
      <c r="D1542" s="188" t="str">
        <f>IF('Formulario PPGR3'!$G1542="","",'Formulario PPGR1'!#REF!)</f>
        <v/>
      </c>
      <c r="E1542" s="188" t="str">
        <f>IF('Formulario PPGR3'!$G1542="","",'Formulario PPGR1'!#REF!)</f>
        <v/>
      </c>
      <c r="F1542" s="188" t="str">
        <f>IF('Formulario PPGR3'!$G1542="","",'Formulario PPGR1'!#REF!)</f>
        <v/>
      </c>
      <c r="G1542" s="234"/>
      <c r="H1542" s="519" t="str" cm="1">
        <f t="array" ref="H1542">IF(Tabla1[[#This Row],[Código_Actividad]]="","",_xlfn.XLOOKUP(Tabla1[[#This Row],[Código_Actividad]],CodigoActividad,Tabla2[Actividades Programables Presupuestables],"",0))</f>
        <v/>
      </c>
      <c r="I1542" s="520" t="str">
        <f>IFERROR(VLOOKUP('Formulario PPGR3'!$G1542,'Formulario PPGR2'!$C$9:$Q$270,15,FALSE),"")</f>
        <v/>
      </c>
      <c r="J1542" s="525"/>
      <c r="K1542" s="524"/>
      <c r="L1542" s="521" t="str">
        <f>IF(Tabla1[[#This Row],[Descripción]]="","",_xlfn.XLOOKUP(Tabla1[[#This Row],[Descripción]],Tabla10[Descripción],Tabla10[Unidad de Medida],"",0))</f>
        <v/>
      </c>
      <c r="M1542" s="312"/>
      <c r="N1542" s="537" t="str">
        <f>IF(Tabla1[[#This Row],[Descripción]]="","",_xlfn.XLOOKUP(Tabla1[[#This Row],[Descripción]],Tabla10[Descripción],Tabla10[Precio Unitario],0))</f>
        <v/>
      </c>
      <c r="O1542" s="537" t="str">
        <f>IF(Tabla1[[#This Row],[Cantidad de Insumos]]="","",Tabla1[[#This Row],[Precio Unitario]]*Tabla1[[#This Row],[Cantidad de Insumos]])</f>
        <v/>
      </c>
      <c r="P1542" s="522" t="str">
        <f>IF(Tabla1[[#This Row],[Descripción]]="","",_xlfn.XLOOKUP(Tabla1[[#This Row],[Descripción]],Tabla10[Descripción],Tabla10[CODIGO PRESUPUESTARIO],0))</f>
        <v/>
      </c>
      <c r="Q1542" s="523"/>
      <c r="R1542" s="523" t="str">
        <f>IF(Tabla1[[#This Row],[Insumos]]="","",_xlfn.XLOOKUP(Tabla1[[#This Row],[Insumos]],Tabla10[Insumo],Tabla10[InsumoAbrev],"",0))</f>
        <v/>
      </c>
    </row>
    <row r="1543" spans="2:18">
      <c r="B1543" s="188" t="str">
        <f>IF('Formulario PPGR3'!$G1543="","",CONCATENATE('Formulario PPGR3'!$C1543,".",'Formulario PPGR3'!$D1543,".",'Formulario PPGR3'!$E1543,".",'Formulario PPGR3'!$F1543))</f>
        <v/>
      </c>
      <c r="C1543" s="188" t="str">
        <f>IF('Formulario PPGR3'!$G1543="","",'Formulario PPGR1'!#REF!)</f>
        <v/>
      </c>
      <c r="D1543" s="188" t="str">
        <f>IF('Formulario PPGR3'!$G1543="","",'Formulario PPGR1'!#REF!)</f>
        <v/>
      </c>
      <c r="E1543" s="188" t="str">
        <f>IF('Formulario PPGR3'!$G1543="","",'Formulario PPGR1'!#REF!)</f>
        <v/>
      </c>
      <c r="F1543" s="188" t="str">
        <f>IF('Formulario PPGR3'!$G1543="","",'Formulario PPGR1'!#REF!)</f>
        <v/>
      </c>
      <c r="G1543" s="234"/>
      <c r="H1543" s="519" t="str" cm="1">
        <f t="array" ref="H1543">IF(Tabla1[[#This Row],[Código_Actividad]]="","",_xlfn.XLOOKUP(Tabla1[[#This Row],[Código_Actividad]],CodigoActividad,Tabla2[Actividades Programables Presupuestables],"",0))</f>
        <v/>
      </c>
      <c r="I1543" s="520" t="str">
        <f>IFERROR(VLOOKUP('Formulario PPGR3'!$G1543,'Formulario PPGR2'!$C$9:$Q$270,15,FALSE),"")</f>
        <v/>
      </c>
      <c r="J1543" s="525"/>
      <c r="K1543" s="524"/>
      <c r="L1543" s="521" t="str">
        <f>IF(Tabla1[[#This Row],[Descripción]]="","",_xlfn.XLOOKUP(Tabla1[[#This Row],[Descripción]],Tabla10[Descripción],Tabla10[Unidad de Medida],"",0))</f>
        <v/>
      </c>
      <c r="M1543" s="312"/>
      <c r="N1543" s="537" t="str">
        <f>IF(Tabla1[[#This Row],[Descripción]]="","",_xlfn.XLOOKUP(Tabla1[[#This Row],[Descripción]],Tabla10[Descripción],Tabla10[Precio Unitario],0))</f>
        <v/>
      </c>
      <c r="O1543" s="537" t="str">
        <f>IF(Tabla1[[#This Row],[Cantidad de Insumos]]="","",Tabla1[[#This Row],[Precio Unitario]]*Tabla1[[#This Row],[Cantidad de Insumos]])</f>
        <v/>
      </c>
      <c r="P1543" s="522" t="str">
        <f>IF(Tabla1[[#This Row],[Descripción]]="","",_xlfn.XLOOKUP(Tabla1[[#This Row],[Descripción]],Tabla10[Descripción],Tabla10[CODIGO PRESUPUESTARIO],0))</f>
        <v/>
      </c>
      <c r="Q1543" s="523"/>
      <c r="R1543" s="523" t="str">
        <f>IF(Tabla1[[#This Row],[Insumos]]="","",_xlfn.XLOOKUP(Tabla1[[#This Row],[Insumos]],Tabla10[Insumo],Tabla10[InsumoAbrev],"",0))</f>
        <v/>
      </c>
    </row>
    <row r="1544" spans="2:18">
      <c r="B1544" s="188" t="str">
        <f>IF('Formulario PPGR3'!$G1544="","",CONCATENATE('Formulario PPGR3'!$C1544,".",'Formulario PPGR3'!$D1544,".",'Formulario PPGR3'!$E1544,".",'Formulario PPGR3'!$F1544))</f>
        <v/>
      </c>
      <c r="C1544" s="188" t="str">
        <f>IF('Formulario PPGR3'!$G1544="","",'Formulario PPGR1'!#REF!)</f>
        <v/>
      </c>
      <c r="D1544" s="188" t="str">
        <f>IF('Formulario PPGR3'!$G1544="","",'Formulario PPGR1'!#REF!)</f>
        <v/>
      </c>
      <c r="E1544" s="188" t="str">
        <f>IF('Formulario PPGR3'!$G1544="","",'Formulario PPGR1'!#REF!)</f>
        <v/>
      </c>
      <c r="F1544" s="188" t="str">
        <f>IF('Formulario PPGR3'!$G1544="","",'Formulario PPGR1'!#REF!)</f>
        <v/>
      </c>
      <c r="G1544" s="234"/>
      <c r="H1544" s="519" t="str" cm="1">
        <f t="array" ref="H1544">IF(Tabla1[[#This Row],[Código_Actividad]]="","",_xlfn.XLOOKUP(Tabla1[[#This Row],[Código_Actividad]],CodigoActividad,Tabla2[Actividades Programables Presupuestables],"",0))</f>
        <v/>
      </c>
      <c r="I1544" s="520" t="str">
        <f>IFERROR(VLOOKUP('Formulario PPGR3'!$G1544,'Formulario PPGR2'!$C$9:$Q$270,15,FALSE),"")</f>
        <v/>
      </c>
      <c r="J1544" s="525"/>
      <c r="K1544" s="524"/>
      <c r="L1544" s="521" t="str">
        <f>IF(Tabla1[[#This Row],[Descripción]]="","",_xlfn.XLOOKUP(Tabla1[[#This Row],[Descripción]],Tabla10[Descripción],Tabla10[Unidad de Medida],"",0))</f>
        <v/>
      </c>
      <c r="M1544" s="312"/>
      <c r="N1544" s="537" t="str">
        <f>IF(Tabla1[[#This Row],[Descripción]]="","",_xlfn.XLOOKUP(Tabla1[[#This Row],[Descripción]],Tabla10[Descripción],Tabla10[Precio Unitario],0))</f>
        <v/>
      </c>
      <c r="O1544" s="537" t="str">
        <f>IF(Tabla1[[#This Row],[Cantidad de Insumos]]="","",Tabla1[[#This Row],[Precio Unitario]]*Tabla1[[#This Row],[Cantidad de Insumos]])</f>
        <v/>
      </c>
      <c r="P1544" s="522" t="str">
        <f>IF(Tabla1[[#This Row],[Descripción]]="","",_xlfn.XLOOKUP(Tabla1[[#This Row],[Descripción]],Tabla10[Descripción],Tabla10[CODIGO PRESUPUESTARIO],0))</f>
        <v/>
      </c>
      <c r="Q1544" s="523"/>
      <c r="R1544" s="523" t="str">
        <f>IF(Tabla1[[#This Row],[Insumos]]="","",_xlfn.XLOOKUP(Tabla1[[#This Row],[Insumos]],Tabla10[Insumo],Tabla10[InsumoAbrev],"",0))</f>
        <v/>
      </c>
    </row>
    <row r="1545" spans="2:18">
      <c r="B1545" s="188" t="str">
        <f>IF('Formulario PPGR3'!$G1545="","",CONCATENATE('Formulario PPGR3'!$C1545,".",'Formulario PPGR3'!$D1545,".",'Formulario PPGR3'!$E1545,".",'Formulario PPGR3'!$F1545))</f>
        <v/>
      </c>
      <c r="C1545" s="188" t="str">
        <f>IF('Formulario PPGR3'!$G1545="","",'Formulario PPGR1'!#REF!)</f>
        <v/>
      </c>
      <c r="D1545" s="188" t="str">
        <f>IF('Formulario PPGR3'!$G1545="","",'Formulario PPGR1'!#REF!)</f>
        <v/>
      </c>
      <c r="E1545" s="188" t="str">
        <f>IF('Formulario PPGR3'!$G1545="","",'Formulario PPGR1'!#REF!)</f>
        <v/>
      </c>
      <c r="F1545" s="188" t="str">
        <f>IF('Formulario PPGR3'!$G1545="","",'Formulario PPGR1'!#REF!)</f>
        <v/>
      </c>
      <c r="G1545" s="234"/>
      <c r="H1545" s="519" t="str" cm="1">
        <f t="array" ref="H1545">IF(Tabla1[[#This Row],[Código_Actividad]]="","",_xlfn.XLOOKUP(Tabla1[[#This Row],[Código_Actividad]],CodigoActividad,Tabla2[Actividades Programables Presupuestables],"",0))</f>
        <v/>
      </c>
      <c r="I1545" s="520" t="str">
        <f>IFERROR(VLOOKUP('Formulario PPGR3'!$G1545,'Formulario PPGR2'!$C$9:$Q$270,15,FALSE),"")</f>
        <v/>
      </c>
      <c r="J1545" s="525"/>
      <c r="K1545" s="524"/>
      <c r="L1545" s="521" t="str">
        <f>IF(Tabla1[[#This Row],[Descripción]]="","",_xlfn.XLOOKUP(Tabla1[[#This Row],[Descripción]],Tabla10[Descripción],Tabla10[Unidad de Medida],"",0))</f>
        <v/>
      </c>
      <c r="M1545" s="312"/>
      <c r="N1545" s="537" t="str">
        <f>IF(Tabla1[[#This Row],[Descripción]]="","",_xlfn.XLOOKUP(Tabla1[[#This Row],[Descripción]],Tabla10[Descripción],Tabla10[Precio Unitario],0))</f>
        <v/>
      </c>
      <c r="O1545" s="537" t="str">
        <f>IF(Tabla1[[#This Row],[Cantidad de Insumos]]="","",Tabla1[[#This Row],[Precio Unitario]]*Tabla1[[#This Row],[Cantidad de Insumos]])</f>
        <v/>
      </c>
      <c r="P1545" s="522" t="str">
        <f>IF(Tabla1[[#This Row],[Descripción]]="","",_xlfn.XLOOKUP(Tabla1[[#This Row],[Descripción]],Tabla10[Descripción],Tabla10[CODIGO PRESUPUESTARIO],0))</f>
        <v/>
      </c>
      <c r="Q1545" s="523"/>
      <c r="R1545" s="523" t="str">
        <f>IF(Tabla1[[#This Row],[Insumos]]="","",_xlfn.XLOOKUP(Tabla1[[#This Row],[Insumos]],Tabla10[Insumo],Tabla10[InsumoAbrev],"",0))</f>
        <v/>
      </c>
    </row>
    <row r="1546" spans="2:18">
      <c r="B1546" s="188" t="str">
        <f>IF('Formulario PPGR3'!$G1546="","",CONCATENATE('Formulario PPGR3'!$C1546,".",'Formulario PPGR3'!$D1546,".",'Formulario PPGR3'!$E1546,".",'Formulario PPGR3'!$F1546))</f>
        <v/>
      </c>
      <c r="C1546" s="188" t="str">
        <f>IF('Formulario PPGR3'!$G1546="","",'Formulario PPGR1'!#REF!)</f>
        <v/>
      </c>
      <c r="D1546" s="188" t="str">
        <f>IF('Formulario PPGR3'!$G1546="","",'Formulario PPGR1'!#REF!)</f>
        <v/>
      </c>
      <c r="E1546" s="188" t="str">
        <f>IF('Formulario PPGR3'!$G1546="","",'Formulario PPGR1'!#REF!)</f>
        <v/>
      </c>
      <c r="F1546" s="188" t="str">
        <f>IF('Formulario PPGR3'!$G1546="","",'Formulario PPGR1'!#REF!)</f>
        <v/>
      </c>
      <c r="G1546" s="234"/>
      <c r="H1546" s="519" t="str" cm="1">
        <f t="array" ref="H1546">IF(Tabla1[[#This Row],[Código_Actividad]]="","",_xlfn.XLOOKUP(Tabla1[[#This Row],[Código_Actividad]],CodigoActividad,Tabla2[Actividades Programables Presupuestables],"",0))</f>
        <v/>
      </c>
      <c r="I1546" s="520" t="str">
        <f>IFERROR(VLOOKUP('Formulario PPGR3'!$G1546,'Formulario PPGR2'!$C$9:$Q$270,15,FALSE),"")</f>
        <v/>
      </c>
      <c r="J1546" s="525"/>
      <c r="K1546" s="524"/>
      <c r="L1546" s="521" t="str">
        <f>IF(Tabla1[[#This Row],[Descripción]]="","",_xlfn.XLOOKUP(Tabla1[[#This Row],[Descripción]],Tabla10[Descripción],Tabla10[Unidad de Medida],"",0))</f>
        <v/>
      </c>
      <c r="M1546" s="312"/>
      <c r="N1546" s="537" t="str">
        <f>IF(Tabla1[[#This Row],[Descripción]]="","",_xlfn.XLOOKUP(Tabla1[[#This Row],[Descripción]],Tabla10[Descripción],Tabla10[Precio Unitario],0))</f>
        <v/>
      </c>
      <c r="O1546" s="537" t="str">
        <f>IF(Tabla1[[#This Row],[Cantidad de Insumos]]="","",Tabla1[[#This Row],[Precio Unitario]]*Tabla1[[#This Row],[Cantidad de Insumos]])</f>
        <v/>
      </c>
      <c r="P1546" s="522" t="str">
        <f>IF(Tabla1[[#This Row],[Descripción]]="","",_xlfn.XLOOKUP(Tabla1[[#This Row],[Descripción]],Tabla10[Descripción],Tabla10[CODIGO PRESUPUESTARIO],0))</f>
        <v/>
      </c>
      <c r="Q1546" s="523"/>
      <c r="R1546" s="523" t="str">
        <f>IF(Tabla1[[#This Row],[Insumos]]="","",_xlfn.XLOOKUP(Tabla1[[#This Row],[Insumos]],Tabla10[Insumo],Tabla10[InsumoAbrev],"",0))</f>
        <v/>
      </c>
    </row>
    <row r="1547" spans="2:18">
      <c r="B1547" s="188" t="str">
        <f>IF('Formulario PPGR3'!$G1547="","",CONCATENATE('Formulario PPGR3'!$C1547,".",'Formulario PPGR3'!$D1547,".",'Formulario PPGR3'!$E1547,".",'Formulario PPGR3'!$F1547))</f>
        <v/>
      </c>
      <c r="C1547" s="188" t="str">
        <f>IF('Formulario PPGR3'!$G1547="","",'Formulario PPGR1'!#REF!)</f>
        <v/>
      </c>
      <c r="D1547" s="188" t="str">
        <f>IF('Formulario PPGR3'!$G1547="","",'Formulario PPGR1'!#REF!)</f>
        <v/>
      </c>
      <c r="E1547" s="188" t="str">
        <f>IF('Formulario PPGR3'!$G1547="","",'Formulario PPGR1'!#REF!)</f>
        <v/>
      </c>
      <c r="F1547" s="188" t="str">
        <f>IF('Formulario PPGR3'!$G1547="","",'Formulario PPGR1'!#REF!)</f>
        <v/>
      </c>
      <c r="G1547" s="234"/>
      <c r="H1547" s="519" t="str" cm="1">
        <f t="array" ref="H1547">IF(Tabla1[[#This Row],[Código_Actividad]]="","",_xlfn.XLOOKUP(Tabla1[[#This Row],[Código_Actividad]],CodigoActividad,Tabla2[Actividades Programables Presupuestables],"",0))</f>
        <v/>
      </c>
      <c r="I1547" s="520" t="str">
        <f>IFERROR(VLOOKUP('Formulario PPGR3'!$G1547,'Formulario PPGR2'!$C$9:$Q$270,15,FALSE),"")</f>
        <v/>
      </c>
      <c r="J1547" s="525"/>
      <c r="K1547" s="524"/>
      <c r="L1547" s="521" t="str">
        <f>IF(Tabla1[[#This Row],[Descripción]]="","",_xlfn.XLOOKUP(Tabla1[[#This Row],[Descripción]],Tabla10[Descripción],Tabla10[Unidad de Medida],"",0))</f>
        <v/>
      </c>
      <c r="M1547" s="312"/>
      <c r="N1547" s="537" t="str">
        <f>IF(Tabla1[[#This Row],[Descripción]]="","",_xlfn.XLOOKUP(Tabla1[[#This Row],[Descripción]],Tabla10[Descripción],Tabla10[Precio Unitario],0))</f>
        <v/>
      </c>
      <c r="O1547" s="537" t="str">
        <f>IF(Tabla1[[#This Row],[Cantidad de Insumos]]="","",Tabla1[[#This Row],[Precio Unitario]]*Tabla1[[#This Row],[Cantidad de Insumos]])</f>
        <v/>
      </c>
      <c r="P1547" s="522" t="str">
        <f>IF(Tabla1[[#This Row],[Descripción]]="","",_xlfn.XLOOKUP(Tabla1[[#This Row],[Descripción]],Tabla10[Descripción],Tabla10[CODIGO PRESUPUESTARIO],0))</f>
        <v/>
      </c>
      <c r="Q1547" s="523"/>
      <c r="R1547" s="523" t="str">
        <f>IF(Tabla1[[#This Row],[Insumos]]="","",_xlfn.XLOOKUP(Tabla1[[#This Row],[Insumos]],Tabla10[Insumo],Tabla10[InsumoAbrev],"",0))</f>
        <v/>
      </c>
    </row>
    <row r="1548" spans="2:18">
      <c r="B1548" s="188" t="str">
        <f>IF('Formulario PPGR3'!$G1548="","",CONCATENATE('Formulario PPGR3'!$C1548,".",'Formulario PPGR3'!$D1548,".",'Formulario PPGR3'!$E1548,".",'Formulario PPGR3'!$F1548))</f>
        <v/>
      </c>
      <c r="C1548" s="188" t="str">
        <f>IF('Formulario PPGR3'!$G1548="","",'Formulario PPGR1'!#REF!)</f>
        <v/>
      </c>
      <c r="D1548" s="188" t="str">
        <f>IF('Formulario PPGR3'!$G1548="","",'Formulario PPGR1'!#REF!)</f>
        <v/>
      </c>
      <c r="E1548" s="188" t="str">
        <f>IF('Formulario PPGR3'!$G1548="","",'Formulario PPGR1'!#REF!)</f>
        <v/>
      </c>
      <c r="F1548" s="188" t="str">
        <f>IF('Formulario PPGR3'!$G1548="","",'Formulario PPGR1'!#REF!)</f>
        <v/>
      </c>
      <c r="G1548" s="234"/>
      <c r="H1548" s="519" t="str" cm="1">
        <f t="array" ref="H1548">IF(Tabla1[[#This Row],[Código_Actividad]]="","",_xlfn.XLOOKUP(Tabla1[[#This Row],[Código_Actividad]],CodigoActividad,Tabla2[Actividades Programables Presupuestables],"",0))</f>
        <v/>
      </c>
      <c r="I1548" s="520" t="str">
        <f>IFERROR(VLOOKUP('Formulario PPGR3'!$G1548,'Formulario PPGR2'!$C$9:$Q$270,15,FALSE),"")</f>
        <v/>
      </c>
      <c r="J1548" s="525"/>
      <c r="K1548" s="524"/>
      <c r="L1548" s="521" t="str">
        <f>IF(Tabla1[[#This Row],[Descripción]]="","",_xlfn.XLOOKUP(Tabla1[[#This Row],[Descripción]],Tabla10[Descripción],Tabla10[Unidad de Medida],"",0))</f>
        <v/>
      </c>
      <c r="M1548" s="312"/>
      <c r="N1548" s="537" t="str">
        <f>IF(Tabla1[[#This Row],[Descripción]]="","",_xlfn.XLOOKUP(Tabla1[[#This Row],[Descripción]],Tabla10[Descripción],Tabla10[Precio Unitario],0))</f>
        <v/>
      </c>
      <c r="O1548" s="537" t="str">
        <f>IF(Tabla1[[#This Row],[Cantidad de Insumos]]="","",Tabla1[[#This Row],[Precio Unitario]]*Tabla1[[#This Row],[Cantidad de Insumos]])</f>
        <v/>
      </c>
      <c r="P1548" s="522" t="str">
        <f>IF(Tabla1[[#This Row],[Descripción]]="","",_xlfn.XLOOKUP(Tabla1[[#This Row],[Descripción]],Tabla10[Descripción],Tabla10[CODIGO PRESUPUESTARIO],0))</f>
        <v/>
      </c>
      <c r="Q1548" s="523"/>
      <c r="R1548" s="523" t="str">
        <f>IF(Tabla1[[#This Row],[Insumos]]="","",_xlfn.XLOOKUP(Tabla1[[#This Row],[Insumos]],Tabla10[Insumo],Tabla10[InsumoAbrev],"",0))</f>
        <v/>
      </c>
    </row>
    <row r="1549" spans="2:18">
      <c r="B1549" s="188" t="str">
        <f>IF('Formulario PPGR3'!$G1549="","",CONCATENATE('Formulario PPGR3'!$C1549,".",'Formulario PPGR3'!$D1549,".",'Formulario PPGR3'!$E1549,".",'Formulario PPGR3'!$F1549))</f>
        <v/>
      </c>
      <c r="C1549" s="188" t="str">
        <f>IF('Formulario PPGR3'!$G1549="","",'Formulario PPGR1'!#REF!)</f>
        <v/>
      </c>
      <c r="D1549" s="188" t="str">
        <f>IF('Formulario PPGR3'!$G1549="","",'Formulario PPGR1'!#REF!)</f>
        <v/>
      </c>
      <c r="E1549" s="188" t="str">
        <f>IF('Formulario PPGR3'!$G1549="","",'Formulario PPGR1'!#REF!)</f>
        <v/>
      </c>
      <c r="F1549" s="188" t="str">
        <f>IF('Formulario PPGR3'!$G1549="","",'Formulario PPGR1'!#REF!)</f>
        <v/>
      </c>
      <c r="G1549" s="234"/>
      <c r="H1549" s="519" t="str" cm="1">
        <f t="array" ref="H1549">IF(Tabla1[[#This Row],[Código_Actividad]]="","",_xlfn.XLOOKUP(Tabla1[[#This Row],[Código_Actividad]],CodigoActividad,Tabla2[Actividades Programables Presupuestables],"",0))</f>
        <v/>
      </c>
      <c r="I1549" s="520" t="str">
        <f>IFERROR(VLOOKUP('Formulario PPGR3'!$G1549,'Formulario PPGR2'!$C$9:$Q$270,15,FALSE),"")</f>
        <v/>
      </c>
      <c r="J1549" s="525"/>
      <c r="K1549" s="524"/>
      <c r="L1549" s="521" t="str">
        <f>IF(Tabla1[[#This Row],[Descripción]]="","",_xlfn.XLOOKUP(Tabla1[[#This Row],[Descripción]],Tabla10[Descripción],Tabla10[Unidad de Medida],"",0))</f>
        <v/>
      </c>
      <c r="M1549" s="312"/>
      <c r="N1549" s="537" t="str">
        <f>IF(Tabla1[[#This Row],[Descripción]]="","",_xlfn.XLOOKUP(Tabla1[[#This Row],[Descripción]],Tabla10[Descripción],Tabla10[Precio Unitario],0))</f>
        <v/>
      </c>
      <c r="O1549" s="537" t="str">
        <f>IF(Tabla1[[#This Row],[Cantidad de Insumos]]="","",Tabla1[[#This Row],[Precio Unitario]]*Tabla1[[#This Row],[Cantidad de Insumos]])</f>
        <v/>
      </c>
      <c r="P1549" s="522" t="str">
        <f>IF(Tabla1[[#This Row],[Descripción]]="","",_xlfn.XLOOKUP(Tabla1[[#This Row],[Descripción]],Tabla10[Descripción],Tabla10[CODIGO PRESUPUESTARIO],0))</f>
        <v/>
      </c>
      <c r="Q1549" s="523"/>
      <c r="R1549" s="523" t="str">
        <f>IF(Tabla1[[#This Row],[Insumos]]="","",_xlfn.XLOOKUP(Tabla1[[#This Row],[Insumos]],Tabla10[Insumo],Tabla10[InsumoAbrev],"",0))</f>
        <v/>
      </c>
    </row>
    <row r="1550" spans="2:18">
      <c r="B1550" s="188" t="str">
        <f>IF('Formulario PPGR3'!$G1550="","",CONCATENATE('Formulario PPGR3'!$C1550,".",'Formulario PPGR3'!$D1550,".",'Formulario PPGR3'!$E1550,".",'Formulario PPGR3'!$F1550))</f>
        <v/>
      </c>
      <c r="C1550" s="188" t="str">
        <f>IF('Formulario PPGR3'!$G1550="","",'Formulario PPGR1'!#REF!)</f>
        <v/>
      </c>
      <c r="D1550" s="188" t="str">
        <f>IF('Formulario PPGR3'!$G1550="","",'Formulario PPGR1'!#REF!)</f>
        <v/>
      </c>
      <c r="E1550" s="188" t="str">
        <f>IF('Formulario PPGR3'!$G1550="","",'Formulario PPGR1'!#REF!)</f>
        <v/>
      </c>
      <c r="F1550" s="188" t="str">
        <f>IF('Formulario PPGR3'!$G1550="","",'Formulario PPGR1'!#REF!)</f>
        <v/>
      </c>
      <c r="G1550" s="234"/>
      <c r="H1550" s="519" t="str" cm="1">
        <f t="array" ref="H1550">IF(Tabla1[[#This Row],[Código_Actividad]]="","",_xlfn.XLOOKUP(Tabla1[[#This Row],[Código_Actividad]],CodigoActividad,Tabla2[Actividades Programables Presupuestables],"",0))</f>
        <v/>
      </c>
      <c r="I1550" s="520" t="str">
        <f>IFERROR(VLOOKUP('Formulario PPGR3'!$G1550,'Formulario PPGR2'!$C$9:$Q$270,15,FALSE),"")</f>
        <v/>
      </c>
      <c r="J1550" s="525"/>
      <c r="K1550" s="524"/>
      <c r="L1550" s="521" t="str">
        <f>IF(Tabla1[[#This Row],[Descripción]]="","",_xlfn.XLOOKUP(Tabla1[[#This Row],[Descripción]],Tabla10[Descripción],Tabla10[Unidad de Medida],"",0))</f>
        <v/>
      </c>
      <c r="M1550" s="312"/>
      <c r="N1550" s="537" t="str">
        <f>IF(Tabla1[[#This Row],[Descripción]]="","",_xlfn.XLOOKUP(Tabla1[[#This Row],[Descripción]],Tabla10[Descripción],Tabla10[Precio Unitario],0))</f>
        <v/>
      </c>
      <c r="O1550" s="537" t="str">
        <f>IF(Tabla1[[#This Row],[Cantidad de Insumos]]="","",Tabla1[[#This Row],[Precio Unitario]]*Tabla1[[#This Row],[Cantidad de Insumos]])</f>
        <v/>
      </c>
      <c r="P1550" s="522" t="str">
        <f>IF(Tabla1[[#This Row],[Descripción]]="","",_xlfn.XLOOKUP(Tabla1[[#This Row],[Descripción]],Tabla10[Descripción],Tabla10[CODIGO PRESUPUESTARIO],0))</f>
        <v/>
      </c>
      <c r="Q1550" s="523"/>
      <c r="R1550" s="523" t="str">
        <f>IF(Tabla1[[#This Row],[Insumos]]="","",_xlfn.XLOOKUP(Tabla1[[#This Row],[Insumos]],Tabla10[Insumo],Tabla10[InsumoAbrev],"",0))</f>
        <v/>
      </c>
    </row>
    <row r="1551" spans="2:18">
      <c r="B1551" s="188" t="str">
        <f>IF('Formulario PPGR3'!$G1551="","",CONCATENATE('Formulario PPGR3'!$C1551,".",'Formulario PPGR3'!$D1551,".",'Formulario PPGR3'!$E1551,".",'Formulario PPGR3'!$F1551))</f>
        <v/>
      </c>
      <c r="C1551" s="188" t="str">
        <f>IF('Formulario PPGR3'!$G1551="","",'Formulario PPGR1'!#REF!)</f>
        <v/>
      </c>
      <c r="D1551" s="188" t="str">
        <f>IF('Formulario PPGR3'!$G1551="","",'Formulario PPGR1'!#REF!)</f>
        <v/>
      </c>
      <c r="E1551" s="188" t="str">
        <f>IF('Formulario PPGR3'!$G1551="","",'Formulario PPGR1'!#REF!)</f>
        <v/>
      </c>
      <c r="F1551" s="188" t="str">
        <f>IF('Formulario PPGR3'!$G1551="","",'Formulario PPGR1'!#REF!)</f>
        <v/>
      </c>
      <c r="G1551" s="234"/>
      <c r="H1551" s="519" t="str" cm="1">
        <f t="array" ref="H1551">IF(Tabla1[[#This Row],[Código_Actividad]]="","",_xlfn.XLOOKUP(Tabla1[[#This Row],[Código_Actividad]],CodigoActividad,Tabla2[Actividades Programables Presupuestables],"",0))</f>
        <v/>
      </c>
      <c r="I1551" s="520" t="str">
        <f>IFERROR(VLOOKUP('Formulario PPGR3'!$G1551,'Formulario PPGR2'!$C$9:$Q$270,15,FALSE),"")</f>
        <v/>
      </c>
      <c r="J1551" s="525"/>
      <c r="K1551" s="524"/>
      <c r="L1551" s="521" t="str">
        <f>IF(Tabla1[[#This Row],[Descripción]]="","",_xlfn.XLOOKUP(Tabla1[[#This Row],[Descripción]],Tabla10[Descripción],Tabla10[Unidad de Medida],"",0))</f>
        <v/>
      </c>
      <c r="M1551" s="312"/>
      <c r="N1551" s="537" t="str">
        <f>IF(Tabla1[[#This Row],[Descripción]]="","",_xlfn.XLOOKUP(Tabla1[[#This Row],[Descripción]],Tabla10[Descripción],Tabla10[Precio Unitario],0))</f>
        <v/>
      </c>
      <c r="O1551" s="537" t="str">
        <f>IF(Tabla1[[#This Row],[Cantidad de Insumos]]="","",Tabla1[[#This Row],[Precio Unitario]]*Tabla1[[#This Row],[Cantidad de Insumos]])</f>
        <v/>
      </c>
      <c r="P1551" s="522" t="str">
        <f>IF(Tabla1[[#This Row],[Descripción]]="","",_xlfn.XLOOKUP(Tabla1[[#This Row],[Descripción]],Tabla10[Descripción],Tabla10[CODIGO PRESUPUESTARIO],0))</f>
        <v/>
      </c>
      <c r="Q1551" s="523"/>
      <c r="R1551" s="523" t="str">
        <f>IF(Tabla1[[#This Row],[Insumos]]="","",_xlfn.XLOOKUP(Tabla1[[#This Row],[Insumos]],Tabla10[Insumo],Tabla10[InsumoAbrev],"",0))</f>
        <v/>
      </c>
    </row>
    <row r="1552" spans="2:18">
      <c r="B1552" s="188" t="str">
        <f>IF('Formulario PPGR3'!$G1552="","",CONCATENATE('Formulario PPGR3'!$C1552,".",'Formulario PPGR3'!$D1552,".",'Formulario PPGR3'!$E1552,".",'Formulario PPGR3'!$F1552))</f>
        <v/>
      </c>
      <c r="C1552" s="188" t="str">
        <f>IF('Formulario PPGR3'!$G1552="","",'Formulario PPGR1'!#REF!)</f>
        <v/>
      </c>
      <c r="D1552" s="188" t="str">
        <f>IF('Formulario PPGR3'!$G1552="","",'Formulario PPGR1'!#REF!)</f>
        <v/>
      </c>
      <c r="E1552" s="188" t="str">
        <f>IF('Formulario PPGR3'!$G1552="","",'Formulario PPGR1'!#REF!)</f>
        <v/>
      </c>
      <c r="F1552" s="188" t="str">
        <f>IF('Formulario PPGR3'!$G1552="","",'Formulario PPGR1'!#REF!)</f>
        <v/>
      </c>
      <c r="G1552" s="234"/>
      <c r="H1552" s="519" t="str" cm="1">
        <f t="array" ref="H1552">IF(Tabla1[[#This Row],[Código_Actividad]]="","",_xlfn.XLOOKUP(Tabla1[[#This Row],[Código_Actividad]],CodigoActividad,Tabla2[Actividades Programables Presupuestables],"",0))</f>
        <v/>
      </c>
      <c r="I1552" s="520" t="str">
        <f>IFERROR(VLOOKUP('Formulario PPGR3'!$G1552,'Formulario PPGR2'!$C$9:$Q$270,15,FALSE),"")</f>
        <v/>
      </c>
      <c r="J1552" s="525"/>
      <c r="K1552" s="524"/>
      <c r="L1552" s="521" t="str">
        <f>IF(Tabla1[[#This Row],[Descripción]]="","",_xlfn.XLOOKUP(Tabla1[[#This Row],[Descripción]],Tabla10[Descripción],Tabla10[Unidad de Medida],"",0))</f>
        <v/>
      </c>
      <c r="M1552" s="312"/>
      <c r="N1552" s="537" t="str">
        <f>IF(Tabla1[[#This Row],[Descripción]]="","",_xlfn.XLOOKUP(Tabla1[[#This Row],[Descripción]],Tabla10[Descripción],Tabla10[Precio Unitario],0))</f>
        <v/>
      </c>
      <c r="O1552" s="537" t="str">
        <f>IF(Tabla1[[#This Row],[Cantidad de Insumos]]="","",Tabla1[[#This Row],[Precio Unitario]]*Tabla1[[#This Row],[Cantidad de Insumos]])</f>
        <v/>
      </c>
      <c r="P1552" s="522" t="str">
        <f>IF(Tabla1[[#This Row],[Descripción]]="","",_xlfn.XLOOKUP(Tabla1[[#This Row],[Descripción]],Tabla10[Descripción],Tabla10[CODIGO PRESUPUESTARIO],0))</f>
        <v/>
      </c>
      <c r="Q1552" s="523"/>
      <c r="R1552" s="523" t="str">
        <f>IF(Tabla1[[#This Row],[Insumos]]="","",_xlfn.XLOOKUP(Tabla1[[#This Row],[Insumos]],Tabla10[Insumo],Tabla10[InsumoAbrev],"",0))</f>
        <v/>
      </c>
    </row>
    <row r="1553" spans="2:18">
      <c r="B1553" s="188" t="str">
        <f>IF('Formulario PPGR3'!$G1553="","",CONCATENATE('Formulario PPGR3'!$C1553,".",'Formulario PPGR3'!$D1553,".",'Formulario PPGR3'!$E1553,".",'Formulario PPGR3'!$F1553))</f>
        <v/>
      </c>
      <c r="C1553" s="188" t="str">
        <f>IF('Formulario PPGR3'!$G1553="","",'Formulario PPGR1'!#REF!)</f>
        <v/>
      </c>
      <c r="D1553" s="188" t="str">
        <f>IF('Formulario PPGR3'!$G1553="","",'Formulario PPGR1'!#REF!)</f>
        <v/>
      </c>
      <c r="E1553" s="188" t="str">
        <f>IF('Formulario PPGR3'!$G1553="","",'Formulario PPGR1'!#REF!)</f>
        <v/>
      </c>
      <c r="F1553" s="188" t="str">
        <f>IF('Formulario PPGR3'!$G1553="","",'Formulario PPGR1'!#REF!)</f>
        <v/>
      </c>
      <c r="G1553" s="234"/>
      <c r="H1553" s="519" t="str" cm="1">
        <f t="array" ref="H1553">IF(Tabla1[[#This Row],[Código_Actividad]]="","",_xlfn.XLOOKUP(Tabla1[[#This Row],[Código_Actividad]],CodigoActividad,Tabla2[Actividades Programables Presupuestables],"",0))</f>
        <v/>
      </c>
      <c r="I1553" s="520" t="str">
        <f>IFERROR(VLOOKUP('Formulario PPGR3'!$G1553,'Formulario PPGR2'!$C$9:$Q$270,15,FALSE),"")</f>
        <v/>
      </c>
      <c r="J1553" s="525"/>
      <c r="K1553" s="524"/>
      <c r="L1553" s="521" t="str">
        <f>IF(Tabla1[[#This Row],[Descripción]]="","",_xlfn.XLOOKUP(Tabla1[[#This Row],[Descripción]],Tabla10[Descripción],Tabla10[Unidad de Medida],"",0))</f>
        <v/>
      </c>
      <c r="M1553" s="312"/>
      <c r="N1553" s="537" t="str">
        <f>IF(Tabla1[[#This Row],[Descripción]]="","",_xlfn.XLOOKUP(Tabla1[[#This Row],[Descripción]],Tabla10[Descripción],Tabla10[Precio Unitario],0))</f>
        <v/>
      </c>
      <c r="O1553" s="537" t="str">
        <f>IF(Tabla1[[#This Row],[Cantidad de Insumos]]="","",Tabla1[[#This Row],[Precio Unitario]]*Tabla1[[#This Row],[Cantidad de Insumos]])</f>
        <v/>
      </c>
      <c r="P1553" s="522" t="str">
        <f>IF(Tabla1[[#This Row],[Descripción]]="","",_xlfn.XLOOKUP(Tabla1[[#This Row],[Descripción]],Tabla10[Descripción],Tabla10[CODIGO PRESUPUESTARIO],0))</f>
        <v/>
      </c>
      <c r="Q1553" s="523"/>
      <c r="R1553" s="523" t="str">
        <f>IF(Tabla1[[#This Row],[Insumos]]="","",_xlfn.XLOOKUP(Tabla1[[#This Row],[Insumos]],Tabla10[Insumo],Tabla10[InsumoAbrev],"",0))</f>
        <v/>
      </c>
    </row>
    <row r="1554" spans="2:18">
      <c r="B1554" s="188" t="str">
        <f>IF('Formulario PPGR3'!$G1554="","",CONCATENATE('Formulario PPGR3'!$C1554,".",'Formulario PPGR3'!$D1554,".",'Formulario PPGR3'!$E1554,".",'Formulario PPGR3'!$F1554))</f>
        <v/>
      </c>
      <c r="C1554" s="188" t="str">
        <f>IF('Formulario PPGR3'!$G1554="","",'Formulario PPGR1'!#REF!)</f>
        <v/>
      </c>
      <c r="D1554" s="188" t="str">
        <f>IF('Formulario PPGR3'!$G1554="","",'Formulario PPGR1'!#REF!)</f>
        <v/>
      </c>
      <c r="E1554" s="188" t="str">
        <f>IF('Formulario PPGR3'!$G1554="","",'Formulario PPGR1'!#REF!)</f>
        <v/>
      </c>
      <c r="F1554" s="188" t="str">
        <f>IF('Formulario PPGR3'!$G1554="","",'Formulario PPGR1'!#REF!)</f>
        <v/>
      </c>
      <c r="G1554" s="234"/>
      <c r="H1554" s="519" t="str" cm="1">
        <f t="array" ref="H1554">IF(Tabla1[[#This Row],[Código_Actividad]]="","",_xlfn.XLOOKUP(Tabla1[[#This Row],[Código_Actividad]],CodigoActividad,Tabla2[Actividades Programables Presupuestables],"",0))</f>
        <v/>
      </c>
      <c r="I1554" s="520" t="str">
        <f>IFERROR(VLOOKUP('Formulario PPGR3'!$G1554,'Formulario PPGR2'!$C$9:$Q$270,15,FALSE),"")</f>
        <v/>
      </c>
      <c r="J1554" s="525"/>
      <c r="K1554" s="524"/>
      <c r="L1554" s="521" t="str">
        <f>IF(Tabla1[[#This Row],[Descripción]]="","",_xlfn.XLOOKUP(Tabla1[[#This Row],[Descripción]],Tabla10[Descripción],Tabla10[Unidad de Medida],"",0))</f>
        <v/>
      </c>
      <c r="M1554" s="312"/>
      <c r="N1554" s="537" t="str">
        <f>IF(Tabla1[[#This Row],[Descripción]]="","",_xlfn.XLOOKUP(Tabla1[[#This Row],[Descripción]],Tabla10[Descripción],Tabla10[Precio Unitario],0))</f>
        <v/>
      </c>
      <c r="O1554" s="537" t="str">
        <f>IF(Tabla1[[#This Row],[Cantidad de Insumos]]="","",Tabla1[[#This Row],[Precio Unitario]]*Tabla1[[#This Row],[Cantidad de Insumos]])</f>
        <v/>
      </c>
      <c r="P1554" s="522" t="str">
        <f>IF(Tabla1[[#This Row],[Descripción]]="","",_xlfn.XLOOKUP(Tabla1[[#This Row],[Descripción]],Tabla10[Descripción],Tabla10[CODIGO PRESUPUESTARIO],0))</f>
        <v/>
      </c>
      <c r="Q1554" s="523"/>
      <c r="R1554" s="523" t="str">
        <f>IF(Tabla1[[#This Row],[Insumos]]="","",_xlfn.XLOOKUP(Tabla1[[#This Row],[Insumos]],Tabla10[Insumo],Tabla10[InsumoAbrev],"",0))</f>
        <v/>
      </c>
    </row>
    <row r="1555" spans="2:18">
      <c r="B1555" s="188" t="str">
        <f>IF('Formulario PPGR3'!$G1555="","",CONCATENATE('Formulario PPGR3'!$C1555,".",'Formulario PPGR3'!$D1555,".",'Formulario PPGR3'!$E1555,".",'Formulario PPGR3'!$F1555))</f>
        <v/>
      </c>
      <c r="C1555" s="188" t="str">
        <f>IF('Formulario PPGR3'!$G1555="","",'Formulario PPGR1'!#REF!)</f>
        <v/>
      </c>
      <c r="D1555" s="188" t="str">
        <f>IF('Formulario PPGR3'!$G1555="","",'Formulario PPGR1'!#REF!)</f>
        <v/>
      </c>
      <c r="E1555" s="188" t="str">
        <f>IF('Formulario PPGR3'!$G1555="","",'Formulario PPGR1'!#REF!)</f>
        <v/>
      </c>
      <c r="F1555" s="188" t="str">
        <f>IF('Formulario PPGR3'!$G1555="","",'Formulario PPGR1'!#REF!)</f>
        <v/>
      </c>
      <c r="G1555" s="234"/>
      <c r="H1555" s="519" t="str" cm="1">
        <f t="array" ref="H1555">IF(Tabla1[[#This Row],[Código_Actividad]]="","",_xlfn.XLOOKUP(Tabla1[[#This Row],[Código_Actividad]],CodigoActividad,Tabla2[Actividades Programables Presupuestables],"",0))</f>
        <v/>
      </c>
      <c r="I1555" s="520" t="str">
        <f>IFERROR(VLOOKUP('Formulario PPGR3'!$G1555,'Formulario PPGR2'!$C$9:$Q$270,15,FALSE),"")</f>
        <v/>
      </c>
      <c r="J1555" s="525"/>
      <c r="K1555" s="524"/>
      <c r="L1555" s="521" t="str">
        <f>IF(Tabla1[[#This Row],[Descripción]]="","",_xlfn.XLOOKUP(Tabla1[[#This Row],[Descripción]],Tabla10[Descripción],Tabla10[Unidad de Medida],"",0))</f>
        <v/>
      </c>
      <c r="M1555" s="312"/>
      <c r="N1555" s="537" t="str">
        <f>IF(Tabla1[[#This Row],[Descripción]]="","",_xlfn.XLOOKUP(Tabla1[[#This Row],[Descripción]],Tabla10[Descripción],Tabla10[Precio Unitario],0))</f>
        <v/>
      </c>
      <c r="O1555" s="537" t="str">
        <f>IF(Tabla1[[#This Row],[Cantidad de Insumos]]="","",Tabla1[[#This Row],[Precio Unitario]]*Tabla1[[#This Row],[Cantidad de Insumos]])</f>
        <v/>
      </c>
      <c r="P1555" s="522" t="str">
        <f>IF(Tabla1[[#This Row],[Descripción]]="","",_xlfn.XLOOKUP(Tabla1[[#This Row],[Descripción]],Tabla10[Descripción],Tabla10[CODIGO PRESUPUESTARIO],0))</f>
        <v/>
      </c>
      <c r="Q1555" s="523"/>
      <c r="R1555" s="523" t="str">
        <f>IF(Tabla1[[#This Row],[Insumos]]="","",_xlfn.XLOOKUP(Tabla1[[#This Row],[Insumos]],Tabla10[Insumo],Tabla10[InsumoAbrev],"",0))</f>
        <v/>
      </c>
    </row>
    <row r="1556" spans="2:18">
      <c r="B1556" s="188" t="str">
        <f>IF('Formulario PPGR3'!$G1556="","",CONCATENATE('Formulario PPGR3'!$C1556,".",'Formulario PPGR3'!$D1556,".",'Formulario PPGR3'!$E1556,".",'Formulario PPGR3'!$F1556))</f>
        <v/>
      </c>
      <c r="C1556" s="188" t="str">
        <f>IF('Formulario PPGR3'!$G1556="","",'Formulario PPGR1'!#REF!)</f>
        <v/>
      </c>
      <c r="D1556" s="188" t="str">
        <f>IF('Formulario PPGR3'!$G1556="","",'Formulario PPGR1'!#REF!)</f>
        <v/>
      </c>
      <c r="E1556" s="188" t="str">
        <f>IF('Formulario PPGR3'!$G1556="","",'Formulario PPGR1'!#REF!)</f>
        <v/>
      </c>
      <c r="F1556" s="188" t="str">
        <f>IF('Formulario PPGR3'!$G1556="","",'Formulario PPGR1'!#REF!)</f>
        <v/>
      </c>
      <c r="G1556" s="234"/>
      <c r="H1556" s="519" t="str" cm="1">
        <f t="array" ref="H1556">IF(Tabla1[[#This Row],[Código_Actividad]]="","",_xlfn.XLOOKUP(Tabla1[[#This Row],[Código_Actividad]],CodigoActividad,Tabla2[Actividades Programables Presupuestables],"",0))</f>
        <v/>
      </c>
      <c r="I1556" s="520" t="str">
        <f>IFERROR(VLOOKUP('Formulario PPGR3'!$G1556,'Formulario PPGR2'!$C$9:$Q$270,15,FALSE),"")</f>
        <v/>
      </c>
      <c r="J1556" s="525"/>
      <c r="K1556" s="524"/>
      <c r="L1556" s="521" t="str">
        <f>IF(Tabla1[[#This Row],[Descripción]]="","",_xlfn.XLOOKUP(Tabla1[[#This Row],[Descripción]],Tabla10[Descripción],Tabla10[Unidad de Medida],"",0))</f>
        <v/>
      </c>
      <c r="M1556" s="312"/>
      <c r="N1556" s="537" t="str">
        <f>IF(Tabla1[[#This Row],[Descripción]]="","",_xlfn.XLOOKUP(Tabla1[[#This Row],[Descripción]],Tabla10[Descripción],Tabla10[Precio Unitario],0))</f>
        <v/>
      </c>
      <c r="O1556" s="537" t="str">
        <f>IF(Tabla1[[#This Row],[Cantidad de Insumos]]="","",Tabla1[[#This Row],[Precio Unitario]]*Tabla1[[#This Row],[Cantidad de Insumos]])</f>
        <v/>
      </c>
      <c r="P1556" s="522" t="str">
        <f>IF(Tabla1[[#This Row],[Descripción]]="","",_xlfn.XLOOKUP(Tabla1[[#This Row],[Descripción]],Tabla10[Descripción],Tabla10[CODIGO PRESUPUESTARIO],0))</f>
        <v/>
      </c>
      <c r="Q1556" s="523"/>
      <c r="R1556" s="523" t="str">
        <f>IF(Tabla1[[#This Row],[Insumos]]="","",_xlfn.XLOOKUP(Tabla1[[#This Row],[Insumos]],Tabla10[Insumo],Tabla10[InsumoAbrev],"",0))</f>
        <v/>
      </c>
    </row>
    <row r="1557" spans="2:18">
      <c r="B1557" s="188" t="str">
        <f>IF('Formulario PPGR3'!$G1557="","",CONCATENATE('Formulario PPGR3'!$C1557,".",'Formulario PPGR3'!$D1557,".",'Formulario PPGR3'!$E1557,".",'Formulario PPGR3'!$F1557))</f>
        <v/>
      </c>
      <c r="C1557" s="188" t="str">
        <f>IF('Formulario PPGR3'!$G1557="","",'Formulario PPGR1'!#REF!)</f>
        <v/>
      </c>
      <c r="D1557" s="188" t="str">
        <f>IF('Formulario PPGR3'!$G1557="","",'Formulario PPGR1'!#REF!)</f>
        <v/>
      </c>
      <c r="E1557" s="188" t="str">
        <f>IF('Formulario PPGR3'!$G1557="","",'Formulario PPGR1'!#REF!)</f>
        <v/>
      </c>
      <c r="F1557" s="188" t="str">
        <f>IF('Formulario PPGR3'!$G1557="","",'Formulario PPGR1'!#REF!)</f>
        <v/>
      </c>
      <c r="G1557" s="234"/>
      <c r="H1557" s="519" t="str" cm="1">
        <f t="array" ref="H1557">IF(Tabla1[[#This Row],[Código_Actividad]]="","",_xlfn.XLOOKUP(Tabla1[[#This Row],[Código_Actividad]],CodigoActividad,Tabla2[Actividades Programables Presupuestables],"",0))</f>
        <v/>
      </c>
      <c r="I1557" s="520" t="str">
        <f>IFERROR(VLOOKUP('Formulario PPGR3'!$G1557,'Formulario PPGR2'!$C$9:$Q$270,15,FALSE),"")</f>
        <v/>
      </c>
      <c r="J1557" s="525"/>
      <c r="K1557" s="524"/>
      <c r="L1557" s="521" t="str">
        <f>IF(Tabla1[[#This Row],[Descripción]]="","",_xlfn.XLOOKUP(Tabla1[[#This Row],[Descripción]],Tabla10[Descripción],Tabla10[Unidad de Medida],"",0))</f>
        <v/>
      </c>
      <c r="M1557" s="312"/>
      <c r="N1557" s="537" t="str">
        <f>IF(Tabla1[[#This Row],[Descripción]]="","",_xlfn.XLOOKUP(Tabla1[[#This Row],[Descripción]],Tabla10[Descripción],Tabla10[Precio Unitario],0))</f>
        <v/>
      </c>
      <c r="O1557" s="537" t="str">
        <f>IF(Tabla1[[#This Row],[Cantidad de Insumos]]="","",Tabla1[[#This Row],[Precio Unitario]]*Tabla1[[#This Row],[Cantidad de Insumos]])</f>
        <v/>
      </c>
      <c r="P1557" s="522" t="str">
        <f>IF(Tabla1[[#This Row],[Descripción]]="","",_xlfn.XLOOKUP(Tabla1[[#This Row],[Descripción]],Tabla10[Descripción],Tabla10[CODIGO PRESUPUESTARIO],0))</f>
        <v/>
      </c>
      <c r="Q1557" s="523"/>
      <c r="R1557" s="523" t="str">
        <f>IF(Tabla1[[#This Row],[Insumos]]="","",_xlfn.XLOOKUP(Tabla1[[#This Row],[Insumos]],Tabla10[Insumo],Tabla10[InsumoAbrev],"",0))</f>
        <v/>
      </c>
    </row>
    <row r="1558" spans="2:18">
      <c r="B1558" s="188" t="str">
        <f>IF('Formulario PPGR3'!$G1558="","",CONCATENATE('Formulario PPGR3'!$C1558,".",'Formulario PPGR3'!$D1558,".",'Formulario PPGR3'!$E1558,".",'Formulario PPGR3'!$F1558))</f>
        <v/>
      </c>
      <c r="C1558" s="188" t="str">
        <f>IF('Formulario PPGR3'!$G1558="","",'Formulario PPGR1'!#REF!)</f>
        <v/>
      </c>
      <c r="D1558" s="188" t="str">
        <f>IF('Formulario PPGR3'!$G1558="","",'Formulario PPGR1'!#REF!)</f>
        <v/>
      </c>
      <c r="E1558" s="188" t="str">
        <f>IF('Formulario PPGR3'!$G1558="","",'Formulario PPGR1'!#REF!)</f>
        <v/>
      </c>
      <c r="F1558" s="188" t="str">
        <f>IF('Formulario PPGR3'!$G1558="","",'Formulario PPGR1'!#REF!)</f>
        <v/>
      </c>
      <c r="G1558" s="234"/>
      <c r="H1558" s="519" t="str" cm="1">
        <f t="array" ref="H1558">IF(Tabla1[[#This Row],[Código_Actividad]]="","",_xlfn.XLOOKUP(Tabla1[[#This Row],[Código_Actividad]],CodigoActividad,Tabla2[Actividades Programables Presupuestables],"",0))</f>
        <v/>
      </c>
      <c r="I1558" s="520" t="str">
        <f>IFERROR(VLOOKUP('Formulario PPGR3'!$G1558,'Formulario PPGR2'!$C$9:$Q$270,15,FALSE),"")</f>
        <v/>
      </c>
      <c r="J1558" s="525"/>
      <c r="K1558" s="524"/>
      <c r="L1558" s="521" t="str">
        <f>IF(Tabla1[[#This Row],[Descripción]]="","",_xlfn.XLOOKUP(Tabla1[[#This Row],[Descripción]],Tabla10[Descripción],Tabla10[Unidad de Medida],"",0))</f>
        <v/>
      </c>
      <c r="M1558" s="312"/>
      <c r="N1558" s="537" t="str">
        <f>IF(Tabla1[[#This Row],[Descripción]]="","",_xlfn.XLOOKUP(Tabla1[[#This Row],[Descripción]],Tabla10[Descripción],Tabla10[Precio Unitario],0))</f>
        <v/>
      </c>
      <c r="O1558" s="537" t="str">
        <f>IF(Tabla1[[#This Row],[Cantidad de Insumos]]="","",Tabla1[[#This Row],[Precio Unitario]]*Tabla1[[#This Row],[Cantidad de Insumos]])</f>
        <v/>
      </c>
      <c r="P1558" s="522" t="str">
        <f>IF(Tabla1[[#This Row],[Descripción]]="","",_xlfn.XLOOKUP(Tabla1[[#This Row],[Descripción]],Tabla10[Descripción],Tabla10[CODIGO PRESUPUESTARIO],0))</f>
        <v/>
      </c>
      <c r="Q1558" s="523"/>
      <c r="R1558" s="523" t="str">
        <f>IF(Tabla1[[#This Row],[Insumos]]="","",_xlfn.XLOOKUP(Tabla1[[#This Row],[Insumos]],Tabla10[Insumo],Tabla10[InsumoAbrev],"",0))</f>
        <v/>
      </c>
    </row>
    <row r="1559" spans="2:18">
      <c r="B1559" s="188" t="str">
        <f>IF('Formulario PPGR3'!$G1559="","",CONCATENATE('Formulario PPGR3'!$C1559,".",'Formulario PPGR3'!$D1559,".",'Formulario PPGR3'!$E1559,".",'Formulario PPGR3'!$F1559))</f>
        <v/>
      </c>
      <c r="C1559" s="188" t="str">
        <f>IF('Formulario PPGR3'!$G1559="","",'Formulario PPGR1'!#REF!)</f>
        <v/>
      </c>
      <c r="D1559" s="188" t="str">
        <f>IF('Formulario PPGR3'!$G1559="","",'Formulario PPGR1'!#REF!)</f>
        <v/>
      </c>
      <c r="E1559" s="188" t="str">
        <f>IF('Formulario PPGR3'!$G1559="","",'Formulario PPGR1'!#REF!)</f>
        <v/>
      </c>
      <c r="F1559" s="188" t="str">
        <f>IF('Formulario PPGR3'!$G1559="","",'Formulario PPGR1'!#REF!)</f>
        <v/>
      </c>
      <c r="G1559" s="234"/>
      <c r="H1559" s="519" t="str" cm="1">
        <f t="array" ref="H1559">IF(Tabla1[[#This Row],[Código_Actividad]]="","",_xlfn.XLOOKUP(Tabla1[[#This Row],[Código_Actividad]],CodigoActividad,Tabla2[Actividades Programables Presupuestables],"",0))</f>
        <v/>
      </c>
      <c r="I1559" s="520" t="str">
        <f>IFERROR(VLOOKUP('Formulario PPGR3'!$G1559,'Formulario PPGR2'!$C$9:$Q$270,15,FALSE),"")</f>
        <v/>
      </c>
      <c r="J1559" s="525"/>
      <c r="K1559" s="524"/>
      <c r="L1559" s="521" t="str">
        <f>IF(Tabla1[[#This Row],[Descripción]]="","",_xlfn.XLOOKUP(Tabla1[[#This Row],[Descripción]],Tabla10[Descripción],Tabla10[Unidad de Medida],"",0))</f>
        <v/>
      </c>
      <c r="M1559" s="312"/>
      <c r="N1559" s="537" t="str">
        <f>IF(Tabla1[[#This Row],[Descripción]]="","",_xlfn.XLOOKUP(Tabla1[[#This Row],[Descripción]],Tabla10[Descripción],Tabla10[Precio Unitario],0))</f>
        <v/>
      </c>
      <c r="O1559" s="537" t="str">
        <f>IF(Tabla1[[#This Row],[Cantidad de Insumos]]="","",Tabla1[[#This Row],[Precio Unitario]]*Tabla1[[#This Row],[Cantidad de Insumos]])</f>
        <v/>
      </c>
      <c r="P1559" s="522" t="str">
        <f>IF(Tabla1[[#This Row],[Descripción]]="","",_xlfn.XLOOKUP(Tabla1[[#This Row],[Descripción]],Tabla10[Descripción],Tabla10[CODIGO PRESUPUESTARIO],0))</f>
        <v/>
      </c>
      <c r="Q1559" s="523"/>
      <c r="R1559" s="523" t="str">
        <f>IF(Tabla1[[#This Row],[Insumos]]="","",_xlfn.XLOOKUP(Tabla1[[#This Row],[Insumos]],Tabla10[Insumo],Tabla10[InsumoAbrev],"",0))</f>
        <v/>
      </c>
    </row>
    <row r="1560" spans="2:18">
      <c r="B1560" s="188" t="str">
        <f>IF('Formulario PPGR3'!$G1560="","",CONCATENATE('Formulario PPGR3'!$C1560,".",'Formulario PPGR3'!$D1560,".",'Formulario PPGR3'!$E1560,".",'Formulario PPGR3'!$F1560))</f>
        <v/>
      </c>
      <c r="C1560" s="188" t="str">
        <f>IF('Formulario PPGR3'!$G1560="","",'Formulario PPGR1'!#REF!)</f>
        <v/>
      </c>
      <c r="D1560" s="188" t="str">
        <f>IF('Formulario PPGR3'!$G1560="","",'Formulario PPGR1'!#REF!)</f>
        <v/>
      </c>
      <c r="E1560" s="188" t="str">
        <f>IF('Formulario PPGR3'!$G1560="","",'Formulario PPGR1'!#REF!)</f>
        <v/>
      </c>
      <c r="F1560" s="188" t="str">
        <f>IF('Formulario PPGR3'!$G1560="","",'Formulario PPGR1'!#REF!)</f>
        <v/>
      </c>
      <c r="G1560" s="234"/>
      <c r="H1560" s="519" t="str" cm="1">
        <f t="array" ref="H1560">IF(Tabla1[[#This Row],[Código_Actividad]]="","",_xlfn.XLOOKUP(Tabla1[[#This Row],[Código_Actividad]],CodigoActividad,Tabla2[Actividades Programables Presupuestables],"",0))</f>
        <v/>
      </c>
      <c r="I1560" s="520" t="str">
        <f>IFERROR(VLOOKUP('Formulario PPGR3'!$G1560,'Formulario PPGR2'!$C$9:$Q$270,15,FALSE),"")</f>
        <v/>
      </c>
      <c r="J1560" s="525"/>
      <c r="K1560" s="524"/>
      <c r="L1560" s="521" t="str">
        <f>IF(Tabla1[[#This Row],[Descripción]]="","",_xlfn.XLOOKUP(Tabla1[[#This Row],[Descripción]],Tabla10[Descripción],Tabla10[Unidad de Medida],"",0))</f>
        <v/>
      </c>
      <c r="M1560" s="312"/>
      <c r="N1560" s="537" t="str">
        <f>IF(Tabla1[[#This Row],[Descripción]]="","",_xlfn.XLOOKUP(Tabla1[[#This Row],[Descripción]],Tabla10[Descripción],Tabla10[Precio Unitario],0))</f>
        <v/>
      </c>
      <c r="O1560" s="537" t="str">
        <f>IF(Tabla1[[#This Row],[Cantidad de Insumos]]="","",Tabla1[[#This Row],[Precio Unitario]]*Tabla1[[#This Row],[Cantidad de Insumos]])</f>
        <v/>
      </c>
      <c r="P1560" s="522" t="str">
        <f>IF(Tabla1[[#This Row],[Descripción]]="","",_xlfn.XLOOKUP(Tabla1[[#This Row],[Descripción]],Tabla10[Descripción],Tabla10[CODIGO PRESUPUESTARIO],0))</f>
        <v/>
      </c>
      <c r="Q1560" s="523"/>
      <c r="R1560" s="523" t="str">
        <f>IF(Tabla1[[#This Row],[Insumos]]="","",_xlfn.XLOOKUP(Tabla1[[#This Row],[Insumos]],Tabla10[Insumo],Tabla10[InsumoAbrev],"",0))</f>
        <v/>
      </c>
    </row>
    <row r="1561" spans="2:18">
      <c r="B1561" s="188" t="str">
        <f>IF('Formulario PPGR3'!$G1561="","",CONCATENATE('Formulario PPGR3'!$C1561,".",'Formulario PPGR3'!$D1561,".",'Formulario PPGR3'!$E1561,".",'Formulario PPGR3'!$F1561))</f>
        <v/>
      </c>
      <c r="C1561" s="188" t="str">
        <f>IF('Formulario PPGR3'!$G1561="","",'Formulario PPGR1'!#REF!)</f>
        <v/>
      </c>
      <c r="D1561" s="188" t="str">
        <f>IF('Formulario PPGR3'!$G1561="","",'Formulario PPGR1'!#REF!)</f>
        <v/>
      </c>
      <c r="E1561" s="188" t="str">
        <f>IF('Formulario PPGR3'!$G1561="","",'Formulario PPGR1'!#REF!)</f>
        <v/>
      </c>
      <c r="F1561" s="188" t="str">
        <f>IF('Formulario PPGR3'!$G1561="","",'Formulario PPGR1'!#REF!)</f>
        <v/>
      </c>
      <c r="G1561" s="234"/>
      <c r="H1561" s="519" t="str" cm="1">
        <f t="array" ref="H1561">IF(Tabla1[[#This Row],[Código_Actividad]]="","",_xlfn.XLOOKUP(Tabla1[[#This Row],[Código_Actividad]],CodigoActividad,Tabla2[Actividades Programables Presupuestables],"",0))</f>
        <v/>
      </c>
      <c r="I1561" s="520" t="str">
        <f>IFERROR(VLOOKUP('Formulario PPGR3'!$G1561,'Formulario PPGR2'!$C$9:$Q$270,15,FALSE),"")</f>
        <v/>
      </c>
      <c r="J1561" s="525"/>
      <c r="K1561" s="524"/>
      <c r="L1561" s="521" t="str">
        <f>IF(Tabla1[[#This Row],[Descripción]]="","",_xlfn.XLOOKUP(Tabla1[[#This Row],[Descripción]],Tabla10[Descripción],Tabla10[Unidad de Medida],"",0))</f>
        <v/>
      </c>
      <c r="M1561" s="312"/>
      <c r="N1561" s="537" t="str">
        <f>IF(Tabla1[[#This Row],[Descripción]]="","",_xlfn.XLOOKUP(Tabla1[[#This Row],[Descripción]],Tabla10[Descripción],Tabla10[Precio Unitario],0))</f>
        <v/>
      </c>
      <c r="O1561" s="537" t="str">
        <f>IF(Tabla1[[#This Row],[Cantidad de Insumos]]="","",Tabla1[[#This Row],[Precio Unitario]]*Tabla1[[#This Row],[Cantidad de Insumos]])</f>
        <v/>
      </c>
      <c r="P1561" s="522" t="str">
        <f>IF(Tabla1[[#This Row],[Descripción]]="","",_xlfn.XLOOKUP(Tabla1[[#This Row],[Descripción]],Tabla10[Descripción],Tabla10[CODIGO PRESUPUESTARIO],0))</f>
        <v/>
      </c>
      <c r="Q1561" s="523"/>
      <c r="R1561" s="523" t="str">
        <f>IF(Tabla1[[#This Row],[Insumos]]="","",_xlfn.XLOOKUP(Tabla1[[#This Row],[Insumos]],Tabla10[Insumo],Tabla10[InsumoAbrev],"",0))</f>
        <v/>
      </c>
    </row>
    <row r="1562" spans="2:18">
      <c r="B1562" s="188" t="str">
        <f>IF('Formulario PPGR3'!$G1562="","",CONCATENATE('Formulario PPGR3'!$C1562,".",'Formulario PPGR3'!$D1562,".",'Formulario PPGR3'!$E1562,".",'Formulario PPGR3'!$F1562))</f>
        <v/>
      </c>
      <c r="C1562" s="188" t="str">
        <f>IF('Formulario PPGR3'!$G1562="","",'Formulario PPGR1'!#REF!)</f>
        <v/>
      </c>
      <c r="D1562" s="188" t="str">
        <f>IF('Formulario PPGR3'!$G1562="","",'Formulario PPGR1'!#REF!)</f>
        <v/>
      </c>
      <c r="E1562" s="188" t="str">
        <f>IF('Formulario PPGR3'!$G1562="","",'Formulario PPGR1'!#REF!)</f>
        <v/>
      </c>
      <c r="F1562" s="188" t="str">
        <f>IF('Formulario PPGR3'!$G1562="","",'Formulario PPGR1'!#REF!)</f>
        <v/>
      </c>
      <c r="G1562" s="234"/>
      <c r="H1562" s="519" t="str" cm="1">
        <f t="array" ref="H1562">IF(Tabla1[[#This Row],[Código_Actividad]]="","",_xlfn.XLOOKUP(Tabla1[[#This Row],[Código_Actividad]],CodigoActividad,Tabla2[Actividades Programables Presupuestables],"",0))</f>
        <v/>
      </c>
      <c r="I1562" s="520" t="str">
        <f>IFERROR(VLOOKUP('Formulario PPGR3'!$G1562,'Formulario PPGR2'!$C$9:$Q$270,15,FALSE),"")</f>
        <v/>
      </c>
      <c r="J1562" s="525"/>
      <c r="K1562" s="524"/>
      <c r="L1562" s="521" t="str">
        <f>IF(Tabla1[[#This Row],[Descripción]]="","",_xlfn.XLOOKUP(Tabla1[[#This Row],[Descripción]],Tabla10[Descripción],Tabla10[Unidad de Medida],"",0))</f>
        <v/>
      </c>
      <c r="M1562" s="312"/>
      <c r="N1562" s="537" t="str">
        <f>IF(Tabla1[[#This Row],[Descripción]]="","",_xlfn.XLOOKUP(Tabla1[[#This Row],[Descripción]],Tabla10[Descripción],Tabla10[Precio Unitario],0))</f>
        <v/>
      </c>
      <c r="O1562" s="537" t="str">
        <f>IF(Tabla1[[#This Row],[Cantidad de Insumos]]="","",Tabla1[[#This Row],[Precio Unitario]]*Tabla1[[#This Row],[Cantidad de Insumos]])</f>
        <v/>
      </c>
      <c r="P1562" s="522" t="str">
        <f>IF(Tabla1[[#This Row],[Descripción]]="","",_xlfn.XLOOKUP(Tabla1[[#This Row],[Descripción]],Tabla10[Descripción],Tabla10[CODIGO PRESUPUESTARIO],0))</f>
        <v/>
      </c>
      <c r="Q1562" s="523"/>
      <c r="R1562" s="523" t="str">
        <f>IF(Tabla1[[#This Row],[Insumos]]="","",_xlfn.XLOOKUP(Tabla1[[#This Row],[Insumos]],Tabla10[Insumo],Tabla10[InsumoAbrev],"",0))</f>
        <v/>
      </c>
    </row>
    <row r="1563" spans="2:18">
      <c r="B1563" s="188" t="str">
        <f>IF('Formulario PPGR3'!$G1563="","",CONCATENATE('Formulario PPGR3'!$C1563,".",'Formulario PPGR3'!$D1563,".",'Formulario PPGR3'!$E1563,".",'Formulario PPGR3'!$F1563))</f>
        <v/>
      </c>
      <c r="C1563" s="188" t="str">
        <f>IF('Formulario PPGR3'!$G1563="","",'Formulario PPGR1'!#REF!)</f>
        <v/>
      </c>
      <c r="D1563" s="188" t="str">
        <f>IF('Formulario PPGR3'!$G1563="","",'Formulario PPGR1'!#REF!)</f>
        <v/>
      </c>
      <c r="E1563" s="188" t="str">
        <f>IF('Formulario PPGR3'!$G1563="","",'Formulario PPGR1'!#REF!)</f>
        <v/>
      </c>
      <c r="F1563" s="188" t="str">
        <f>IF('Formulario PPGR3'!$G1563="","",'Formulario PPGR1'!#REF!)</f>
        <v/>
      </c>
      <c r="G1563" s="234"/>
      <c r="H1563" s="519" t="str" cm="1">
        <f t="array" ref="H1563">IF(Tabla1[[#This Row],[Código_Actividad]]="","",_xlfn.XLOOKUP(Tabla1[[#This Row],[Código_Actividad]],CodigoActividad,Tabla2[Actividades Programables Presupuestables],"",0))</f>
        <v/>
      </c>
      <c r="I1563" s="520" t="str">
        <f>IFERROR(VLOOKUP('Formulario PPGR3'!$G1563,'Formulario PPGR2'!$C$9:$Q$270,15,FALSE),"")</f>
        <v/>
      </c>
      <c r="J1563" s="525"/>
      <c r="K1563" s="524"/>
      <c r="L1563" s="521" t="str">
        <f>IF(Tabla1[[#This Row],[Descripción]]="","",_xlfn.XLOOKUP(Tabla1[[#This Row],[Descripción]],Tabla10[Descripción],Tabla10[Unidad de Medida],"",0))</f>
        <v/>
      </c>
      <c r="M1563" s="312"/>
      <c r="N1563" s="537" t="str">
        <f>IF(Tabla1[[#This Row],[Descripción]]="","",_xlfn.XLOOKUP(Tabla1[[#This Row],[Descripción]],Tabla10[Descripción],Tabla10[Precio Unitario],0))</f>
        <v/>
      </c>
      <c r="O1563" s="537" t="str">
        <f>IF(Tabla1[[#This Row],[Cantidad de Insumos]]="","",Tabla1[[#This Row],[Precio Unitario]]*Tabla1[[#This Row],[Cantidad de Insumos]])</f>
        <v/>
      </c>
      <c r="P1563" s="522" t="str">
        <f>IF(Tabla1[[#This Row],[Descripción]]="","",_xlfn.XLOOKUP(Tabla1[[#This Row],[Descripción]],Tabla10[Descripción],Tabla10[CODIGO PRESUPUESTARIO],0))</f>
        <v/>
      </c>
      <c r="Q1563" s="523"/>
      <c r="R1563" s="523" t="str">
        <f>IF(Tabla1[[#This Row],[Insumos]]="","",_xlfn.XLOOKUP(Tabla1[[#This Row],[Insumos]],Tabla10[Insumo],Tabla10[InsumoAbrev],"",0))</f>
        <v/>
      </c>
    </row>
    <row r="1564" spans="2:18">
      <c r="B1564" s="188" t="str">
        <f>IF('Formulario PPGR3'!$G1564="","",CONCATENATE('Formulario PPGR3'!$C1564,".",'Formulario PPGR3'!$D1564,".",'Formulario PPGR3'!$E1564,".",'Formulario PPGR3'!$F1564))</f>
        <v/>
      </c>
      <c r="C1564" s="188" t="str">
        <f>IF('Formulario PPGR3'!$G1564="","",'Formulario PPGR1'!#REF!)</f>
        <v/>
      </c>
      <c r="D1564" s="188" t="str">
        <f>IF('Formulario PPGR3'!$G1564="","",'Formulario PPGR1'!#REF!)</f>
        <v/>
      </c>
      <c r="E1564" s="188" t="str">
        <f>IF('Formulario PPGR3'!$G1564="","",'Formulario PPGR1'!#REF!)</f>
        <v/>
      </c>
      <c r="F1564" s="188" t="str">
        <f>IF('Formulario PPGR3'!$G1564="","",'Formulario PPGR1'!#REF!)</f>
        <v/>
      </c>
      <c r="G1564" s="234"/>
      <c r="H1564" s="519" t="str" cm="1">
        <f t="array" ref="H1564">IF(Tabla1[[#This Row],[Código_Actividad]]="","",_xlfn.XLOOKUP(Tabla1[[#This Row],[Código_Actividad]],CodigoActividad,Tabla2[Actividades Programables Presupuestables],"",0))</f>
        <v/>
      </c>
      <c r="I1564" s="520" t="str">
        <f>IFERROR(VLOOKUP('Formulario PPGR3'!$G1564,'Formulario PPGR2'!$C$9:$Q$270,15,FALSE),"")</f>
        <v/>
      </c>
      <c r="J1564" s="525"/>
      <c r="K1564" s="524"/>
      <c r="L1564" s="521" t="str">
        <f>IF(Tabla1[[#This Row],[Descripción]]="","",_xlfn.XLOOKUP(Tabla1[[#This Row],[Descripción]],Tabla10[Descripción],Tabla10[Unidad de Medida],"",0))</f>
        <v/>
      </c>
      <c r="M1564" s="312"/>
      <c r="N1564" s="537" t="str">
        <f>IF(Tabla1[[#This Row],[Descripción]]="","",_xlfn.XLOOKUP(Tabla1[[#This Row],[Descripción]],Tabla10[Descripción],Tabla10[Precio Unitario],0))</f>
        <v/>
      </c>
      <c r="O1564" s="537" t="str">
        <f>IF(Tabla1[[#This Row],[Cantidad de Insumos]]="","",Tabla1[[#This Row],[Precio Unitario]]*Tabla1[[#This Row],[Cantidad de Insumos]])</f>
        <v/>
      </c>
      <c r="P1564" s="522" t="str">
        <f>IF(Tabla1[[#This Row],[Descripción]]="","",_xlfn.XLOOKUP(Tabla1[[#This Row],[Descripción]],Tabla10[Descripción],Tabla10[CODIGO PRESUPUESTARIO],0))</f>
        <v/>
      </c>
      <c r="Q1564" s="523"/>
      <c r="R1564" s="523" t="str">
        <f>IF(Tabla1[[#This Row],[Insumos]]="","",_xlfn.XLOOKUP(Tabla1[[#This Row],[Insumos]],Tabla10[Insumo],Tabla10[InsumoAbrev],"",0))</f>
        <v/>
      </c>
    </row>
    <row r="1565" spans="2:18">
      <c r="B1565" s="188" t="str">
        <f>IF('Formulario PPGR3'!$G1565="","",CONCATENATE('Formulario PPGR3'!$C1565,".",'Formulario PPGR3'!$D1565,".",'Formulario PPGR3'!$E1565,".",'Formulario PPGR3'!$F1565))</f>
        <v/>
      </c>
      <c r="C1565" s="188" t="str">
        <f>IF('Formulario PPGR3'!$G1565="","",'Formulario PPGR1'!#REF!)</f>
        <v/>
      </c>
      <c r="D1565" s="188" t="str">
        <f>IF('Formulario PPGR3'!$G1565="","",'Formulario PPGR1'!#REF!)</f>
        <v/>
      </c>
      <c r="E1565" s="188" t="str">
        <f>IF('Formulario PPGR3'!$G1565="","",'Formulario PPGR1'!#REF!)</f>
        <v/>
      </c>
      <c r="F1565" s="188" t="str">
        <f>IF('Formulario PPGR3'!$G1565="","",'Formulario PPGR1'!#REF!)</f>
        <v/>
      </c>
      <c r="G1565" s="234"/>
      <c r="H1565" s="519" t="str" cm="1">
        <f t="array" ref="H1565">IF(Tabla1[[#This Row],[Código_Actividad]]="","",_xlfn.XLOOKUP(Tabla1[[#This Row],[Código_Actividad]],CodigoActividad,Tabla2[Actividades Programables Presupuestables],"",0))</f>
        <v/>
      </c>
      <c r="I1565" s="520" t="str">
        <f>IFERROR(VLOOKUP('Formulario PPGR3'!$G1565,'Formulario PPGR2'!$C$9:$Q$270,15,FALSE),"")</f>
        <v/>
      </c>
      <c r="J1565" s="525"/>
      <c r="K1565" s="524"/>
      <c r="L1565" s="521" t="str">
        <f>IF(Tabla1[[#This Row],[Descripción]]="","",_xlfn.XLOOKUP(Tabla1[[#This Row],[Descripción]],Tabla10[Descripción],Tabla10[Unidad de Medida],"",0))</f>
        <v/>
      </c>
      <c r="M1565" s="312"/>
      <c r="N1565" s="537" t="str">
        <f>IF(Tabla1[[#This Row],[Descripción]]="","",_xlfn.XLOOKUP(Tabla1[[#This Row],[Descripción]],Tabla10[Descripción],Tabla10[Precio Unitario],0))</f>
        <v/>
      </c>
      <c r="O1565" s="537" t="str">
        <f>IF(Tabla1[[#This Row],[Cantidad de Insumos]]="","",Tabla1[[#This Row],[Precio Unitario]]*Tabla1[[#This Row],[Cantidad de Insumos]])</f>
        <v/>
      </c>
      <c r="P1565" s="522" t="str">
        <f>IF(Tabla1[[#This Row],[Descripción]]="","",_xlfn.XLOOKUP(Tabla1[[#This Row],[Descripción]],Tabla10[Descripción],Tabla10[CODIGO PRESUPUESTARIO],0))</f>
        <v/>
      </c>
      <c r="Q1565" s="523"/>
      <c r="R1565" s="523" t="str">
        <f>IF(Tabla1[[#This Row],[Insumos]]="","",_xlfn.XLOOKUP(Tabla1[[#This Row],[Insumos]],Tabla10[Insumo],Tabla10[InsumoAbrev],"",0))</f>
        <v/>
      </c>
    </row>
    <row r="1566" spans="2:18">
      <c r="B1566" s="188" t="str">
        <f>IF('Formulario PPGR3'!$G1566="","",CONCATENATE('Formulario PPGR3'!$C1566,".",'Formulario PPGR3'!$D1566,".",'Formulario PPGR3'!$E1566,".",'Formulario PPGR3'!$F1566))</f>
        <v/>
      </c>
      <c r="C1566" s="188" t="str">
        <f>IF('Formulario PPGR3'!$G1566="","",'Formulario PPGR1'!#REF!)</f>
        <v/>
      </c>
      <c r="D1566" s="188" t="str">
        <f>IF('Formulario PPGR3'!$G1566="","",'Formulario PPGR1'!#REF!)</f>
        <v/>
      </c>
      <c r="E1566" s="188" t="str">
        <f>IF('Formulario PPGR3'!$G1566="","",'Formulario PPGR1'!#REF!)</f>
        <v/>
      </c>
      <c r="F1566" s="188" t="str">
        <f>IF('Formulario PPGR3'!$G1566="","",'Formulario PPGR1'!#REF!)</f>
        <v/>
      </c>
      <c r="G1566" s="234"/>
      <c r="H1566" s="519" t="str" cm="1">
        <f t="array" ref="H1566">IF(Tabla1[[#This Row],[Código_Actividad]]="","",_xlfn.XLOOKUP(Tabla1[[#This Row],[Código_Actividad]],CodigoActividad,Tabla2[Actividades Programables Presupuestables],"",0))</f>
        <v/>
      </c>
      <c r="I1566" s="520" t="str">
        <f>IFERROR(VLOOKUP('Formulario PPGR3'!$G1566,'Formulario PPGR2'!$C$9:$Q$270,15,FALSE),"")</f>
        <v/>
      </c>
      <c r="J1566" s="525"/>
      <c r="K1566" s="524"/>
      <c r="L1566" s="521" t="str">
        <f>IF(Tabla1[[#This Row],[Descripción]]="","",_xlfn.XLOOKUP(Tabla1[[#This Row],[Descripción]],Tabla10[Descripción],Tabla10[Unidad de Medida],"",0))</f>
        <v/>
      </c>
      <c r="M1566" s="312"/>
      <c r="N1566" s="537" t="str">
        <f>IF(Tabla1[[#This Row],[Descripción]]="","",_xlfn.XLOOKUP(Tabla1[[#This Row],[Descripción]],Tabla10[Descripción],Tabla10[Precio Unitario],0))</f>
        <v/>
      </c>
      <c r="O1566" s="537" t="str">
        <f>IF(Tabla1[[#This Row],[Cantidad de Insumos]]="","",Tabla1[[#This Row],[Precio Unitario]]*Tabla1[[#This Row],[Cantidad de Insumos]])</f>
        <v/>
      </c>
      <c r="P1566" s="522" t="str">
        <f>IF(Tabla1[[#This Row],[Descripción]]="","",_xlfn.XLOOKUP(Tabla1[[#This Row],[Descripción]],Tabla10[Descripción],Tabla10[CODIGO PRESUPUESTARIO],0))</f>
        <v/>
      </c>
      <c r="Q1566" s="523"/>
      <c r="R1566" s="523" t="str">
        <f>IF(Tabla1[[#This Row],[Insumos]]="","",_xlfn.XLOOKUP(Tabla1[[#This Row],[Insumos]],Tabla10[Insumo],Tabla10[InsumoAbrev],"",0))</f>
        <v/>
      </c>
    </row>
    <row r="1567" spans="2:18">
      <c r="B1567" s="188" t="str">
        <f>IF('Formulario PPGR3'!$G1567="","",CONCATENATE('Formulario PPGR3'!$C1567,".",'Formulario PPGR3'!$D1567,".",'Formulario PPGR3'!$E1567,".",'Formulario PPGR3'!$F1567))</f>
        <v/>
      </c>
      <c r="C1567" s="188" t="str">
        <f>IF('Formulario PPGR3'!$G1567="","",'Formulario PPGR1'!#REF!)</f>
        <v/>
      </c>
      <c r="D1567" s="188" t="str">
        <f>IF('Formulario PPGR3'!$G1567="","",'Formulario PPGR1'!#REF!)</f>
        <v/>
      </c>
      <c r="E1567" s="188" t="str">
        <f>IF('Formulario PPGR3'!$G1567="","",'Formulario PPGR1'!#REF!)</f>
        <v/>
      </c>
      <c r="F1567" s="188" t="str">
        <f>IF('Formulario PPGR3'!$G1567="","",'Formulario PPGR1'!#REF!)</f>
        <v/>
      </c>
      <c r="G1567" s="234"/>
      <c r="H1567" s="519" t="str" cm="1">
        <f t="array" ref="H1567">IF(Tabla1[[#This Row],[Código_Actividad]]="","",_xlfn.XLOOKUP(Tabla1[[#This Row],[Código_Actividad]],CodigoActividad,Tabla2[Actividades Programables Presupuestables],"",0))</f>
        <v/>
      </c>
      <c r="I1567" s="520" t="str">
        <f>IFERROR(VLOOKUP('Formulario PPGR3'!$G1567,'Formulario PPGR2'!$C$9:$Q$270,15,FALSE),"")</f>
        <v/>
      </c>
      <c r="J1567" s="525"/>
      <c r="K1567" s="524"/>
      <c r="L1567" s="521" t="str">
        <f>IF(Tabla1[[#This Row],[Descripción]]="","",_xlfn.XLOOKUP(Tabla1[[#This Row],[Descripción]],Tabla10[Descripción],Tabla10[Unidad de Medida],"",0))</f>
        <v/>
      </c>
      <c r="M1567" s="312"/>
      <c r="N1567" s="537" t="str">
        <f>IF(Tabla1[[#This Row],[Descripción]]="","",_xlfn.XLOOKUP(Tabla1[[#This Row],[Descripción]],Tabla10[Descripción],Tabla10[Precio Unitario],0))</f>
        <v/>
      </c>
      <c r="O1567" s="537" t="str">
        <f>IF(Tabla1[[#This Row],[Cantidad de Insumos]]="","",Tabla1[[#This Row],[Precio Unitario]]*Tabla1[[#This Row],[Cantidad de Insumos]])</f>
        <v/>
      </c>
      <c r="P1567" s="522" t="str">
        <f>IF(Tabla1[[#This Row],[Descripción]]="","",_xlfn.XLOOKUP(Tabla1[[#This Row],[Descripción]],Tabla10[Descripción],Tabla10[CODIGO PRESUPUESTARIO],0))</f>
        <v/>
      </c>
      <c r="Q1567" s="523"/>
      <c r="R1567" s="523" t="str">
        <f>IF(Tabla1[[#This Row],[Insumos]]="","",_xlfn.XLOOKUP(Tabla1[[#This Row],[Insumos]],Tabla10[Insumo],Tabla10[InsumoAbrev],"",0))</f>
        <v/>
      </c>
    </row>
    <row r="1568" spans="2:18">
      <c r="B1568" s="188" t="str">
        <f>IF('Formulario PPGR3'!$G1568="","",CONCATENATE('Formulario PPGR3'!$C1568,".",'Formulario PPGR3'!$D1568,".",'Formulario PPGR3'!$E1568,".",'Formulario PPGR3'!$F1568))</f>
        <v/>
      </c>
      <c r="C1568" s="188" t="str">
        <f>IF('Formulario PPGR3'!$G1568="","",'Formulario PPGR1'!#REF!)</f>
        <v/>
      </c>
      <c r="D1568" s="188" t="str">
        <f>IF('Formulario PPGR3'!$G1568="","",'Formulario PPGR1'!#REF!)</f>
        <v/>
      </c>
      <c r="E1568" s="188" t="str">
        <f>IF('Formulario PPGR3'!$G1568="","",'Formulario PPGR1'!#REF!)</f>
        <v/>
      </c>
      <c r="F1568" s="188" t="str">
        <f>IF('Formulario PPGR3'!$G1568="","",'Formulario PPGR1'!#REF!)</f>
        <v/>
      </c>
      <c r="G1568" s="234"/>
      <c r="H1568" s="519" t="str" cm="1">
        <f t="array" ref="H1568">IF(Tabla1[[#This Row],[Código_Actividad]]="","",_xlfn.XLOOKUP(Tabla1[[#This Row],[Código_Actividad]],CodigoActividad,Tabla2[Actividades Programables Presupuestables],"",0))</f>
        <v/>
      </c>
      <c r="I1568" s="520" t="str">
        <f>IFERROR(VLOOKUP('Formulario PPGR3'!$G1568,'Formulario PPGR2'!$C$9:$Q$270,15,FALSE),"")</f>
        <v/>
      </c>
      <c r="J1568" s="525"/>
      <c r="K1568" s="524"/>
      <c r="L1568" s="521" t="str">
        <f>IF(Tabla1[[#This Row],[Descripción]]="","",_xlfn.XLOOKUP(Tabla1[[#This Row],[Descripción]],Tabla10[Descripción],Tabla10[Unidad de Medida],"",0))</f>
        <v/>
      </c>
      <c r="M1568" s="312"/>
      <c r="N1568" s="537" t="str">
        <f>IF(Tabla1[[#This Row],[Descripción]]="","",_xlfn.XLOOKUP(Tabla1[[#This Row],[Descripción]],Tabla10[Descripción],Tabla10[Precio Unitario],0))</f>
        <v/>
      </c>
      <c r="O1568" s="537" t="str">
        <f>IF(Tabla1[[#This Row],[Cantidad de Insumos]]="","",Tabla1[[#This Row],[Precio Unitario]]*Tabla1[[#This Row],[Cantidad de Insumos]])</f>
        <v/>
      </c>
      <c r="P1568" s="522" t="str">
        <f>IF(Tabla1[[#This Row],[Descripción]]="","",_xlfn.XLOOKUP(Tabla1[[#This Row],[Descripción]],Tabla10[Descripción],Tabla10[CODIGO PRESUPUESTARIO],0))</f>
        <v/>
      </c>
      <c r="Q1568" s="523"/>
      <c r="R1568" s="523" t="str">
        <f>IF(Tabla1[[#This Row],[Insumos]]="","",_xlfn.XLOOKUP(Tabla1[[#This Row],[Insumos]],Tabla10[Insumo],Tabla10[InsumoAbrev],"",0))</f>
        <v/>
      </c>
    </row>
    <row r="1569" spans="2:18">
      <c r="B1569" s="188" t="str">
        <f>IF('Formulario PPGR3'!$G1569="","",CONCATENATE('Formulario PPGR3'!$C1569,".",'Formulario PPGR3'!$D1569,".",'Formulario PPGR3'!$E1569,".",'Formulario PPGR3'!$F1569))</f>
        <v/>
      </c>
      <c r="C1569" s="188" t="str">
        <f>IF('Formulario PPGR3'!$G1569="","",'Formulario PPGR1'!#REF!)</f>
        <v/>
      </c>
      <c r="D1569" s="188" t="str">
        <f>IF('Formulario PPGR3'!$G1569="","",'Formulario PPGR1'!#REF!)</f>
        <v/>
      </c>
      <c r="E1569" s="188" t="str">
        <f>IF('Formulario PPGR3'!$G1569="","",'Formulario PPGR1'!#REF!)</f>
        <v/>
      </c>
      <c r="F1569" s="188" t="str">
        <f>IF('Formulario PPGR3'!$G1569="","",'Formulario PPGR1'!#REF!)</f>
        <v/>
      </c>
      <c r="G1569" s="234"/>
      <c r="H1569" s="519" t="str" cm="1">
        <f t="array" ref="H1569">IF(Tabla1[[#This Row],[Código_Actividad]]="","",_xlfn.XLOOKUP(Tabla1[[#This Row],[Código_Actividad]],CodigoActividad,Tabla2[Actividades Programables Presupuestables],"",0))</f>
        <v/>
      </c>
      <c r="I1569" s="520" t="str">
        <f>IFERROR(VLOOKUP('Formulario PPGR3'!$G1569,'Formulario PPGR2'!$C$9:$Q$270,15,FALSE),"")</f>
        <v/>
      </c>
      <c r="J1569" s="525"/>
      <c r="K1569" s="524"/>
      <c r="L1569" s="521" t="str">
        <f>IF(Tabla1[[#This Row],[Descripción]]="","",_xlfn.XLOOKUP(Tabla1[[#This Row],[Descripción]],Tabla10[Descripción],Tabla10[Unidad de Medida],"",0))</f>
        <v/>
      </c>
      <c r="M1569" s="312"/>
      <c r="N1569" s="537" t="str">
        <f>IF(Tabla1[[#This Row],[Descripción]]="","",_xlfn.XLOOKUP(Tabla1[[#This Row],[Descripción]],Tabla10[Descripción],Tabla10[Precio Unitario],0))</f>
        <v/>
      </c>
      <c r="O1569" s="537" t="str">
        <f>IF(Tabla1[[#This Row],[Cantidad de Insumos]]="","",Tabla1[[#This Row],[Precio Unitario]]*Tabla1[[#This Row],[Cantidad de Insumos]])</f>
        <v/>
      </c>
      <c r="P1569" s="522" t="str">
        <f>IF(Tabla1[[#This Row],[Descripción]]="","",_xlfn.XLOOKUP(Tabla1[[#This Row],[Descripción]],Tabla10[Descripción],Tabla10[CODIGO PRESUPUESTARIO],0))</f>
        <v/>
      </c>
      <c r="Q1569" s="523"/>
      <c r="R1569" s="523" t="str">
        <f>IF(Tabla1[[#This Row],[Insumos]]="","",_xlfn.XLOOKUP(Tabla1[[#This Row],[Insumos]],Tabla10[Insumo],Tabla10[InsumoAbrev],"",0))</f>
        <v/>
      </c>
    </row>
    <row r="1570" spans="2:18">
      <c r="B1570" s="188" t="str">
        <f>IF('Formulario PPGR3'!$G1570="","",CONCATENATE('Formulario PPGR3'!$C1570,".",'Formulario PPGR3'!$D1570,".",'Formulario PPGR3'!$E1570,".",'Formulario PPGR3'!$F1570))</f>
        <v/>
      </c>
      <c r="C1570" s="188" t="str">
        <f>IF('Formulario PPGR3'!$G1570="","",'Formulario PPGR1'!#REF!)</f>
        <v/>
      </c>
      <c r="D1570" s="188" t="str">
        <f>IF('Formulario PPGR3'!$G1570="","",'Formulario PPGR1'!#REF!)</f>
        <v/>
      </c>
      <c r="E1570" s="188" t="str">
        <f>IF('Formulario PPGR3'!$G1570="","",'Formulario PPGR1'!#REF!)</f>
        <v/>
      </c>
      <c r="F1570" s="188" t="str">
        <f>IF('Formulario PPGR3'!$G1570="","",'Formulario PPGR1'!#REF!)</f>
        <v/>
      </c>
      <c r="G1570" s="234"/>
      <c r="H1570" s="519" t="str" cm="1">
        <f t="array" ref="H1570">IF(Tabla1[[#This Row],[Código_Actividad]]="","",_xlfn.XLOOKUP(Tabla1[[#This Row],[Código_Actividad]],CodigoActividad,Tabla2[Actividades Programables Presupuestables],"",0))</f>
        <v/>
      </c>
      <c r="I1570" s="520" t="str">
        <f>IFERROR(VLOOKUP('Formulario PPGR3'!$G1570,'Formulario PPGR2'!$C$9:$Q$270,15,FALSE),"")</f>
        <v/>
      </c>
      <c r="J1570" s="525"/>
      <c r="K1570" s="524"/>
      <c r="L1570" s="521" t="str">
        <f>IF(Tabla1[[#This Row],[Descripción]]="","",_xlfn.XLOOKUP(Tabla1[[#This Row],[Descripción]],Tabla10[Descripción],Tabla10[Unidad de Medida],"",0))</f>
        <v/>
      </c>
      <c r="M1570" s="312"/>
      <c r="N1570" s="537" t="str">
        <f>IF(Tabla1[[#This Row],[Descripción]]="","",_xlfn.XLOOKUP(Tabla1[[#This Row],[Descripción]],Tabla10[Descripción],Tabla10[Precio Unitario],0))</f>
        <v/>
      </c>
      <c r="O1570" s="537" t="str">
        <f>IF(Tabla1[[#This Row],[Cantidad de Insumos]]="","",Tabla1[[#This Row],[Precio Unitario]]*Tabla1[[#This Row],[Cantidad de Insumos]])</f>
        <v/>
      </c>
      <c r="P1570" s="522" t="str">
        <f>IF(Tabla1[[#This Row],[Descripción]]="","",_xlfn.XLOOKUP(Tabla1[[#This Row],[Descripción]],Tabla10[Descripción],Tabla10[CODIGO PRESUPUESTARIO],0))</f>
        <v/>
      </c>
      <c r="Q1570" s="523"/>
      <c r="R1570" s="523" t="str">
        <f>IF(Tabla1[[#This Row],[Insumos]]="","",_xlfn.XLOOKUP(Tabla1[[#This Row],[Insumos]],Tabla10[Insumo],Tabla10[InsumoAbrev],"",0))</f>
        <v/>
      </c>
    </row>
    <row r="1571" spans="2:18">
      <c r="B1571" s="188" t="str">
        <f>IF('Formulario PPGR3'!$G1571="","",CONCATENATE('Formulario PPGR3'!$C1571,".",'Formulario PPGR3'!$D1571,".",'Formulario PPGR3'!$E1571,".",'Formulario PPGR3'!$F1571))</f>
        <v/>
      </c>
      <c r="C1571" s="188" t="str">
        <f>IF('Formulario PPGR3'!$G1571="","",'Formulario PPGR1'!#REF!)</f>
        <v/>
      </c>
      <c r="D1571" s="188" t="str">
        <f>IF('Formulario PPGR3'!$G1571="","",'Formulario PPGR1'!#REF!)</f>
        <v/>
      </c>
      <c r="E1571" s="188" t="str">
        <f>IF('Formulario PPGR3'!$G1571="","",'Formulario PPGR1'!#REF!)</f>
        <v/>
      </c>
      <c r="F1571" s="188" t="str">
        <f>IF('Formulario PPGR3'!$G1571="","",'Formulario PPGR1'!#REF!)</f>
        <v/>
      </c>
      <c r="G1571" s="234"/>
      <c r="H1571" s="519" t="str" cm="1">
        <f t="array" ref="H1571">IF(Tabla1[[#This Row],[Código_Actividad]]="","",_xlfn.XLOOKUP(Tabla1[[#This Row],[Código_Actividad]],CodigoActividad,Tabla2[Actividades Programables Presupuestables],"",0))</f>
        <v/>
      </c>
      <c r="I1571" s="520" t="str">
        <f>IFERROR(VLOOKUP('Formulario PPGR3'!$G1571,'Formulario PPGR2'!$C$9:$Q$270,15,FALSE),"")</f>
        <v/>
      </c>
      <c r="J1571" s="525"/>
      <c r="K1571" s="524"/>
      <c r="L1571" s="521" t="str">
        <f>IF(Tabla1[[#This Row],[Descripción]]="","",_xlfn.XLOOKUP(Tabla1[[#This Row],[Descripción]],Tabla10[Descripción],Tabla10[Unidad de Medida],"",0))</f>
        <v/>
      </c>
      <c r="M1571" s="312"/>
      <c r="N1571" s="537" t="str">
        <f>IF(Tabla1[[#This Row],[Descripción]]="","",_xlfn.XLOOKUP(Tabla1[[#This Row],[Descripción]],Tabla10[Descripción],Tabla10[Precio Unitario],0))</f>
        <v/>
      </c>
      <c r="O1571" s="537" t="str">
        <f>IF(Tabla1[[#This Row],[Cantidad de Insumos]]="","",Tabla1[[#This Row],[Precio Unitario]]*Tabla1[[#This Row],[Cantidad de Insumos]])</f>
        <v/>
      </c>
      <c r="P1571" s="522" t="str">
        <f>IF(Tabla1[[#This Row],[Descripción]]="","",_xlfn.XLOOKUP(Tabla1[[#This Row],[Descripción]],Tabla10[Descripción],Tabla10[CODIGO PRESUPUESTARIO],0))</f>
        <v/>
      </c>
      <c r="Q1571" s="523"/>
      <c r="R1571" s="523" t="str">
        <f>IF(Tabla1[[#This Row],[Insumos]]="","",_xlfn.XLOOKUP(Tabla1[[#This Row],[Insumos]],Tabla10[Insumo],Tabla10[InsumoAbrev],"",0))</f>
        <v/>
      </c>
    </row>
    <row r="1572" spans="2:18">
      <c r="B1572" s="188" t="str">
        <f>IF('Formulario PPGR3'!$G1572="","",CONCATENATE('Formulario PPGR3'!$C1572,".",'Formulario PPGR3'!$D1572,".",'Formulario PPGR3'!$E1572,".",'Formulario PPGR3'!$F1572))</f>
        <v/>
      </c>
      <c r="C1572" s="188" t="str">
        <f>IF('Formulario PPGR3'!$G1572="","",'Formulario PPGR1'!#REF!)</f>
        <v/>
      </c>
      <c r="D1572" s="188" t="str">
        <f>IF('Formulario PPGR3'!$G1572="","",'Formulario PPGR1'!#REF!)</f>
        <v/>
      </c>
      <c r="E1572" s="188" t="str">
        <f>IF('Formulario PPGR3'!$G1572="","",'Formulario PPGR1'!#REF!)</f>
        <v/>
      </c>
      <c r="F1572" s="188" t="str">
        <f>IF('Formulario PPGR3'!$G1572="","",'Formulario PPGR1'!#REF!)</f>
        <v/>
      </c>
      <c r="G1572" s="234"/>
      <c r="H1572" s="519" t="str" cm="1">
        <f t="array" ref="H1572">IF(Tabla1[[#This Row],[Código_Actividad]]="","",_xlfn.XLOOKUP(Tabla1[[#This Row],[Código_Actividad]],CodigoActividad,Tabla2[Actividades Programables Presupuestables],"",0))</f>
        <v/>
      </c>
      <c r="I1572" s="520" t="str">
        <f>IFERROR(VLOOKUP('Formulario PPGR3'!$G1572,'Formulario PPGR2'!$C$9:$Q$270,15,FALSE),"")</f>
        <v/>
      </c>
      <c r="J1572" s="525"/>
      <c r="K1572" s="524"/>
      <c r="L1572" s="521" t="str">
        <f>IF(Tabla1[[#This Row],[Descripción]]="","",_xlfn.XLOOKUP(Tabla1[[#This Row],[Descripción]],Tabla10[Descripción],Tabla10[Unidad de Medida],"",0))</f>
        <v/>
      </c>
      <c r="M1572" s="312"/>
      <c r="N1572" s="537" t="str">
        <f>IF(Tabla1[[#This Row],[Descripción]]="","",_xlfn.XLOOKUP(Tabla1[[#This Row],[Descripción]],Tabla10[Descripción],Tabla10[Precio Unitario],0))</f>
        <v/>
      </c>
      <c r="O1572" s="537" t="str">
        <f>IF(Tabla1[[#This Row],[Cantidad de Insumos]]="","",Tabla1[[#This Row],[Precio Unitario]]*Tabla1[[#This Row],[Cantidad de Insumos]])</f>
        <v/>
      </c>
      <c r="P1572" s="522" t="str">
        <f>IF(Tabla1[[#This Row],[Descripción]]="","",_xlfn.XLOOKUP(Tabla1[[#This Row],[Descripción]],Tabla10[Descripción],Tabla10[CODIGO PRESUPUESTARIO],0))</f>
        <v/>
      </c>
      <c r="Q1572" s="523"/>
      <c r="R1572" s="523" t="str">
        <f>IF(Tabla1[[#This Row],[Insumos]]="","",_xlfn.XLOOKUP(Tabla1[[#This Row],[Insumos]],Tabla10[Insumo],Tabla10[InsumoAbrev],"",0))</f>
        <v/>
      </c>
    </row>
    <row r="1573" spans="2:18">
      <c r="B1573" s="188" t="str">
        <f>IF('Formulario PPGR3'!$G1573="","",CONCATENATE('Formulario PPGR3'!$C1573,".",'Formulario PPGR3'!$D1573,".",'Formulario PPGR3'!$E1573,".",'Formulario PPGR3'!$F1573))</f>
        <v/>
      </c>
      <c r="C1573" s="188" t="str">
        <f>IF('Formulario PPGR3'!$G1573="","",'Formulario PPGR1'!#REF!)</f>
        <v/>
      </c>
      <c r="D1573" s="188" t="str">
        <f>IF('Formulario PPGR3'!$G1573="","",'Formulario PPGR1'!#REF!)</f>
        <v/>
      </c>
      <c r="E1573" s="188" t="str">
        <f>IF('Formulario PPGR3'!$G1573="","",'Formulario PPGR1'!#REF!)</f>
        <v/>
      </c>
      <c r="F1573" s="188" t="str">
        <f>IF('Formulario PPGR3'!$G1573="","",'Formulario PPGR1'!#REF!)</f>
        <v/>
      </c>
      <c r="G1573" s="234"/>
      <c r="H1573" s="519" t="str" cm="1">
        <f t="array" ref="H1573">IF(Tabla1[[#This Row],[Código_Actividad]]="","",_xlfn.XLOOKUP(Tabla1[[#This Row],[Código_Actividad]],CodigoActividad,Tabla2[Actividades Programables Presupuestables],"",0))</f>
        <v/>
      </c>
      <c r="I1573" s="520" t="str">
        <f>IFERROR(VLOOKUP('Formulario PPGR3'!$G1573,'Formulario PPGR2'!$C$9:$Q$270,15,FALSE),"")</f>
        <v/>
      </c>
      <c r="J1573" s="525"/>
      <c r="K1573" s="524"/>
      <c r="L1573" s="521" t="str">
        <f>IF(Tabla1[[#This Row],[Descripción]]="","",_xlfn.XLOOKUP(Tabla1[[#This Row],[Descripción]],Tabla10[Descripción],Tabla10[Unidad de Medida],"",0))</f>
        <v/>
      </c>
      <c r="M1573" s="312"/>
      <c r="N1573" s="537" t="str">
        <f>IF(Tabla1[[#This Row],[Descripción]]="","",_xlfn.XLOOKUP(Tabla1[[#This Row],[Descripción]],Tabla10[Descripción],Tabla10[Precio Unitario],0))</f>
        <v/>
      </c>
      <c r="O1573" s="537" t="str">
        <f>IF(Tabla1[[#This Row],[Cantidad de Insumos]]="","",Tabla1[[#This Row],[Precio Unitario]]*Tabla1[[#This Row],[Cantidad de Insumos]])</f>
        <v/>
      </c>
      <c r="P1573" s="522" t="str">
        <f>IF(Tabla1[[#This Row],[Descripción]]="","",_xlfn.XLOOKUP(Tabla1[[#This Row],[Descripción]],Tabla10[Descripción],Tabla10[CODIGO PRESUPUESTARIO],0))</f>
        <v/>
      </c>
      <c r="Q1573" s="523"/>
      <c r="R1573" s="523" t="str">
        <f>IF(Tabla1[[#This Row],[Insumos]]="","",_xlfn.XLOOKUP(Tabla1[[#This Row],[Insumos]],Tabla10[Insumo],Tabla10[InsumoAbrev],"",0))</f>
        <v/>
      </c>
    </row>
    <row r="1574" spans="2:18">
      <c r="B1574" s="188" t="str">
        <f>IF('Formulario PPGR3'!$G1574="","",CONCATENATE('Formulario PPGR3'!$C1574,".",'Formulario PPGR3'!$D1574,".",'Formulario PPGR3'!$E1574,".",'Formulario PPGR3'!$F1574))</f>
        <v/>
      </c>
      <c r="C1574" s="188" t="str">
        <f>IF('Formulario PPGR3'!$G1574="","",'Formulario PPGR1'!#REF!)</f>
        <v/>
      </c>
      <c r="D1574" s="188" t="str">
        <f>IF('Formulario PPGR3'!$G1574="","",'Formulario PPGR1'!#REF!)</f>
        <v/>
      </c>
      <c r="E1574" s="188" t="str">
        <f>IF('Formulario PPGR3'!$G1574="","",'Formulario PPGR1'!#REF!)</f>
        <v/>
      </c>
      <c r="F1574" s="188" t="str">
        <f>IF('Formulario PPGR3'!$G1574="","",'Formulario PPGR1'!#REF!)</f>
        <v/>
      </c>
      <c r="G1574" s="234"/>
      <c r="H1574" s="519" t="str" cm="1">
        <f t="array" ref="H1574">IF(Tabla1[[#This Row],[Código_Actividad]]="","",_xlfn.XLOOKUP(Tabla1[[#This Row],[Código_Actividad]],CodigoActividad,Tabla2[Actividades Programables Presupuestables],"",0))</f>
        <v/>
      </c>
      <c r="I1574" s="520" t="str">
        <f>IFERROR(VLOOKUP('Formulario PPGR3'!$G1574,'Formulario PPGR2'!$C$9:$Q$270,15,FALSE),"")</f>
        <v/>
      </c>
      <c r="J1574" s="525"/>
      <c r="K1574" s="524"/>
      <c r="L1574" s="521" t="str">
        <f>IF(Tabla1[[#This Row],[Descripción]]="","",_xlfn.XLOOKUP(Tabla1[[#This Row],[Descripción]],Tabla10[Descripción],Tabla10[Unidad de Medida],"",0))</f>
        <v/>
      </c>
      <c r="M1574" s="312"/>
      <c r="N1574" s="537" t="str">
        <f>IF(Tabla1[[#This Row],[Descripción]]="","",_xlfn.XLOOKUP(Tabla1[[#This Row],[Descripción]],Tabla10[Descripción],Tabla10[Precio Unitario],0))</f>
        <v/>
      </c>
      <c r="O1574" s="537" t="str">
        <f>IF(Tabla1[[#This Row],[Cantidad de Insumos]]="","",Tabla1[[#This Row],[Precio Unitario]]*Tabla1[[#This Row],[Cantidad de Insumos]])</f>
        <v/>
      </c>
      <c r="P1574" s="522" t="str">
        <f>IF(Tabla1[[#This Row],[Descripción]]="","",_xlfn.XLOOKUP(Tabla1[[#This Row],[Descripción]],Tabla10[Descripción],Tabla10[CODIGO PRESUPUESTARIO],0))</f>
        <v/>
      </c>
      <c r="Q1574" s="523"/>
      <c r="R1574" s="523" t="str">
        <f>IF(Tabla1[[#This Row],[Insumos]]="","",_xlfn.XLOOKUP(Tabla1[[#This Row],[Insumos]],Tabla10[Insumo],Tabla10[InsumoAbrev],"",0))</f>
        <v/>
      </c>
    </row>
    <row r="1575" spans="2:18">
      <c r="B1575" s="188" t="str">
        <f>IF('Formulario PPGR3'!$G1575="","",CONCATENATE('Formulario PPGR3'!$C1575,".",'Formulario PPGR3'!$D1575,".",'Formulario PPGR3'!$E1575,".",'Formulario PPGR3'!$F1575))</f>
        <v/>
      </c>
      <c r="C1575" s="188" t="str">
        <f>IF('Formulario PPGR3'!$G1575="","",'Formulario PPGR1'!#REF!)</f>
        <v/>
      </c>
      <c r="D1575" s="188" t="str">
        <f>IF('Formulario PPGR3'!$G1575="","",'Formulario PPGR1'!#REF!)</f>
        <v/>
      </c>
      <c r="E1575" s="188" t="str">
        <f>IF('Formulario PPGR3'!$G1575="","",'Formulario PPGR1'!#REF!)</f>
        <v/>
      </c>
      <c r="F1575" s="188" t="str">
        <f>IF('Formulario PPGR3'!$G1575="","",'Formulario PPGR1'!#REF!)</f>
        <v/>
      </c>
      <c r="G1575" s="234"/>
      <c r="H1575" s="519" t="str" cm="1">
        <f t="array" ref="H1575">IF(Tabla1[[#This Row],[Código_Actividad]]="","",_xlfn.XLOOKUP(Tabla1[[#This Row],[Código_Actividad]],CodigoActividad,Tabla2[Actividades Programables Presupuestables],"",0))</f>
        <v/>
      </c>
      <c r="I1575" s="520" t="str">
        <f>IFERROR(VLOOKUP('Formulario PPGR3'!$G1575,'Formulario PPGR2'!$C$9:$Q$270,15,FALSE),"")</f>
        <v/>
      </c>
      <c r="J1575" s="525"/>
      <c r="K1575" s="524"/>
      <c r="L1575" s="521" t="str">
        <f>IF(Tabla1[[#This Row],[Descripción]]="","",_xlfn.XLOOKUP(Tabla1[[#This Row],[Descripción]],Tabla10[Descripción],Tabla10[Unidad de Medida],"",0))</f>
        <v/>
      </c>
      <c r="M1575" s="312"/>
      <c r="N1575" s="537" t="str">
        <f>IF(Tabla1[[#This Row],[Descripción]]="","",_xlfn.XLOOKUP(Tabla1[[#This Row],[Descripción]],Tabla10[Descripción],Tabla10[Precio Unitario],0))</f>
        <v/>
      </c>
      <c r="O1575" s="537" t="str">
        <f>IF(Tabla1[[#This Row],[Cantidad de Insumos]]="","",Tabla1[[#This Row],[Precio Unitario]]*Tabla1[[#This Row],[Cantidad de Insumos]])</f>
        <v/>
      </c>
      <c r="P1575" s="522" t="str">
        <f>IF(Tabla1[[#This Row],[Descripción]]="","",_xlfn.XLOOKUP(Tabla1[[#This Row],[Descripción]],Tabla10[Descripción],Tabla10[CODIGO PRESUPUESTARIO],0))</f>
        <v/>
      </c>
      <c r="Q1575" s="523"/>
      <c r="R1575" s="523" t="str">
        <f>IF(Tabla1[[#This Row],[Insumos]]="","",_xlfn.XLOOKUP(Tabla1[[#This Row],[Insumos]],Tabla10[Insumo],Tabla10[InsumoAbrev],"",0))</f>
        <v/>
      </c>
    </row>
    <row r="1576" spans="2:18">
      <c r="B1576" s="188" t="str">
        <f>IF('Formulario PPGR3'!$G1576="","",CONCATENATE('Formulario PPGR3'!$C1576,".",'Formulario PPGR3'!$D1576,".",'Formulario PPGR3'!$E1576,".",'Formulario PPGR3'!$F1576))</f>
        <v/>
      </c>
      <c r="C1576" s="188" t="str">
        <f>IF('Formulario PPGR3'!$G1576="","",'Formulario PPGR1'!#REF!)</f>
        <v/>
      </c>
      <c r="D1576" s="188" t="str">
        <f>IF('Formulario PPGR3'!$G1576="","",'Formulario PPGR1'!#REF!)</f>
        <v/>
      </c>
      <c r="E1576" s="188" t="str">
        <f>IF('Formulario PPGR3'!$G1576="","",'Formulario PPGR1'!#REF!)</f>
        <v/>
      </c>
      <c r="F1576" s="188" t="str">
        <f>IF('Formulario PPGR3'!$G1576="","",'Formulario PPGR1'!#REF!)</f>
        <v/>
      </c>
      <c r="G1576" s="234"/>
      <c r="H1576" s="519" t="str" cm="1">
        <f t="array" ref="H1576">IF(Tabla1[[#This Row],[Código_Actividad]]="","",_xlfn.XLOOKUP(Tabla1[[#This Row],[Código_Actividad]],CodigoActividad,Tabla2[Actividades Programables Presupuestables],"",0))</f>
        <v/>
      </c>
      <c r="I1576" s="520" t="str">
        <f>IFERROR(VLOOKUP('Formulario PPGR3'!$G1576,'Formulario PPGR2'!$C$9:$Q$270,15,FALSE),"")</f>
        <v/>
      </c>
      <c r="J1576" s="525"/>
      <c r="K1576" s="524"/>
      <c r="L1576" s="521" t="str">
        <f>IF(Tabla1[[#This Row],[Descripción]]="","",_xlfn.XLOOKUP(Tabla1[[#This Row],[Descripción]],Tabla10[Descripción],Tabla10[Unidad de Medida],"",0))</f>
        <v/>
      </c>
      <c r="M1576" s="312"/>
      <c r="N1576" s="537" t="str">
        <f>IF(Tabla1[[#This Row],[Descripción]]="","",_xlfn.XLOOKUP(Tabla1[[#This Row],[Descripción]],Tabla10[Descripción],Tabla10[Precio Unitario],0))</f>
        <v/>
      </c>
      <c r="O1576" s="537" t="str">
        <f>IF(Tabla1[[#This Row],[Cantidad de Insumos]]="","",Tabla1[[#This Row],[Precio Unitario]]*Tabla1[[#This Row],[Cantidad de Insumos]])</f>
        <v/>
      </c>
      <c r="P1576" s="522" t="str">
        <f>IF(Tabla1[[#This Row],[Descripción]]="","",_xlfn.XLOOKUP(Tabla1[[#This Row],[Descripción]],Tabla10[Descripción],Tabla10[CODIGO PRESUPUESTARIO],0))</f>
        <v/>
      </c>
      <c r="Q1576" s="523"/>
      <c r="R1576" s="523" t="str">
        <f>IF(Tabla1[[#This Row],[Insumos]]="","",_xlfn.XLOOKUP(Tabla1[[#This Row],[Insumos]],Tabla10[Insumo],Tabla10[InsumoAbrev],"",0))</f>
        <v/>
      </c>
    </row>
    <row r="1577" spans="2:18">
      <c r="B1577" s="188" t="str">
        <f>IF('Formulario PPGR3'!$G1577="","",CONCATENATE('Formulario PPGR3'!$C1577,".",'Formulario PPGR3'!$D1577,".",'Formulario PPGR3'!$E1577,".",'Formulario PPGR3'!$F1577))</f>
        <v/>
      </c>
      <c r="C1577" s="188" t="str">
        <f>IF('Formulario PPGR3'!$G1577="","",'Formulario PPGR1'!#REF!)</f>
        <v/>
      </c>
      <c r="D1577" s="188" t="str">
        <f>IF('Formulario PPGR3'!$G1577="","",'Formulario PPGR1'!#REF!)</f>
        <v/>
      </c>
      <c r="E1577" s="188" t="str">
        <f>IF('Formulario PPGR3'!$G1577="","",'Formulario PPGR1'!#REF!)</f>
        <v/>
      </c>
      <c r="F1577" s="188" t="str">
        <f>IF('Formulario PPGR3'!$G1577="","",'Formulario PPGR1'!#REF!)</f>
        <v/>
      </c>
      <c r="G1577" s="234"/>
      <c r="H1577" s="519" t="str" cm="1">
        <f t="array" ref="H1577">IF(Tabla1[[#This Row],[Código_Actividad]]="","",_xlfn.XLOOKUP(Tabla1[[#This Row],[Código_Actividad]],CodigoActividad,Tabla2[Actividades Programables Presupuestables],"",0))</f>
        <v/>
      </c>
      <c r="I1577" s="520" t="str">
        <f>IFERROR(VLOOKUP('Formulario PPGR3'!$G1577,'Formulario PPGR2'!$C$9:$Q$270,15,FALSE),"")</f>
        <v/>
      </c>
      <c r="J1577" s="525"/>
      <c r="K1577" s="524"/>
      <c r="L1577" s="521" t="str">
        <f>IF(Tabla1[[#This Row],[Descripción]]="","",_xlfn.XLOOKUP(Tabla1[[#This Row],[Descripción]],Tabla10[Descripción],Tabla10[Unidad de Medida],"",0))</f>
        <v/>
      </c>
      <c r="M1577" s="312"/>
      <c r="N1577" s="537" t="str">
        <f>IF(Tabla1[[#This Row],[Descripción]]="","",_xlfn.XLOOKUP(Tabla1[[#This Row],[Descripción]],Tabla10[Descripción],Tabla10[Precio Unitario],0))</f>
        <v/>
      </c>
      <c r="O1577" s="537" t="str">
        <f>IF(Tabla1[[#This Row],[Cantidad de Insumos]]="","",Tabla1[[#This Row],[Precio Unitario]]*Tabla1[[#This Row],[Cantidad de Insumos]])</f>
        <v/>
      </c>
      <c r="P1577" s="522" t="str">
        <f>IF(Tabla1[[#This Row],[Descripción]]="","",_xlfn.XLOOKUP(Tabla1[[#This Row],[Descripción]],Tabla10[Descripción],Tabla10[CODIGO PRESUPUESTARIO],0))</f>
        <v/>
      </c>
      <c r="Q1577" s="523"/>
      <c r="R1577" s="523" t="str">
        <f>IF(Tabla1[[#This Row],[Insumos]]="","",_xlfn.XLOOKUP(Tabla1[[#This Row],[Insumos]],Tabla10[Insumo],Tabla10[InsumoAbrev],"",0))</f>
        <v/>
      </c>
    </row>
    <row r="1578" spans="2:18">
      <c r="B1578" s="188" t="str">
        <f>IF('Formulario PPGR3'!$G1578="","",CONCATENATE('Formulario PPGR3'!$C1578,".",'Formulario PPGR3'!$D1578,".",'Formulario PPGR3'!$E1578,".",'Formulario PPGR3'!$F1578))</f>
        <v/>
      </c>
      <c r="C1578" s="188" t="str">
        <f>IF('Formulario PPGR3'!$G1578="","",'Formulario PPGR1'!#REF!)</f>
        <v/>
      </c>
      <c r="D1578" s="188" t="str">
        <f>IF('Formulario PPGR3'!$G1578="","",'Formulario PPGR1'!#REF!)</f>
        <v/>
      </c>
      <c r="E1578" s="188" t="str">
        <f>IF('Formulario PPGR3'!$G1578="","",'Formulario PPGR1'!#REF!)</f>
        <v/>
      </c>
      <c r="F1578" s="188" t="str">
        <f>IF('Formulario PPGR3'!$G1578="","",'Formulario PPGR1'!#REF!)</f>
        <v/>
      </c>
      <c r="G1578" s="234"/>
      <c r="H1578" s="519" t="str" cm="1">
        <f t="array" ref="H1578">IF(Tabla1[[#This Row],[Código_Actividad]]="","",_xlfn.XLOOKUP(Tabla1[[#This Row],[Código_Actividad]],CodigoActividad,Tabla2[Actividades Programables Presupuestables],"",0))</f>
        <v/>
      </c>
      <c r="I1578" s="520" t="str">
        <f>IFERROR(VLOOKUP('Formulario PPGR3'!$G1578,'Formulario PPGR2'!$C$9:$Q$270,15,FALSE),"")</f>
        <v/>
      </c>
      <c r="J1578" s="525"/>
      <c r="K1578" s="524"/>
      <c r="L1578" s="521" t="str">
        <f>IF(Tabla1[[#This Row],[Descripción]]="","",_xlfn.XLOOKUP(Tabla1[[#This Row],[Descripción]],Tabla10[Descripción],Tabla10[Unidad de Medida],"",0))</f>
        <v/>
      </c>
      <c r="M1578" s="312"/>
      <c r="N1578" s="537" t="str">
        <f>IF(Tabla1[[#This Row],[Descripción]]="","",_xlfn.XLOOKUP(Tabla1[[#This Row],[Descripción]],Tabla10[Descripción],Tabla10[Precio Unitario],0))</f>
        <v/>
      </c>
      <c r="O1578" s="537" t="str">
        <f>IF(Tabla1[[#This Row],[Cantidad de Insumos]]="","",Tabla1[[#This Row],[Precio Unitario]]*Tabla1[[#This Row],[Cantidad de Insumos]])</f>
        <v/>
      </c>
      <c r="P1578" s="522" t="str">
        <f>IF(Tabla1[[#This Row],[Descripción]]="","",_xlfn.XLOOKUP(Tabla1[[#This Row],[Descripción]],Tabla10[Descripción],Tabla10[CODIGO PRESUPUESTARIO],0))</f>
        <v/>
      </c>
      <c r="Q1578" s="523"/>
      <c r="R1578" s="523" t="str">
        <f>IF(Tabla1[[#This Row],[Insumos]]="","",_xlfn.XLOOKUP(Tabla1[[#This Row],[Insumos]],Tabla10[Insumo],Tabla10[InsumoAbrev],"",0))</f>
        <v/>
      </c>
    </row>
    <row r="1579" spans="2:18">
      <c r="B1579" s="188" t="str">
        <f>IF('Formulario PPGR3'!$G1579="","",CONCATENATE('Formulario PPGR3'!$C1579,".",'Formulario PPGR3'!$D1579,".",'Formulario PPGR3'!$E1579,".",'Formulario PPGR3'!$F1579))</f>
        <v/>
      </c>
      <c r="C1579" s="188" t="str">
        <f>IF('Formulario PPGR3'!$G1579="","",'Formulario PPGR1'!#REF!)</f>
        <v/>
      </c>
      <c r="D1579" s="188" t="str">
        <f>IF('Formulario PPGR3'!$G1579="","",'Formulario PPGR1'!#REF!)</f>
        <v/>
      </c>
      <c r="E1579" s="188" t="str">
        <f>IF('Formulario PPGR3'!$G1579="","",'Formulario PPGR1'!#REF!)</f>
        <v/>
      </c>
      <c r="F1579" s="188" t="str">
        <f>IF('Formulario PPGR3'!$G1579="","",'Formulario PPGR1'!#REF!)</f>
        <v/>
      </c>
      <c r="G1579" s="234"/>
      <c r="H1579" s="519" t="str" cm="1">
        <f t="array" ref="H1579">IF(Tabla1[[#This Row],[Código_Actividad]]="","",_xlfn.XLOOKUP(Tabla1[[#This Row],[Código_Actividad]],CodigoActividad,Tabla2[Actividades Programables Presupuestables],"",0))</f>
        <v/>
      </c>
      <c r="I1579" s="520" t="str">
        <f>IFERROR(VLOOKUP('Formulario PPGR3'!$G1579,'Formulario PPGR2'!$C$9:$Q$270,15,FALSE),"")</f>
        <v/>
      </c>
      <c r="J1579" s="525"/>
      <c r="K1579" s="524"/>
      <c r="L1579" s="521" t="str">
        <f>IF(Tabla1[[#This Row],[Descripción]]="","",_xlfn.XLOOKUP(Tabla1[[#This Row],[Descripción]],Tabla10[Descripción],Tabla10[Unidad de Medida],"",0))</f>
        <v/>
      </c>
      <c r="M1579" s="312"/>
      <c r="N1579" s="537" t="str">
        <f>IF(Tabla1[[#This Row],[Descripción]]="","",_xlfn.XLOOKUP(Tabla1[[#This Row],[Descripción]],Tabla10[Descripción],Tabla10[Precio Unitario],0))</f>
        <v/>
      </c>
      <c r="O1579" s="537" t="str">
        <f>IF(Tabla1[[#This Row],[Cantidad de Insumos]]="","",Tabla1[[#This Row],[Precio Unitario]]*Tabla1[[#This Row],[Cantidad de Insumos]])</f>
        <v/>
      </c>
      <c r="P1579" s="522" t="str">
        <f>IF(Tabla1[[#This Row],[Descripción]]="","",_xlfn.XLOOKUP(Tabla1[[#This Row],[Descripción]],Tabla10[Descripción],Tabla10[CODIGO PRESUPUESTARIO],0))</f>
        <v/>
      </c>
      <c r="Q1579" s="523"/>
      <c r="R1579" s="523" t="str">
        <f>IF(Tabla1[[#This Row],[Insumos]]="","",_xlfn.XLOOKUP(Tabla1[[#This Row],[Insumos]],Tabla10[Insumo],Tabla10[InsumoAbrev],"",0))</f>
        <v/>
      </c>
    </row>
    <row r="1580" spans="2:18">
      <c r="B1580" s="188" t="str">
        <f>IF('Formulario PPGR3'!$G1580="","",CONCATENATE('Formulario PPGR3'!$C1580,".",'Formulario PPGR3'!$D1580,".",'Formulario PPGR3'!$E1580,".",'Formulario PPGR3'!$F1580))</f>
        <v/>
      </c>
      <c r="C1580" s="188" t="str">
        <f>IF('Formulario PPGR3'!$G1580="","",'Formulario PPGR1'!#REF!)</f>
        <v/>
      </c>
      <c r="D1580" s="188" t="str">
        <f>IF('Formulario PPGR3'!$G1580="","",'Formulario PPGR1'!#REF!)</f>
        <v/>
      </c>
      <c r="E1580" s="188" t="str">
        <f>IF('Formulario PPGR3'!$G1580="","",'Formulario PPGR1'!#REF!)</f>
        <v/>
      </c>
      <c r="F1580" s="188" t="str">
        <f>IF('Formulario PPGR3'!$G1580="","",'Formulario PPGR1'!#REF!)</f>
        <v/>
      </c>
      <c r="G1580" s="234"/>
      <c r="H1580" s="519" t="str" cm="1">
        <f t="array" ref="H1580">IF(Tabla1[[#This Row],[Código_Actividad]]="","",_xlfn.XLOOKUP(Tabla1[[#This Row],[Código_Actividad]],CodigoActividad,Tabla2[Actividades Programables Presupuestables],"",0))</f>
        <v/>
      </c>
      <c r="I1580" s="520" t="str">
        <f>IFERROR(VLOOKUP('Formulario PPGR3'!$G1580,'Formulario PPGR2'!$C$9:$Q$270,15,FALSE),"")</f>
        <v/>
      </c>
      <c r="J1580" s="525"/>
      <c r="K1580" s="524"/>
      <c r="L1580" s="521" t="str">
        <f>IF(Tabla1[[#This Row],[Descripción]]="","",_xlfn.XLOOKUP(Tabla1[[#This Row],[Descripción]],Tabla10[Descripción],Tabla10[Unidad de Medida],"",0))</f>
        <v/>
      </c>
      <c r="M1580" s="312"/>
      <c r="N1580" s="537" t="str">
        <f>IF(Tabla1[[#This Row],[Descripción]]="","",_xlfn.XLOOKUP(Tabla1[[#This Row],[Descripción]],Tabla10[Descripción],Tabla10[Precio Unitario],0))</f>
        <v/>
      </c>
      <c r="O1580" s="537" t="str">
        <f>IF(Tabla1[[#This Row],[Cantidad de Insumos]]="","",Tabla1[[#This Row],[Precio Unitario]]*Tabla1[[#This Row],[Cantidad de Insumos]])</f>
        <v/>
      </c>
      <c r="P1580" s="522" t="str">
        <f>IF(Tabla1[[#This Row],[Descripción]]="","",_xlfn.XLOOKUP(Tabla1[[#This Row],[Descripción]],Tabla10[Descripción],Tabla10[CODIGO PRESUPUESTARIO],0))</f>
        <v/>
      </c>
      <c r="Q1580" s="523"/>
      <c r="R1580" s="523" t="str">
        <f>IF(Tabla1[[#This Row],[Insumos]]="","",_xlfn.XLOOKUP(Tabla1[[#This Row],[Insumos]],Tabla10[Insumo],Tabla10[InsumoAbrev],"",0))</f>
        <v/>
      </c>
    </row>
    <row r="1581" spans="2:18">
      <c r="B1581" s="188" t="str">
        <f>IF('Formulario PPGR3'!$G1581="","",CONCATENATE('Formulario PPGR3'!$C1581,".",'Formulario PPGR3'!$D1581,".",'Formulario PPGR3'!$E1581,".",'Formulario PPGR3'!$F1581))</f>
        <v/>
      </c>
      <c r="C1581" s="188" t="str">
        <f>IF('Formulario PPGR3'!$G1581="","",'Formulario PPGR1'!#REF!)</f>
        <v/>
      </c>
      <c r="D1581" s="188" t="str">
        <f>IF('Formulario PPGR3'!$G1581="","",'Formulario PPGR1'!#REF!)</f>
        <v/>
      </c>
      <c r="E1581" s="188" t="str">
        <f>IF('Formulario PPGR3'!$G1581="","",'Formulario PPGR1'!#REF!)</f>
        <v/>
      </c>
      <c r="F1581" s="188" t="str">
        <f>IF('Formulario PPGR3'!$G1581="","",'Formulario PPGR1'!#REF!)</f>
        <v/>
      </c>
      <c r="G1581" s="234"/>
      <c r="H1581" s="519" t="str" cm="1">
        <f t="array" ref="H1581">IF(Tabla1[[#This Row],[Código_Actividad]]="","",_xlfn.XLOOKUP(Tabla1[[#This Row],[Código_Actividad]],CodigoActividad,Tabla2[Actividades Programables Presupuestables],"",0))</f>
        <v/>
      </c>
      <c r="I1581" s="520" t="str">
        <f>IFERROR(VLOOKUP('Formulario PPGR3'!$G1581,'Formulario PPGR2'!$C$9:$Q$270,15,FALSE),"")</f>
        <v/>
      </c>
      <c r="J1581" s="525"/>
      <c r="K1581" s="524"/>
      <c r="L1581" s="521" t="str">
        <f>IF(Tabla1[[#This Row],[Descripción]]="","",_xlfn.XLOOKUP(Tabla1[[#This Row],[Descripción]],Tabla10[Descripción],Tabla10[Unidad de Medida],"",0))</f>
        <v/>
      </c>
      <c r="M1581" s="312"/>
      <c r="N1581" s="537" t="str">
        <f>IF(Tabla1[[#This Row],[Descripción]]="","",_xlfn.XLOOKUP(Tabla1[[#This Row],[Descripción]],Tabla10[Descripción],Tabla10[Precio Unitario],0))</f>
        <v/>
      </c>
      <c r="O1581" s="537" t="str">
        <f>IF(Tabla1[[#This Row],[Cantidad de Insumos]]="","",Tabla1[[#This Row],[Precio Unitario]]*Tabla1[[#This Row],[Cantidad de Insumos]])</f>
        <v/>
      </c>
      <c r="P1581" s="522" t="str">
        <f>IF(Tabla1[[#This Row],[Descripción]]="","",_xlfn.XLOOKUP(Tabla1[[#This Row],[Descripción]],Tabla10[Descripción],Tabla10[CODIGO PRESUPUESTARIO],0))</f>
        <v/>
      </c>
      <c r="Q1581" s="523"/>
      <c r="R1581" s="523" t="str">
        <f>IF(Tabla1[[#This Row],[Insumos]]="","",_xlfn.XLOOKUP(Tabla1[[#This Row],[Insumos]],Tabla10[Insumo],Tabla10[InsumoAbrev],"",0))</f>
        <v/>
      </c>
    </row>
    <row r="1582" spans="2:18">
      <c r="B1582" s="188" t="str">
        <f>IF('Formulario PPGR3'!$G1582="","",CONCATENATE('Formulario PPGR3'!$C1582,".",'Formulario PPGR3'!$D1582,".",'Formulario PPGR3'!$E1582,".",'Formulario PPGR3'!$F1582))</f>
        <v/>
      </c>
      <c r="C1582" s="188" t="str">
        <f>IF('Formulario PPGR3'!$G1582="","",'Formulario PPGR1'!#REF!)</f>
        <v/>
      </c>
      <c r="D1582" s="188" t="str">
        <f>IF('Formulario PPGR3'!$G1582="","",'Formulario PPGR1'!#REF!)</f>
        <v/>
      </c>
      <c r="E1582" s="188" t="str">
        <f>IF('Formulario PPGR3'!$G1582="","",'Formulario PPGR1'!#REF!)</f>
        <v/>
      </c>
      <c r="F1582" s="188" t="str">
        <f>IF('Formulario PPGR3'!$G1582="","",'Formulario PPGR1'!#REF!)</f>
        <v/>
      </c>
      <c r="G1582" s="234"/>
      <c r="H1582" s="519" t="str" cm="1">
        <f t="array" ref="H1582">IF(Tabla1[[#This Row],[Código_Actividad]]="","",_xlfn.XLOOKUP(Tabla1[[#This Row],[Código_Actividad]],CodigoActividad,Tabla2[Actividades Programables Presupuestables],"",0))</f>
        <v/>
      </c>
      <c r="I1582" s="520" t="str">
        <f>IFERROR(VLOOKUP('Formulario PPGR3'!$G1582,'Formulario PPGR2'!$C$9:$Q$270,15,FALSE),"")</f>
        <v/>
      </c>
      <c r="J1582" s="525"/>
      <c r="K1582" s="524"/>
      <c r="L1582" s="521" t="str">
        <f>IF(Tabla1[[#This Row],[Descripción]]="","",_xlfn.XLOOKUP(Tabla1[[#This Row],[Descripción]],Tabla10[Descripción],Tabla10[Unidad de Medida],"",0))</f>
        <v/>
      </c>
      <c r="M1582" s="312"/>
      <c r="N1582" s="537" t="str">
        <f>IF(Tabla1[[#This Row],[Descripción]]="","",_xlfn.XLOOKUP(Tabla1[[#This Row],[Descripción]],Tabla10[Descripción],Tabla10[Precio Unitario],0))</f>
        <v/>
      </c>
      <c r="O1582" s="537" t="str">
        <f>IF(Tabla1[[#This Row],[Cantidad de Insumos]]="","",Tabla1[[#This Row],[Precio Unitario]]*Tabla1[[#This Row],[Cantidad de Insumos]])</f>
        <v/>
      </c>
      <c r="P1582" s="522" t="str">
        <f>IF(Tabla1[[#This Row],[Descripción]]="","",_xlfn.XLOOKUP(Tabla1[[#This Row],[Descripción]],Tabla10[Descripción],Tabla10[CODIGO PRESUPUESTARIO],0))</f>
        <v/>
      </c>
      <c r="Q1582" s="523"/>
      <c r="R1582" s="523" t="str">
        <f>IF(Tabla1[[#This Row],[Insumos]]="","",_xlfn.XLOOKUP(Tabla1[[#This Row],[Insumos]],Tabla10[Insumo],Tabla10[InsumoAbrev],"",0))</f>
        <v/>
      </c>
    </row>
    <row r="1583" spans="2:18">
      <c r="B1583" s="188" t="str">
        <f>IF('Formulario PPGR3'!$G1583="","",CONCATENATE('Formulario PPGR3'!$C1583,".",'Formulario PPGR3'!$D1583,".",'Formulario PPGR3'!$E1583,".",'Formulario PPGR3'!$F1583))</f>
        <v/>
      </c>
      <c r="C1583" s="188" t="str">
        <f>IF('Formulario PPGR3'!$G1583="","",'Formulario PPGR1'!#REF!)</f>
        <v/>
      </c>
      <c r="D1583" s="188" t="str">
        <f>IF('Formulario PPGR3'!$G1583="","",'Formulario PPGR1'!#REF!)</f>
        <v/>
      </c>
      <c r="E1583" s="188" t="str">
        <f>IF('Formulario PPGR3'!$G1583="","",'Formulario PPGR1'!#REF!)</f>
        <v/>
      </c>
      <c r="F1583" s="188" t="str">
        <f>IF('Formulario PPGR3'!$G1583="","",'Formulario PPGR1'!#REF!)</f>
        <v/>
      </c>
      <c r="G1583" s="234"/>
      <c r="H1583" s="519" t="str" cm="1">
        <f t="array" ref="H1583">IF(Tabla1[[#This Row],[Código_Actividad]]="","",_xlfn.XLOOKUP(Tabla1[[#This Row],[Código_Actividad]],CodigoActividad,Tabla2[Actividades Programables Presupuestables],"",0))</f>
        <v/>
      </c>
      <c r="I1583" s="520" t="str">
        <f>IFERROR(VLOOKUP('Formulario PPGR3'!$G1583,'Formulario PPGR2'!$C$9:$Q$270,15,FALSE),"")</f>
        <v/>
      </c>
      <c r="J1583" s="525"/>
      <c r="K1583" s="524"/>
      <c r="L1583" s="521" t="str">
        <f>IF(Tabla1[[#This Row],[Descripción]]="","",_xlfn.XLOOKUP(Tabla1[[#This Row],[Descripción]],Tabla10[Descripción],Tabla10[Unidad de Medida],"",0))</f>
        <v/>
      </c>
      <c r="M1583" s="312"/>
      <c r="N1583" s="537" t="str">
        <f>IF(Tabla1[[#This Row],[Descripción]]="","",_xlfn.XLOOKUP(Tabla1[[#This Row],[Descripción]],Tabla10[Descripción],Tabla10[Precio Unitario],0))</f>
        <v/>
      </c>
      <c r="O1583" s="537" t="str">
        <f>IF(Tabla1[[#This Row],[Cantidad de Insumos]]="","",Tabla1[[#This Row],[Precio Unitario]]*Tabla1[[#This Row],[Cantidad de Insumos]])</f>
        <v/>
      </c>
      <c r="P1583" s="522" t="str">
        <f>IF(Tabla1[[#This Row],[Descripción]]="","",_xlfn.XLOOKUP(Tabla1[[#This Row],[Descripción]],Tabla10[Descripción],Tabla10[CODIGO PRESUPUESTARIO],0))</f>
        <v/>
      </c>
      <c r="Q1583" s="523"/>
      <c r="R1583" s="523" t="str">
        <f>IF(Tabla1[[#This Row],[Insumos]]="","",_xlfn.XLOOKUP(Tabla1[[#This Row],[Insumos]],Tabla10[Insumo],Tabla10[InsumoAbrev],"",0))</f>
        <v/>
      </c>
    </row>
    <row r="1584" spans="2:18">
      <c r="B1584" s="188" t="str">
        <f>IF('Formulario PPGR3'!$G1584="","",CONCATENATE('Formulario PPGR3'!$C1584,".",'Formulario PPGR3'!$D1584,".",'Formulario PPGR3'!$E1584,".",'Formulario PPGR3'!$F1584))</f>
        <v/>
      </c>
      <c r="C1584" s="188" t="str">
        <f>IF('Formulario PPGR3'!$G1584="","",'Formulario PPGR1'!#REF!)</f>
        <v/>
      </c>
      <c r="D1584" s="188" t="str">
        <f>IF('Formulario PPGR3'!$G1584="","",'Formulario PPGR1'!#REF!)</f>
        <v/>
      </c>
      <c r="E1584" s="188" t="str">
        <f>IF('Formulario PPGR3'!$G1584="","",'Formulario PPGR1'!#REF!)</f>
        <v/>
      </c>
      <c r="F1584" s="188" t="str">
        <f>IF('Formulario PPGR3'!$G1584="","",'Formulario PPGR1'!#REF!)</f>
        <v/>
      </c>
      <c r="G1584" s="234"/>
      <c r="H1584" s="519" t="str" cm="1">
        <f t="array" ref="H1584">IF(Tabla1[[#This Row],[Código_Actividad]]="","",_xlfn.XLOOKUP(Tabla1[[#This Row],[Código_Actividad]],CodigoActividad,Tabla2[Actividades Programables Presupuestables],"",0))</f>
        <v/>
      </c>
      <c r="I1584" s="520" t="str">
        <f>IFERROR(VLOOKUP('Formulario PPGR3'!$G1584,'Formulario PPGR2'!$C$9:$Q$270,15,FALSE),"")</f>
        <v/>
      </c>
      <c r="J1584" s="525"/>
      <c r="K1584" s="524"/>
      <c r="L1584" s="521" t="str">
        <f>IF(Tabla1[[#This Row],[Descripción]]="","",_xlfn.XLOOKUP(Tabla1[[#This Row],[Descripción]],Tabla10[Descripción],Tabla10[Unidad de Medida],"",0))</f>
        <v/>
      </c>
      <c r="M1584" s="312"/>
      <c r="N1584" s="537" t="str">
        <f>IF(Tabla1[[#This Row],[Descripción]]="","",_xlfn.XLOOKUP(Tabla1[[#This Row],[Descripción]],Tabla10[Descripción],Tabla10[Precio Unitario],0))</f>
        <v/>
      </c>
      <c r="O1584" s="537" t="str">
        <f>IF(Tabla1[[#This Row],[Cantidad de Insumos]]="","",Tabla1[[#This Row],[Precio Unitario]]*Tabla1[[#This Row],[Cantidad de Insumos]])</f>
        <v/>
      </c>
      <c r="P1584" s="522" t="str">
        <f>IF(Tabla1[[#This Row],[Descripción]]="","",_xlfn.XLOOKUP(Tabla1[[#This Row],[Descripción]],Tabla10[Descripción],Tabla10[CODIGO PRESUPUESTARIO],0))</f>
        <v/>
      </c>
      <c r="Q1584" s="523"/>
      <c r="R1584" s="523" t="str">
        <f>IF(Tabla1[[#This Row],[Insumos]]="","",_xlfn.XLOOKUP(Tabla1[[#This Row],[Insumos]],Tabla10[Insumo],Tabla10[InsumoAbrev],"",0))</f>
        <v/>
      </c>
    </row>
    <row r="1585" spans="2:18">
      <c r="B1585" s="188" t="str">
        <f>IF('Formulario PPGR3'!$G1585="","",CONCATENATE('Formulario PPGR3'!$C1585,".",'Formulario PPGR3'!$D1585,".",'Formulario PPGR3'!$E1585,".",'Formulario PPGR3'!$F1585))</f>
        <v/>
      </c>
      <c r="C1585" s="188" t="str">
        <f>IF('Formulario PPGR3'!$G1585="","",'Formulario PPGR1'!#REF!)</f>
        <v/>
      </c>
      <c r="D1585" s="188" t="str">
        <f>IF('Formulario PPGR3'!$G1585="","",'Formulario PPGR1'!#REF!)</f>
        <v/>
      </c>
      <c r="E1585" s="188" t="str">
        <f>IF('Formulario PPGR3'!$G1585="","",'Formulario PPGR1'!#REF!)</f>
        <v/>
      </c>
      <c r="F1585" s="188" t="str">
        <f>IF('Formulario PPGR3'!$G1585="","",'Formulario PPGR1'!#REF!)</f>
        <v/>
      </c>
      <c r="G1585" s="234"/>
      <c r="H1585" s="519" t="str" cm="1">
        <f t="array" ref="H1585">IF(Tabla1[[#This Row],[Código_Actividad]]="","",_xlfn.XLOOKUP(Tabla1[[#This Row],[Código_Actividad]],CodigoActividad,Tabla2[Actividades Programables Presupuestables],"",0))</f>
        <v/>
      </c>
      <c r="I1585" s="520" t="str">
        <f>IFERROR(VLOOKUP('Formulario PPGR3'!$G1585,'Formulario PPGR2'!$C$9:$Q$270,15,FALSE),"")</f>
        <v/>
      </c>
      <c r="J1585" s="525"/>
      <c r="K1585" s="524"/>
      <c r="L1585" s="521" t="str">
        <f>IF(Tabla1[[#This Row],[Descripción]]="","",_xlfn.XLOOKUP(Tabla1[[#This Row],[Descripción]],Tabla10[Descripción],Tabla10[Unidad de Medida],"",0))</f>
        <v/>
      </c>
      <c r="M1585" s="312"/>
      <c r="N1585" s="537" t="str">
        <f>IF(Tabla1[[#This Row],[Descripción]]="","",_xlfn.XLOOKUP(Tabla1[[#This Row],[Descripción]],Tabla10[Descripción],Tabla10[Precio Unitario],0))</f>
        <v/>
      </c>
      <c r="O1585" s="537" t="str">
        <f>IF(Tabla1[[#This Row],[Cantidad de Insumos]]="","",Tabla1[[#This Row],[Precio Unitario]]*Tabla1[[#This Row],[Cantidad de Insumos]])</f>
        <v/>
      </c>
      <c r="P1585" s="522" t="str">
        <f>IF(Tabla1[[#This Row],[Descripción]]="","",_xlfn.XLOOKUP(Tabla1[[#This Row],[Descripción]],Tabla10[Descripción],Tabla10[CODIGO PRESUPUESTARIO],0))</f>
        <v/>
      </c>
      <c r="Q1585" s="523"/>
      <c r="R1585" s="523" t="str">
        <f>IF(Tabla1[[#This Row],[Insumos]]="","",_xlfn.XLOOKUP(Tabla1[[#This Row],[Insumos]],Tabla10[Insumo],Tabla10[InsumoAbrev],"",0))</f>
        <v/>
      </c>
    </row>
    <row r="1586" spans="2:18">
      <c r="B1586" s="188" t="str">
        <f>IF('Formulario PPGR3'!$G1586="","",CONCATENATE('Formulario PPGR3'!$C1586,".",'Formulario PPGR3'!$D1586,".",'Formulario PPGR3'!$E1586,".",'Formulario PPGR3'!$F1586))</f>
        <v/>
      </c>
      <c r="C1586" s="188" t="str">
        <f>IF('Formulario PPGR3'!$G1586="","",'Formulario PPGR1'!#REF!)</f>
        <v/>
      </c>
      <c r="D1586" s="188" t="str">
        <f>IF('Formulario PPGR3'!$G1586="","",'Formulario PPGR1'!#REF!)</f>
        <v/>
      </c>
      <c r="E1586" s="188" t="str">
        <f>IF('Formulario PPGR3'!$G1586="","",'Formulario PPGR1'!#REF!)</f>
        <v/>
      </c>
      <c r="F1586" s="188" t="str">
        <f>IF('Formulario PPGR3'!$G1586="","",'Formulario PPGR1'!#REF!)</f>
        <v/>
      </c>
      <c r="G1586" s="234"/>
      <c r="H1586" s="519" t="str" cm="1">
        <f t="array" ref="H1586">IF(Tabla1[[#This Row],[Código_Actividad]]="","",_xlfn.XLOOKUP(Tabla1[[#This Row],[Código_Actividad]],CodigoActividad,Tabla2[Actividades Programables Presupuestables],"",0))</f>
        <v/>
      </c>
      <c r="I1586" s="520" t="str">
        <f>IFERROR(VLOOKUP('Formulario PPGR3'!$G1586,'Formulario PPGR2'!$C$9:$Q$270,15,FALSE),"")</f>
        <v/>
      </c>
      <c r="J1586" s="525"/>
      <c r="K1586" s="524"/>
      <c r="L1586" s="521" t="str">
        <f>IF(Tabla1[[#This Row],[Descripción]]="","",_xlfn.XLOOKUP(Tabla1[[#This Row],[Descripción]],Tabla10[Descripción],Tabla10[Unidad de Medida],"",0))</f>
        <v/>
      </c>
      <c r="M1586" s="312"/>
      <c r="N1586" s="537" t="str">
        <f>IF(Tabla1[[#This Row],[Descripción]]="","",_xlfn.XLOOKUP(Tabla1[[#This Row],[Descripción]],Tabla10[Descripción],Tabla10[Precio Unitario],0))</f>
        <v/>
      </c>
      <c r="O1586" s="537" t="str">
        <f>IF(Tabla1[[#This Row],[Cantidad de Insumos]]="","",Tabla1[[#This Row],[Precio Unitario]]*Tabla1[[#This Row],[Cantidad de Insumos]])</f>
        <v/>
      </c>
      <c r="P1586" s="522" t="str">
        <f>IF(Tabla1[[#This Row],[Descripción]]="","",_xlfn.XLOOKUP(Tabla1[[#This Row],[Descripción]],Tabla10[Descripción],Tabla10[CODIGO PRESUPUESTARIO],0))</f>
        <v/>
      </c>
      <c r="Q1586" s="523"/>
      <c r="R1586" s="523" t="str">
        <f>IF(Tabla1[[#This Row],[Insumos]]="","",_xlfn.XLOOKUP(Tabla1[[#This Row],[Insumos]],Tabla10[Insumo],Tabla10[InsumoAbrev],"",0))</f>
        <v/>
      </c>
    </row>
    <row r="1587" spans="2:18">
      <c r="B1587" s="188" t="str">
        <f>IF('Formulario PPGR3'!$G1587="","",CONCATENATE('Formulario PPGR3'!$C1587,".",'Formulario PPGR3'!$D1587,".",'Formulario PPGR3'!$E1587,".",'Formulario PPGR3'!$F1587))</f>
        <v/>
      </c>
      <c r="C1587" s="188" t="str">
        <f>IF('Formulario PPGR3'!$G1587="","",'Formulario PPGR1'!#REF!)</f>
        <v/>
      </c>
      <c r="D1587" s="188" t="str">
        <f>IF('Formulario PPGR3'!$G1587="","",'Formulario PPGR1'!#REF!)</f>
        <v/>
      </c>
      <c r="E1587" s="188" t="str">
        <f>IF('Formulario PPGR3'!$G1587="","",'Formulario PPGR1'!#REF!)</f>
        <v/>
      </c>
      <c r="F1587" s="188" t="str">
        <f>IF('Formulario PPGR3'!$G1587="","",'Formulario PPGR1'!#REF!)</f>
        <v/>
      </c>
      <c r="G1587" s="234"/>
      <c r="H1587" s="519" t="str" cm="1">
        <f t="array" ref="H1587">IF(Tabla1[[#This Row],[Código_Actividad]]="","",_xlfn.XLOOKUP(Tabla1[[#This Row],[Código_Actividad]],CodigoActividad,Tabla2[Actividades Programables Presupuestables],"",0))</f>
        <v/>
      </c>
      <c r="I1587" s="520" t="str">
        <f>IFERROR(VLOOKUP('Formulario PPGR3'!$G1587,'Formulario PPGR2'!$C$9:$Q$270,15,FALSE),"")</f>
        <v/>
      </c>
      <c r="J1587" s="525"/>
      <c r="K1587" s="524"/>
      <c r="L1587" s="521" t="str">
        <f>IF(Tabla1[[#This Row],[Descripción]]="","",_xlfn.XLOOKUP(Tabla1[[#This Row],[Descripción]],Tabla10[Descripción],Tabla10[Unidad de Medida],"",0))</f>
        <v/>
      </c>
      <c r="M1587" s="312"/>
      <c r="N1587" s="537" t="str">
        <f>IF(Tabla1[[#This Row],[Descripción]]="","",_xlfn.XLOOKUP(Tabla1[[#This Row],[Descripción]],Tabla10[Descripción],Tabla10[Precio Unitario],0))</f>
        <v/>
      </c>
      <c r="O1587" s="537" t="str">
        <f>IF(Tabla1[[#This Row],[Cantidad de Insumos]]="","",Tabla1[[#This Row],[Precio Unitario]]*Tabla1[[#This Row],[Cantidad de Insumos]])</f>
        <v/>
      </c>
      <c r="P1587" s="522" t="str">
        <f>IF(Tabla1[[#This Row],[Descripción]]="","",_xlfn.XLOOKUP(Tabla1[[#This Row],[Descripción]],Tabla10[Descripción],Tabla10[CODIGO PRESUPUESTARIO],0))</f>
        <v/>
      </c>
      <c r="Q1587" s="523"/>
      <c r="R1587" s="523" t="str">
        <f>IF(Tabla1[[#This Row],[Insumos]]="","",_xlfn.XLOOKUP(Tabla1[[#This Row],[Insumos]],Tabla10[Insumo],Tabla10[InsumoAbrev],"",0))</f>
        <v/>
      </c>
    </row>
    <row r="1588" spans="2:18">
      <c r="B1588" s="188" t="str">
        <f>IF('Formulario PPGR3'!$G1588="","",CONCATENATE('Formulario PPGR3'!$C1588,".",'Formulario PPGR3'!$D1588,".",'Formulario PPGR3'!$E1588,".",'Formulario PPGR3'!$F1588))</f>
        <v/>
      </c>
      <c r="C1588" s="188" t="str">
        <f>IF('Formulario PPGR3'!$G1588="","",'Formulario PPGR1'!#REF!)</f>
        <v/>
      </c>
      <c r="D1588" s="188" t="str">
        <f>IF('Formulario PPGR3'!$G1588="","",'Formulario PPGR1'!#REF!)</f>
        <v/>
      </c>
      <c r="E1588" s="188" t="str">
        <f>IF('Formulario PPGR3'!$G1588="","",'Formulario PPGR1'!#REF!)</f>
        <v/>
      </c>
      <c r="F1588" s="188" t="str">
        <f>IF('Formulario PPGR3'!$G1588="","",'Formulario PPGR1'!#REF!)</f>
        <v/>
      </c>
      <c r="G1588" s="234"/>
      <c r="H1588" s="519" t="str" cm="1">
        <f t="array" ref="H1588">IF(Tabla1[[#This Row],[Código_Actividad]]="","",_xlfn.XLOOKUP(Tabla1[[#This Row],[Código_Actividad]],CodigoActividad,Tabla2[Actividades Programables Presupuestables],"",0))</f>
        <v/>
      </c>
      <c r="I1588" s="520" t="str">
        <f>IFERROR(VLOOKUP('Formulario PPGR3'!$G1588,'Formulario PPGR2'!$C$9:$Q$270,15,FALSE),"")</f>
        <v/>
      </c>
      <c r="J1588" s="525"/>
      <c r="K1588" s="524"/>
      <c r="L1588" s="521" t="str">
        <f>IF(Tabla1[[#This Row],[Descripción]]="","",_xlfn.XLOOKUP(Tabla1[[#This Row],[Descripción]],Tabla10[Descripción],Tabla10[Unidad de Medida],"",0))</f>
        <v/>
      </c>
      <c r="M1588" s="312"/>
      <c r="N1588" s="537" t="str">
        <f>IF(Tabla1[[#This Row],[Descripción]]="","",_xlfn.XLOOKUP(Tabla1[[#This Row],[Descripción]],Tabla10[Descripción],Tabla10[Precio Unitario],0))</f>
        <v/>
      </c>
      <c r="O1588" s="537" t="str">
        <f>IF(Tabla1[[#This Row],[Cantidad de Insumos]]="","",Tabla1[[#This Row],[Precio Unitario]]*Tabla1[[#This Row],[Cantidad de Insumos]])</f>
        <v/>
      </c>
      <c r="P1588" s="522" t="str">
        <f>IF(Tabla1[[#This Row],[Descripción]]="","",_xlfn.XLOOKUP(Tabla1[[#This Row],[Descripción]],Tabla10[Descripción],Tabla10[CODIGO PRESUPUESTARIO],0))</f>
        <v/>
      </c>
      <c r="Q1588" s="523"/>
      <c r="R1588" s="523" t="str">
        <f>IF(Tabla1[[#This Row],[Insumos]]="","",_xlfn.XLOOKUP(Tabla1[[#This Row],[Insumos]],Tabla10[Insumo],Tabla10[InsumoAbrev],"",0))</f>
        <v/>
      </c>
    </row>
    <row r="1589" spans="2:18">
      <c r="B1589" s="188" t="str">
        <f>IF('Formulario PPGR3'!$G1589="","",CONCATENATE('Formulario PPGR3'!$C1589,".",'Formulario PPGR3'!$D1589,".",'Formulario PPGR3'!$E1589,".",'Formulario PPGR3'!$F1589))</f>
        <v/>
      </c>
      <c r="C1589" s="188" t="str">
        <f>IF('Formulario PPGR3'!$G1589="","",'Formulario PPGR1'!#REF!)</f>
        <v/>
      </c>
      <c r="D1589" s="188" t="str">
        <f>IF('Formulario PPGR3'!$G1589="","",'Formulario PPGR1'!#REF!)</f>
        <v/>
      </c>
      <c r="E1589" s="188" t="str">
        <f>IF('Formulario PPGR3'!$G1589="","",'Formulario PPGR1'!#REF!)</f>
        <v/>
      </c>
      <c r="F1589" s="188" t="str">
        <f>IF('Formulario PPGR3'!$G1589="","",'Formulario PPGR1'!#REF!)</f>
        <v/>
      </c>
      <c r="G1589" s="234"/>
      <c r="H1589" s="519" t="str" cm="1">
        <f t="array" ref="H1589">IF(Tabla1[[#This Row],[Código_Actividad]]="","",_xlfn.XLOOKUP(Tabla1[[#This Row],[Código_Actividad]],CodigoActividad,Tabla2[Actividades Programables Presupuestables],"",0))</f>
        <v/>
      </c>
      <c r="I1589" s="520" t="str">
        <f>IFERROR(VLOOKUP('Formulario PPGR3'!$G1589,'Formulario PPGR2'!$C$9:$Q$270,15,FALSE),"")</f>
        <v/>
      </c>
      <c r="J1589" s="525"/>
      <c r="K1589" s="524"/>
      <c r="L1589" s="521" t="str">
        <f>IF(Tabla1[[#This Row],[Descripción]]="","",_xlfn.XLOOKUP(Tabla1[[#This Row],[Descripción]],Tabla10[Descripción],Tabla10[Unidad de Medida],"",0))</f>
        <v/>
      </c>
      <c r="M1589" s="312"/>
      <c r="N1589" s="537" t="str">
        <f>IF(Tabla1[[#This Row],[Descripción]]="","",_xlfn.XLOOKUP(Tabla1[[#This Row],[Descripción]],Tabla10[Descripción],Tabla10[Precio Unitario],0))</f>
        <v/>
      </c>
      <c r="O1589" s="537" t="str">
        <f>IF(Tabla1[[#This Row],[Cantidad de Insumos]]="","",Tabla1[[#This Row],[Precio Unitario]]*Tabla1[[#This Row],[Cantidad de Insumos]])</f>
        <v/>
      </c>
      <c r="P1589" s="522" t="str">
        <f>IF(Tabla1[[#This Row],[Descripción]]="","",_xlfn.XLOOKUP(Tabla1[[#This Row],[Descripción]],Tabla10[Descripción],Tabla10[CODIGO PRESUPUESTARIO],0))</f>
        <v/>
      </c>
      <c r="Q1589" s="523"/>
      <c r="R1589" s="523" t="str">
        <f>IF(Tabla1[[#This Row],[Insumos]]="","",_xlfn.XLOOKUP(Tabla1[[#This Row],[Insumos]],Tabla10[Insumo],Tabla10[InsumoAbrev],"",0))</f>
        <v/>
      </c>
    </row>
    <row r="1590" spans="2:18">
      <c r="B1590" s="188" t="str">
        <f>IF('Formulario PPGR3'!$G1590="","",CONCATENATE('Formulario PPGR3'!$C1590,".",'Formulario PPGR3'!$D1590,".",'Formulario PPGR3'!$E1590,".",'Formulario PPGR3'!$F1590))</f>
        <v/>
      </c>
      <c r="C1590" s="188" t="str">
        <f>IF('Formulario PPGR3'!$G1590="","",'Formulario PPGR1'!#REF!)</f>
        <v/>
      </c>
      <c r="D1590" s="188" t="str">
        <f>IF('Formulario PPGR3'!$G1590="","",'Formulario PPGR1'!#REF!)</f>
        <v/>
      </c>
      <c r="E1590" s="188" t="str">
        <f>IF('Formulario PPGR3'!$G1590="","",'Formulario PPGR1'!#REF!)</f>
        <v/>
      </c>
      <c r="F1590" s="188" t="str">
        <f>IF('Formulario PPGR3'!$G1590="","",'Formulario PPGR1'!#REF!)</f>
        <v/>
      </c>
      <c r="G1590" s="234"/>
      <c r="H1590" s="519" t="str" cm="1">
        <f t="array" ref="H1590">IF(Tabla1[[#This Row],[Código_Actividad]]="","",_xlfn.XLOOKUP(Tabla1[[#This Row],[Código_Actividad]],CodigoActividad,Tabla2[Actividades Programables Presupuestables],"",0))</f>
        <v/>
      </c>
      <c r="I1590" s="520" t="str">
        <f>IFERROR(VLOOKUP('Formulario PPGR3'!$G1590,'Formulario PPGR2'!$C$9:$Q$270,15,FALSE),"")</f>
        <v/>
      </c>
      <c r="J1590" s="525"/>
      <c r="K1590" s="524"/>
      <c r="L1590" s="521" t="str">
        <f>IF(Tabla1[[#This Row],[Descripción]]="","",_xlfn.XLOOKUP(Tabla1[[#This Row],[Descripción]],Tabla10[Descripción],Tabla10[Unidad de Medida],"",0))</f>
        <v/>
      </c>
      <c r="M1590" s="312"/>
      <c r="N1590" s="537" t="str">
        <f>IF(Tabla1[[#This Row],[Descripción]]="","",_xlfn.XLOOKUP(Tabla1[[#This Row],[Descripción]],Tabla10[Descripción],Tabla10[Precio Unitario],0))</f>
        <v/>
      </c>
      <c r="O1590" s="537" t="str">
        <f>IF(Tabla1[[#This Row],[Cantidad de Insumos]]="","",Tabla1[[#This Row],[Precio Unitario]]*Tabla1[[#This Row],[Cantidad de Insumos]])</f>
        <v/>
      </c>
      <c r="P1590" s="522" t="str">
        <f>IF(Tabla1[[#This Row],[Descripción]]="","",_xlfn.XLOOKUP(Tabla1[[#This Row],[Descripción]],Tabla10[Descripción],Tabla10[CODIGO PRESUPUESTARIO],0))</f>
        <v/>
      </c>
      <c r="Q1590" s="523"/>
      <c r="R1590" s="523" t="str">
        <f>IF(Tabla1[[#This Row],[Insumos]]="","",_xlfn.XLOOKUP(Tabla1[[#This Row],[Insumos]],Tabla10[Insumo],Tabla10[InsumoAbrev],"",0))</f>
        <v/>
      </c>
    </row>
    <row r="1591" spans="2:18">
      <c r="B1591" s="188" t="str">
        <f>IF('Formulario PPGR3'!$G1591="","",CONCATENATE('Formulario PPGR3'!$C1591,".",'Formulario PPGR3'!$D1591,".",'Formulario PPGR3'!$E1591,".",'Formulario PPGR3'!$F1591))</f>
        <v/>
      </c>
      <c r="C1591" s="188" t="str">
        <f>IF('Formulario PPGR3'!$G1591="","",'Formulario PPGR1'!#REF!)</f>
        <v/>
      </c>
      <c r="D1591" s="188" t="str">
        <f>IF('Formulario PPGR3'!$G1591="","",'Formulario PPGR1'!#REF!)</f>
        <v/>
      </c>
      <c r="E1591" s="188" t="str">
        <f>IF('Formulario PPGR3'!$G1591="","",'Formulario PPGR1'!#REF!)</f>
        <v/>
      </c>
      <c r="F1591" s="188" t="str">
        <f>IF('Formulario PPGR3'!$G1591="","",'Formulario PPGR1'!#REF!)</f>
        <v/>
      </c>
      <c r="G1591" s="234"/>
      <c r="H1591" s="519" t="str" cm="1">
        <f t="array" ref="H1591">IF(Tabla1[[#This Row],[Código_Actividad]]="","",_xlfn.XLOOKUP(Tabla1[[#This Row],[Código_Actividad]],CodigoActividad,Tabla2[Actividades Programables Presupuestables],"",0))</f>
        <v/>
      </c>
      <c r="I1591" s="520" t="str">
        <f>IFERROR(VLOOKUP('Formulario PPGR3'!$G1591,'Formulario PPGR2'!$C$9:$Q$270,15,FALSE),"")</f>
        <v/>
      </c>
      <c r="J1591" s="525"/>
      <c r="K1591" s="524"/>
      <c r="L1591" s="521" t="str">
        <f>IF(Tabla1[[#This Row],[Descripción]]="","",_xlfn.XLOOKUP(Tabla1[[#This Row],[Descripción]],Tabla10[Descripción],Tabla10[Unidad de Medida],"",0))</f>
        <v/>
      </c>
      <c r="M1591" s="312"/>
      <c r="N1591" s="537" t="str">
        <f>IF(Tabla1[[#This Row],[Descripción]]="","",_xlfn.XLOOKUP(Tabla1[[#This Row],[Descripción]],Tabla10[Descripción],Tabla10[Precio Unitario],0))</f>
        <v/>
      </c>
      <c r="O1591" s="537" t="str">
        <f>IF(Tabla1[[#This Row],[Cantidad de Insumos]]="","",Tabla1[[#This Row],[Precio Unitario]]*Tabla1[[#This Row],[Cantidad de Insumos]])</f>
        <v/>
      </c>
      <c r="P1591" s="522" t="str">
        <f>IF(Tabla1[[#This Row],[Descripción]]="","",_xlfn.XLOOKUP(Tabla1[[#This Row],[Descripción]],Tabla10[Descripción],Tabla10[CODIGO PRESUPUESTARIO],0))</f>
        <v/>
      </c>
      <c r="Q1591" s="523"/>
      <c r="R1591" s="523" t="str">
        <f>IF(Tabla1[[#This Row],[Insumos]]="","",_xlfn.XLOOKUP(Tabla1[[#This Row],[Insumos]],Tabla10[Insumo],Tabla10[InsumoAbrev],"",0))</f>
        <v/>
      </c>
    </row>
    <row r="1592" spans="2:18">
      <c r="B1592" s="188" t="str">
        <f>IF('Formulario PPGR3'!$G1592="","",CONCATENATE('Formulario PPGR3'!$C1592,".",'Formulario PPGR3'!$D1592,".",'Formulario PPGR3'!$E1592,".",'Formulario PPGR3'!$F1592))</f>
        <v/>
      </c>
      <c r="C1592" s="188" t="str">
        <f>IF('Formulario PPGR3'!$G1592="","",'Formulario PPGR1'!#REF!)</f>
        <v/>
      </c>
      <c r="D1592" s="188" t="str">
        <f>IF('Formulario PPGR3'!$G1592="","",'Formulario PPGR1'!#REF!)</f>
        <v/>
      </c>
      <c r="E1592" s="188" t="str">
        <f>IF('Formulario PPGR3'!$G1592="","",'Formulario PPGR1'!#REF!)</f>
        <v/>
      </c>
      <c r="F1592" s="188" t="str">
        <f>IF('Formulario PPGR3'!$G1592="","",'Formulario PPGR1'!#REF!)</f>
        <v/>
      </c>
      <c r="G1592" s="234"/>
      <c r="H1592" s="519" t="str" cm="1">
        <f t="array" ref="H1592">IF(Tabla1[[#This Row],[Código_Actividad]]="","",_xlfn.XLOOKUP(Tabla1[[#This Row],[Código_Actividad]],CodigoActividad,Tabla2[Actividades Programables Presupuestables],"",0))</f>
        <v/>
      </c>
      <c r="I1592" s="520" t="str">
        <f>IFERROR(VLOOKUP('Formulario PPGR3'!$G1592,'Formulario PPGR2'!$C$9:$Q$270,15,FALSE),"")</f>
        <v/>
      </c>
      <c r="J1592" s="525"/>
      <c r="K1592" s="524"/>
      <c r="L1592" s="521" t="str">
        <f>IF(Tabla1[[#This Row],[Descripción]]="","",_xlfn.XLOOKUP(Tabla1[[#This Row],[Descripción]],Tabla10[Descripción],Tabla10[Unidad de Medida],"",0))</f>
        <v/>
      </c>
      <c r="M1592" s="312"/>
      <c r="N1592" s="537" t="str">
        <f>IF(Tabla1[[#This Row],[Descripción]]="","",_xlfn.XLOOKUP(Tabla1[[#This Row],[Descripción]],Tabla10[Descripción],Tabla10[Precio Unitario],0))</f>
        <v/>
      </c>
      <c r="O1592" s="537" t="str">
        <f>IF(Tabla1[[#This Row],[Cantidad de Insumos]]="","",Tabla1[[#This Row],[Precio Unitario]]*Tabla1[[#This Row],[Cantidad de Insumos]])</f>
        <v/>
      </c>
      <c r="P1592" s="522" t="str">
        <f>IF(Tabla1[[#This Row],[Descripción]]="","",_xlfn.XLOOKUP(Tabla1[[#This Row],[Descripción]],Tabla10[Descripción],Tabla10[CODIGO PRESUPUESTARIO],0))</f>
        <v/>
      </c>
      <c r="Q1592" s="523"/>
      <c r="R1592" s="523" t="str">
        <f>IF(Tabla1[[#This Row],[Insumos]]="","",_xlfn.XLOOKUP(Tabla1[[#This Row],[Insumos]],Tabla10[Insumo],Tabla10[InsumoAbrev],"",0))</f>
        <v/>
      </c>
    </row>
    <row r="1593" spans="2:18">
      <c r="B1593" s="188" t="str">
        <f>IF('Formulario PPGR3'!$G1593="","",CONCATENATE('Formulario PPGR3'!$C1593,".",'Formulario PPGR3'!$D1593,".",'Formulario PPGR3'!$E1593,".",'Formulario PPGR3'!$F1593))</f>
        <v/>
      </c>
      <c r="C1593" s="188" t="str">
        <f>IF('Formulario PPGR3'!$G1593="","",'Formulario PPGR1'!#REF!)</f>
        <v/>
      </c>
      <c r="D1593" s="188" t="str">
        <f>IF('Formulario PPGR3'!$G1593="","",'Formulario PPGR1'!#REF!)</f>
        <v/>
      </c>
      <c r="E1593" s="188" t="str">
        <f>IF('Formulario PPGR3'!$G1593="","",'Formulario PPGR1'!#REF!)</f>
        <v/>
      </c>
      <c r="F1593" s="188" t="str">
        <f>IF('Formulario PPGR3'!$G1593="","",'Formulario PPGR1'!#REF!)</f>
        <v/>
      </c>
      <c r="G1593" s="234"/>
      <c r="H1593" s="519" t="str" cm="1">
        <f t="array" ref="H1593">IF(Tabla1[[#This Row],[Código_Actividad]]="","",_xlfn.XLOOKUP(Tabla1[[#This Row],[Código_Actividad]],CodigoActividad,Tabla2[Actividades Programables Presupuestables],"",0))</f>
        <v/>
      </c>
      <c r="I1593" s="520" t="str">
        <f>IFERROR(VLOOKUP('Formulario PPGR3'!$G1593,'Formulario PPGR2'!$C$9:$Q$270,15,FALSE),"")</f>
        <v/>
      </c>
      <c r="J1593" s="525"/>
      <c r="K1593" s="524"/>
      <c r="L1593" s="521" t="str">
        <f>IF(Tabla1[[#This Row],[Descripción]]="","",_xlfn.XLOOKUP(Tabla1[[#This Row],[Descripción]],Tabla10[Descripción],Tabla10[Unidad de Medida],"",0))</f>
        <v/>
      </c>
      <c r="M1593" s="312"/>
      <c r="N1593" s="537" t="str">
        <f>IF(Tabla1[[#This Row],[Descripción]]="","",_xlfn.XLOOKUP(Tabla1[[#This Row],[Descripción]],Tabla10[Descripción],Tabla10[Precio Unitario],0))</f>
        <v/>
      </c>
      <c r="O1593" s="537" t="str">
        <f>IF(Tabla1[[#This Row],[Cantidad de Insumos]]="","",Tabla1[[#This Row],[Precio Unitario]]*Tabla1[[#This Row],[Cantidad de Insumos]])</f>
        <v/>
      </c>
      <c r="P1593" s="522" t="str">
        <f>IF(Tabla1[[#This Row],[Descripción]]="","",_xlfn.XLOOKUP(Tabla1[[#This Row],[Descripción]],Tabla10[Descripción],Tabla10[CODIGO PRESUPUESTARIO],0))</f>
        <v/>
      </c>
      <c r="Q1593" s="523"/>
      <c r="R1593" s="523" t="str">
        <f>IF(Tabla1[[#This Row],[Insumos]]="","",_xlfn.XLOOKUP(Tabla1[[#This Row],[Insumos]],Tabla10[Insumo],Tabla10[InsumoAbrev],"",0))</f>
        <v/>
      </c>
    </row>
    <row r="1594" spans="2:18">
      <c r="B1594" s="188" t="str">
        <f>IF('Formulario PPGR3'!$G1594="","",CONCATENATE('Formulario PPGR3'!$C1594,".",'Formulario PPGR3'!$D1594,".",'Formulario PPGR3'!$E1594,".",'Formulario PPGR3'!$F1594))</f>
        <v/>
      </c>
      <c r="C1594" s="188" t="str">
        <f>IF('Formulario PPGR3'!$G1594="","",'Formulario PPGR1'!#REF!)</f>
        <v/>
      </c>
      <c r="D1594" s="188" t="str">
        <f>IF('Formulario PPGR3'!$G1594="","",'Formulario PPGR1'!#REF!)</f>
        <v/>
      </c>
      <c r="E1594" s="188" t="str">
        <f>IF('Formulario PPGR3'!$G1594="","",'Formulario PPGR1'!#REF!)</f>
        <v/>
      </c>
      <c r="F1594" s="188" t="str">
        <f>IF('Formulario PPGR3'!$G1594="","",'Formulario PPGR1'!#REF!)</f>
        <v/>
      </c>
      <c r="G1594" s="234"/>
      <c r="H1594" s="519" t="str" cm="1">
        <f t="array" ref="H1594">IF(Tabla1[[#This Row],[Código_Actividad]]="","",_xlfn.XLOOKUP(Tabla1[[#This Row],[Código_Actividad]],CodigoActividad,Tabla2[Actividades Programables Presupuestables],"",0))</f>
        <v/>
      </c>
      <c r="I1594" s="520" t="str">
        <f>IFERROR(VLOOKUP('Formulario PPGR3'!$G1594,'Formulario PPGR2'!$C$9:$Q$270,15,FALSE),"")</f>
        <v/>
      </c>
      <c r="J1594" s="525"/>
      <c r="K1594" s="524"/>
      <c r="L1594" s="521" t="str">
        <f>IF(Tabla1[[#This Row],[Descripción]]="","",_xlfn.XLOOKUP(Tabla1[[#This Row],[Descripción]],Tabla10[Descripción],Tabla10[Unidad de Medida],"",0))</f>
        <v/>
      </c>
      <c r="M1594" s="312"/>
      <c r="N1594" s="537" t="str">
        <f>IF(Tabla1[[#This Row],[Descripción]]="","",_xlfn.XLOOKUP(Tabla1[[#This Row],[Descripción]],Tabla10[Descripción],Tabla10[Precio Unitario],0))</f>
        <v/>
      </c>
      <c r="O1594" s="537" t="str">
        <f>IF(Tabla1[[#This Row],[Cantidad de Insumos]]="","",Tabla1[[#This Row],[Precio Unitario]]*Tabla1[[#This Row],[Cantidad de Insumos]])</f>
        <v/>
      </c>
      <c r="P1594" s="522" t="str">
        <f>IF(Tabla1[[#This Row],[Descripción]]="","",_xlfn.XLOOKUP(Tabla1[[#This Row],[Descripción]],Tabla10[Descripción],Tabla10[CODIGO PRESUPUESTARIO],0))</f>
        <v/>
      </c>
      <c r="Q1594" s="523"/>
      <c r="R1594" s="523" t="str">
        <f>IF(Tabla1[[#This Row],[Insumos]]="","",_xlfn.XLOOKUP(Tabla1[[#This Row],[Insumos]],Tabla10[Insumo],Tabla10[InsumoAbrev],"",0))</f>
        <v/>
      </c>
    </row>
    <row r="1595" spans="2:18">
      <c r="B1595" s="188" t="str">
        <f>IF('Formulario PPGR3'!$G1595="","",CONCATENATE('Formulario PPGR3'!$C1595,".",'Formulario PPGR3'!$D1595,".",'Formulario PPGR3'!$E1595,".",'Formulario PPGR3'!$F1595))</f>
        <v/>
      </c>
      <c r="C1595" s="188" t="str">
        <f>IF('Formulario PPGR3'!$G1595="","",'Formulario PPGR1'!#REF!)</f>
        <v/>
      </c>
      <c r="D1595" s="188" t="str">
        <f>IF('Formulario PPGR3'!$G1595="","",'Formulario PPGR1'!#REF!)</f>
        <v/>
      </c>
      <c r="E1595" s="188" t="str">
        <f>IF('Formulario PPGR3'!$G1595="","",'Formulario PPGR1'!#REF!)</f>
        <v/>
      </c>
      <c r="F1595" s="188" t="str">
        <f>IF('Formulario PPGR3'!$G1595="","",'Formulario PPGR1'!#REF!)</f>
        <v/>
      </c>
      <c r="G1595" s="234"/>
      <c r="H1595" s="519" t="str" cm="1">
        <f t="array" ref="H1595">IF(Tabla1[[#This Row],[Código_Actividad]]="","",_xlfn.XLOOKUP(Tabla1[[#This Row],[Código_Actividad]],CodigoActividad,Tabla2[Actividades Programables Presupuestables],"",0))</f>
        <v/>
      </c>
      <c r="I1595" s="520" t="str">
        <f>IFERROR(VLOOKUP('Formulario PPGR3'!$G1595,'Formulario PPGR2'!$C$9:$Q$270,15,FALSE),"")</f>
        <v/>
      </c>
      <c r="J1595" s="525"/>
      <c r="K1595" s="524"/>
      <c r="L1595" s="521" t="str">
        <f>IF(Tabla1[[#This Row],[Descripción]]="","",_xlfn.XLOOKUP(Tabla1[[#This Row],[Descripción]],Tabla10[Descripción],Tabla10[Unidad de Medida],"",0))</f>
        <v/>
      </c>
      <c r="M1595" s="312"/>
      <c r="N1595" s="537" t="str">
        <f>IF(Tabla1[[#This Row],[Descripción]]="","",_xlfn.XLOOKUP(Tabla1[[#This Row],[Descripción]],Tabla10[Descripción],Tabla10[Precio Unitario],0))</f>
        <v/>
      </c>
      <c r="O1595" s="537" t="str">
        <f>IF(Tabla1[[#This Row],[Cantidad de Insumos]]="","",Tabla1[[#This Row],[Precio Unitario]]*Tabla1[[#This Row],[Cantidad de Insumos]])</f>
        <v/>
      </c>
      <c r="P1595" s="522" t="str">
        <f>IF(Tabla1[[#This Row],[Descripción]]="","",_xlfn.XLOOKUP(Tabla1[[#This Row],[Descripción]],Tabla10[Descripción],Tabla10[CODIGO PRESUPUESTARIO],0))</f>
        <v/>
      </c>
      <c r="Q1595" s="523"/>
      <c r="R1595" s="523" t="str">
        <f>IF(Tabla1[[#This Row],[Insumos]]="","",_xlfn.XLOOKUP(Tabla1[[#This Row],[Insumos]],Tabla10[Insumo],Tabla10[InsumoAbrev],"",0))</f>
        <v/>
      </c>
    </row>
    <row r="1596" spans="2:18">
      <c r="B1596" s="188" t="str">
        <f>IF('Formulario PPGR3'!$G1596="","",CONCATENATE('Formulario PPGR3'!$C1596,".",'Formulario PPGR3'!$D1596,".",'Formulario PPGR3'!$E1596,".",'Formulario PPGR3'!$F1596))</f>
        <v/>
      </c>
      <c r="C1596" s="188" t="str">
        <f>IF('Formulario PPGR3'!$G1596="","",'Formulario PPGR1'!#REF!)</f>
        <v/>
      </c>
      <c r="D1596" s="188" t="str">
        <f>IF('Formulario PPGR3'!$G1596="","",'Formulario PPGR1'!#REF!)</f>
        <v/>
      </c>
      <c r="E1596" s="188" t="str">
        <f>IF('Formulario PPGR3'!$G1596="","",'Formulario PPGR1'!#REF!)</f>
        <v/>
      </c>
      <c r="F1596" s="188" t="str">
        <f>IF('Formulario PPGR3'!$G1596="","",'Formulario PPGR1'!#REF!)</f>
        <v/>
      </c>
      <c r="G1596" s="234"/>
      <c r="H1596" s="519" t="str" cm="1">
        <f t="array" ref="H1596">IF(Tabla1[[#This Row],[Código_Actividad]]="","",_xlfn.XLOOKUP(Tabla1[[#This Row],[Código_Actividad]],CodigoActividad,Tabla2[Actividades Programables Presupuestables],"",0))</f>
        <v/>
      </c>
      <c r="I1596" s="520" t="str">
        <f>IFERROR(VLOOKUP('Formulario PPGR3'!$G1596,'Formulario PPGR2'!$C$9:$Q$270,15,FALSE),"")</f>
        <v/>
      </c>
      <c r="J1596" s="525"/>
      <c r="K1596" s="524"/>
      <c r="L1596" s="521" t="str">
        <f>IF(Tabla1[[#This Row],[Descripción]]="","",_xlfn.XLOOKUP(Tabla1[[#This Row],[Descripción]],Tabla10[Descripción],Tabla10[Unidad de Medida],"",0))</f>
        <v/>
      </c>
      <c r="M1596" s="312"/>
      <c r="N1596" s="537" t="str">
        <f>IF(Tabla1[[#This Row],[Descripción]]="","",_xlfn.XLOOKUP(Tabla1[[#This Row],[Descripción]],Tabla10[Descripción],Tabla10[Precio Unitario],0))</f>
        <v/>
      </c>
      <c r="O1596" s="537" t="str">
        <f>IF(Tabla1[[#This Row],[Cantidad de Insumos]]="","",Tabla1[[#This Row],[Precio Unitario]]*Tabla1[[#This Row],[Cantidad de Insumos]])</f>
        <v/>
      </c>
      <c r="P1596" s="522" t="str">
        <f>IF(Tabla1[[#This Row],[Descripción]]="","",_xlfn.XLOOKUP(Tabla1[[#This Row],[Descripción]],Tabla10[Descripción],Tabla10[CODIGO PRESUPUESTARIO],0))</f>
        <v/>
      </c>
      <c r="Q1596" s="523"/>
      <c r="R1596" s="523" t="str">
        <f>IF(Tabla1[[#This Row],[Insumos]]="","",_xlfn.XLOOKUP(Tabla1[[#This Row],[Insumos]],Tabla10[Insumo],Tabla10[InsumoAbrev],"",0))</f>
        <v/>
      </c>
    </row>
    <row r="1597" spans="2:18">
      <c r="B1597" s="188" t="str">
        <f>IF('Formulario PPGR3'!$G1597="","",CONCATENATE('Formulario PPGR3'!$C1597,".",'Formulario PPGR3'!$D1597,".",'Formulario PPGR3'!$E1597,".",'Formulario PPGR3'!$F1597))</f>
        <v/>
      </c>
      <c r="C1597" s="188" t="str">
        <f>IF('Formulario PPGR3'!$G1597="","",'Formulario PPGR1'!#REF!)</f>
        <v/>
      </c>
      <c r="D1597" s="188" t="str">
        <f>IF('Formulario PPGR3'!$G1597="","",'Formulario PPGR1'!#REF!)</f>
        <v/>
      </c>
      <c r="E1597" s="188" t="str">
        <f>IF('Formulario PPGR3'!$G1597="","",'Formulario PPGR1'!#REF!)</f>
        <v/>
      </c>
      <c r="F1597" s="188" t="str">
        <f>IF('Formulario PPGR3'!$G1597="","",'Formulario PPGR1'!#REF!)</f>
        <v/>
      </c>
      <c r="G1597" s="234"/>
      <c r="H1597" s="519" t="str" cm="1">
        <f t="array" ref="H1597">IF(Tabla1[[#This Row],[Código_Actividad]]="","",_xlfn.XLOOKUP(Tabla1[[#This Row],[Código_Actividad]],CodigoActividad,Tabla2[Actividades Programables Presupuestables],"",0))</f>
        <v/>
      </c>
      <c r="I1597" s="520" t="str">
        <f>IFERROR(VLOOKUP('Formulario PPGR3'!$G1597,'Formulario PPGR2'!$C$9:$Q$270,15,FALSE),"")</f>
        <v/>
      </c>
      <c r="J1597" s="525"/>
      <c r="K1597" s="524"/>
      <c r="L1597" s="521" t="str">
        <f>IF(Tabla1[[#This Row],[Descripción]]="","",_xlfn.XLOOKUP(Tabla1[[#This Row],[Descripción]],Tabla10[Descripción],Tabla10[Unidad de Medida],"",0))</f>
        <v/>
      </c>
      <c r="M1597" s="312"/>
      <c r="N1597" s="537" t="str">
        <f>IF(Tabla1[[#This Row],[Descripción]]="","",_xlfn.XLOOKUP(Tabla1[[#This Row],[Descripción]],Tabla10[Descripción],Tabla10[Precio Unitario],0))</f>
        <v/>
      </c>
      <c r="O1597" s="537" t="str">
        <f>IF(Tabla1[[#This Row],[Cantidad de Insumos]]="","",Tabla1[[#This Row],[Precio Unitario]]*Tabla1[[#This Row],[Cantidad de Insumos]])</f>
        <v/>
      </c>
      <c r="P1597" s="522" t="str">
        <f>IF(Tabla1[[#This Row],[Descripción]]="","",_xlfn.XLOOKUP(Tabla1[[#This Row],[Descripción]],Tabla10[Descripción],Tabla10[CODIGO PRESUPUESTARIO],0))</f>
        <v/>
      </c>
      <c r="Q1597" s="523"/>
      <c r="R1597" s="523" t="str">
        <f>IF(Tabla1[[#This Row],[Insumos]]="","",_xlfn.XLOOKUP(Tabla1[[#This Row],[Insumos]],Tabla10[Insumo],Tabla10[InsumoAbrev],"",0))</f>
        <v/>
      </c>
    </row>
    <row r="1598" spans="2:18">
      <c r="B1598" s="188" t="str">
        <f>IF('Formulario PPGR3'!$G1598="","",CONCATENATE('Formulario PPGR3'!$C1598,".",'Formulario PPGR3'!$D1598,".",'Formulario PPGR3'!$E1598,".",'Formulario PPGR3'!$F1598))</f>
        <v/>
      </c>
      <c r="C1598" s="188" t="str">
        <f>IF('Formulario PPGR3'!$G1598="","",'Formulario PPGR1'!#REF!)</f>
        <v/>
      </c>
      <c r="D1598" s="188" t="str">
        <f>IF('Formulario PPGR3'!$G1598="","",'Formulario PPGR1'!#REF!)</f>
        <v/>
      </c>
      <c r="E1598" s="188" t="str">
        <f>IF('Formulario PPGR3'!$G1598="","",'Formulario PPGR1'!#REF!)</f>
        <v/>
      </c>
      <c r="F1598" s="188" t="str">
        <f>IF('Formulario PPGR3'!$G1598="","",'Formulario PPGR1'!#REF!)</f>
        <v/>
      </c>
      <c r="G1598" s="234"/>
      <c r="H1598" s="519" t="str" cm="1">
        <f t="array" ref="H1598">IF(Tabla1[[#This Row],[Código_Actividad]]="","",_xlfn.XLOOKUP(Tabla1[[#This Row],[Código_Actividad]],CodigoActividad,Tabla2[Actividades Programables Presupuestables],"",0))</f>
        <v/>
      </c>
      <c r="I1598" s="520" t="str">
        <f>IFERROR(VLOOKUP('Formulario PPGR3'!$G1598,'Formulario PPGR2'!$C$9:$Q$270,15,FALSE),"")</f>
        <v/>
      </c>
      <c r="J1598" s="525"/>
      <c r="K1598" s="524"/>
      <c r="L1598" s="521" t="str">
        <f>IF(Tabla1[[#This Row],[Descripción]]="","",_xlfn.XLOOKUP(Tabla1[[#This Row],[Descripción]],Tabla10[Descripción],Tabla10[Unidad de Medida],"",0))</f>
        <v/>
      </c>
      <c r="M1598" s="312"/>
      <c r="N1598" s="537" t="str">
        <f>IF(Tabla1[[#This Row],[Descripción]]="","",_xlfn.XLOOKUP(Tabla1[[#This Row],[Descripción]],Tabla10[Descripción],Tabla10[Precio Unitario],0))</f>
        <v/>
      </c>
      <c r="O1598" s="537" t="str">
        <f>IF(Tabla1[[#This Row],[Cantidad de Insumos]]="","",Tabla1[[#This Row],[Precio Unitario]]*Tabla1[[#This Row],[Cantidad de Insumos]])</f>
        <v/>
      </c>
      <c r="P1598" s="522" t="str">
        <f>IF(Tabla1[[#This Row],[Descripción]]="","",_xlfn.XLOOKUP(Tabla1[[#This Row],[Descripción]],Tabla10[Descripción],Tabla10[CODIGO PRESUPUESTARIO],0))</f>
        <v/>
      </c>
      <c r="Q1598" s="523"/>
      <c r="R1598" s="523" t="str">
        <f>IF(Tabla1[[#This Row],[Insumos]]="","",_xlfn.XLOOKUP(Tabla1[[#This Row],[Insumos]],Tabla10[Insumo],Tabla10[InsumoAbrev],"",0))</f>
        <v/>
      </c>
    </row>
    <row r="1599" spans="2:18">
      <c r="B1599" s="188" t="str">
        <f>IF('Formulario PPGR3'!$G1599="","",CONCATENATE('Formulario PPGR3'!$C1599,".",'Formulario PPGR3'!$D1599,".",'Formulario PPGR3'!$E1599,".",'Formulario PPGR3'!$F1599))</f>
        <v/>
      </c>
      <c r="C1599" s="188" t="str">
        <f>IF('Formulario PPGR3'!$G1599="","",'Formulario PPGR1'!#REF!)</f>
        <v/>
      </c>
      <c r="D1599" s="188" t="str">
        <f>IF('Formulario PPGR3'!$G1599="","",'Formulario PPGR1'!#REF!)</f>
        <v/>
      </c>
      <c r="E1599" s="188" t="str">
        <f>IF('Formulario PPGR3'!$G1599="","",'Formulario PPGR1'!#REF!)</f>
        <v/>
      </c>
      <c r="F1599" s="188" t="str">
        <f>IF('Formulario PPGR3'!$G1599="","",'Formulario PPGR1'!#REF!)</f>
        <v/>
      </c>
      <c r="G1599" s="234"/>
      <c r="H1599" s="519" t="str" cm="1">
        <f t="array" ref="H1599">IF(Tabla1[[#This Row],[Código_Actividad]]="","",_xlfn.XLOOKUP(Tabla1[[#This Row],[Código_Actividad]],CodigoActividad,Tabla2[Actividades Programables Presupuestables],"",0))</f>
        <v/>
      </c>
      <c r="I1599" s="520" t="str">
        <f>IFERROR(VLOOKUP('Formulario PPGR3'!$G1599,'Formulario PPGR2'!$C$9:$Q$270,15,FALSE),"")</f>
        <v/>
      </c>
      <c r="J1599" s="525"/>
      <c r="K1599" s="524"/>
      <c r="L1599" s="521" t="str">
        <f>IF(Tabla1[[#This Row],[Descripción]]="","",_xlfn.XLOOKUP(Tabla1[[#This Row],[Descripción]],Tabla10[Descripción],Tabla10[Unidad de Medida],"",0))</f>
        <v/>
      </c>
      <c r="M1599" s="312"/>
      <c r="N1599" s="537" t="str">
        <f>IF(Tabla1[[#This Row],[Descripción]]="","",_xlfn.XLOOKUP(Tabla1[[#This Row],[Descripción]],Tabla10[Descripción],Tabla10[Precio Unitario],0))</f>
        <v/>
      </c>
      <c r="O1599" s="537" t="str">
        <f>IF(Tabla1[[#This Row],[Cantidad de Insumos]]="","",Tabla1[[#This Row],[Precio Unitario]]*Tabla1[[#This Row],[Cantidad de Insumos]])</f>
        <v/>
      </c>
      <c r="P1599" s="522" t="str">
        <f>IF(Tabla1[[#This Row],[Descripción]]="","",_xlfn.XLOOKUP(Tabla1[[#This Row],[Descripción]],Tabla10[Descripción],Tabla10[CODIGO PRESUPUESTARIO],0))</f>
        <v/>
      </c>
      <c r="Q1599" s="523"/>
      <c r="R1599" s="523" t="str">
        <f>IF(Tabla1[[#This Row],[Insumos]]="","",_xlfn.XLOOKUP(Tabla1[[#This Row],[Insumos]],Tabla10[Insumo],Tabla10[InsumoAbrev],"",0))</f>
        <v/>
      </c>
    </row>
    <row r="1600" spans="2:18">
      <c r="B1600" s="188" t="str">
        <f>IF('Formulario PPGR3'!$G1600="","",CONCATENATE('Formulario PPGR3'!$C1600,".",'Formulario PPGR3'!$D1600,".",'Formulario PPGR3'!$E1600,".",'Formulario PPGR3'!$F1600))</f>
        <v/>
      </c>
      <c r="C1600" s="188" t="str">
        <f>IF('Formulario PPGR3'!$G1600="","",'Formulario PPGR1'!#REF!)</f>
        <v/>
      </c>
      <c r="D1600" s="188" t="str">
        <f>IF('Formulario PPGR3'!$G1600="","",'Formulario PPGR1'!#REF!)</f>
        <v/>
      </c>
      <c r="E1600" s="188" t="str">
        <f>IF('Formulario PPGR3'!$G1600="","",'Formulario PPGR1'!#REF!)</f>
        <v/>
      </c>
      <c r="F1600" s="188" t="str">
        <f>IF('Formulario PPGR3'!$G1600="","",'Formulario PPGR1'!#REF!)</f>
        <v/>
      </c>
      <c r="G1600" s="234"/>
      <c r="H1600" s="519" t="str" cm="1">
        <f t="array" ref="H1600">IF(Tabla1[[#This Row],[Código_Actividad]]="","",_xlfn.XLOOKUP(Tabla1[[#This Row],[Código_Actividad]],CodigoActividad,Tabla2[Actividades Programables Presupuestables],"",0))</f>
        <v/>
      </c>
      <c r="I1600" s="520" t="str">
        <f>IFERROR(VLOOKUP('Formulario PPGR3'!$G1600,'Formulario PPGR2'!$C$9:$Q$270,15,FALSE),"")</f>
        <v/>
      </c>
      <c r="J1600" s="525"/>
      <c r="K1600" s="524"/>
      <c r="L1600" s="521" t="str">
        <f>IF(Tabla1[[#This Row],[Descripción]]="","",_xlfn.XLOOKUP(Tabla1[[#This Row],[Descripción]],Tabla10[Descripción],Tabla10[Unidad de Medida],"",0))</f>
        <v/>
      </c>
      <c r="M1600" s="312"/>
      <c r="N1600" s="537" t="str">
        <f>IF(Tabla1[[#This Row],[Descripción]]="","",_xlfn.XLOOKUP(Tabla1[[#This Row],[Descripción]],Tabla10[Descripción],Tabla10[Precio Unitario],0))</f>
        <v/>
      </c>
      <c r="O1600" s="537" t="str">
        <f>IF(Tabla1[[#This Row],[Cantidad de Insumos]]="","",Tabla1[[#This Row],[Precio Unitario]]*Tabla1[[#This Row],[Cantidad de Insumos]])</f>
        <v/>
      </c>
      <c r="P1600" s="522" t="str">
        <f>IF(Tabla1[[#This Row],[Descripción]]="","",_xlfn.XLOOKUP(Tabla1[[#This Row],[Descripción]],Tabla10[Descripción],Tabla10[CODIGO PRESUPUESTARIO],0))</f>
        <v/>
      </c>
      <c r="Q1600" s="523"/>
      <c r="R1600" s="523" t="str">
        <f>IF(Tabla1[[#This Row],[Insumos]]="","",_xlfn.XLOOKUP(Tabla1[[#This Row],[Insumos]],Tabla10[Insumo],Tabla10[InsumoAbrev],"",0))</f>
        <v/>
      </c>
    </row>
    <row r="1601" spans="2:18">
      <c r="B1601" s="188" t="str">
        <f>IF('Formulario PPGR3'!$G1601="","",CONCATENATE('Formulario PPGR3'!$C1601,".",'Formulario PPGR3'!$D1601,".",'Formulario PPGR3'!$E1601,".",'Formulario PPGR3'!$F1601))</f>
        <v/>
      </c>
      <c r="C1601" s="188" t="str">
        <f>IF('Formulario PPGR3'!$G1601="","",'Formulario PPGR1'!#REF!)</f>
        <v/>
      </c>
      <c r="D1601" s="188" t="str">
        <f>IF('Formulario PPGR3'!$G1601="","",'Formulario PPGR1'!#REF!)</f>
        <v/>
      </c>
      <c r="E1601" s="188" t="str">
        <f>IF('Formulario PPGR3'!$G1601="","",'Formulario PPGR1'!#REF!)</f>
        <v/>
      </c>
      <c r="F1601" s="188" t="str">
        <f>IF('Formulario PPGR3'!$G1601="","",'Formulario PPGR1'!#REF!)</f>
        <v/>
      </c>
      <c r="G1601" s="234"/>
      <c r="H1601" s="519" t="str" cm="1">
        <f t="array" ref="H1601">IF(Tabla1[[#This Row],[Código_Actividad]]="","",_xlfn.XLOOKUP(Tabla1[[#This Row],[Código_Actividad]],CodigoActividad,Tabla2[Actividades Programables Presupuestables],"",0))</f>
        <v/>
      </c>
      <c r="I1601" s="520" t="str">
        <f>IFERROR(VLOOKUP('Formulario PPGR3'!$G1601,'Formulario PPGR2'!$C$9:$Q$270,15,FALSE),"")</f>
        <v/>
      </c>
      <c r="J1601" s="525"/>
      <c r="K1601" s="524"/>
      <c r="L1601" s="521" t="str">
        <f>IF(Tabla1[[#This Row],[Descripción]]="","",_xlfn.XLOOKUP(Tabla1[[#This Row],[Descripción]],Tabla10[Descripción],Tabla10[Unidad de Medida],"",0))</f>
        <v/>
      </c>
      <c r="M1601" s="312"/>
      <c r="N1601" s="537" t="str">
        <f>IF(Tabla1[[#This Row],[Descripción]]="","",_xlfn.XLOOKUP(Tabla1[[#This Row],[Descripción]],Tabla10[Descripción],Tabla10[Precio Unitario],0))</f>
        <v/>
      </c>
      <c r="O1601" s="537" t="str">
        <f>IF(Tabla1[[#This Row],[Cantidad de Insumos]]="","",Tabla1[[#This Row],[Precio Unitario]]*Tabla1[[#This Row],[Cantidad de Insumos]])</f>
        <v/>
      </c>
      <c r="P1601" s="522" t="str">
        <f>IF(Tabla1[[#This Row],[Descripción]]="","",_xlfn.XLOOKUP(Tabla1[[#This Row],[Descripción]],Tabla10[Descripción],Tabla10[CODIGO PRESUPUESTARIO],0))</f>
        <v/>
      </c>
      <c r="Q1601" s="523"/>
      <c r="R1601" s="523" t="str">
        <f>IF(Tabla1[[#This Row],[Insumos]]="","",_xlfn.XLOOKUP(Tabla1[[#This Row],[Insumos]],Tabla10[Insumo],Tabla10[InsumoAbrev],"",0))</f>
        <v/>
      </c>
    </row>
    <row r="1602" spans="2:18">
      <c r="B1602" s="188" t="str">
        <f>IF('Formulario PPGR3'!$G1602="","",CONCATENATE('Formulario PPGR3'!$C1602,".",'Formulario PPGR3'!$D1602,".",'Formulario PPGR3'!$E1602,".",'Formulario PPGR3'!$F1602))</f>
        <v/>
      </c>
      <c r="C1602" s="188" t="str">
        <f>IF('Formulario PPGR3'!$G1602="","",'Formulario PPGR1'!#REF!)</f>
        <v/>
      </c>
      <c r="D1602" s="188" t="str">
        <f>IF('Formulario PPGR3'!$G1602="","",'Formulario PPGR1'!#REF!)</f>
        <v/>
      </c>
      <c r="E1602" s="188" t="str">
        <f>IF('Formulario PPGR3'!$G1602="","",'Formulario PPGR1'!#REF!)</f>
        <v/>
      </c>
      <c r="F1602" s="188" t="str">
        <f>IF('Formulario PPGR3'!$G1602="","",'Formulario PPGR1'!#REF!)</f>
        <v/>
      </c>
      <c r="G1602" s="234"/>
      <c r="H1602" s="519" t="str" cm="1">
        <f t="array" ref="H1602">IF(Tabla1[[#This Row],[Código_Actividad]]="","",_xlfn.XLOOKUP(Tabla1[[#This Row],[Código_Actividad]],CodigoActividad,Tabla2[Actividades Programables Presupuestables],"",0))</f>
        <v/>
      </c>
      <c r="I1602" s="520" t="str">
        <f>IFERROR(VLOOKUP('Formulario PPGR3'!$G1602,'Formulario PPGR2'!$C$9:$Q$270,15,FALSE),"")</f>
        <v/>
      </c>
      <c r="J1602" s="525"/>
      <c r="K1602" s="524"/>
      <c r="L1602" s="521" t="str">
        <f>IF(Tabla1[[#This Row],[Descripción]]="","",_xlfn.XLOOKUP(Tabla1[[#This Row],[Descripción]],Tabla10[Descripción],Tabla10[Unidad de Medida],"",0))</f>
        <v/>
      </c>
      <c r="M1602" s="312"/>
      <c r="N1602" s="537" t="str">
        <f>IF(Tabla1[[#This Row],[Descripción]]="","",_xlfn.XLOOKUP(Tabla1[[#This Row],[Descripción]],Tabla10[Descripción],Tabla10[Precio Unitario],0))</f>
        <v/>
      </c>
      <c r="O1602" s="537" t="str">
        <f>IF(Tabla1[[#This Row],[Cantidad de Insumos]]="","",Tabla1[[#This Row],[Precio Unitario]]*Tabla1[[#This Row],[Cantidad de Insumos]])</f>
        <v/>
      </c>
      <c r="P1602" s="522" t="str">
        <f>IF(Tabla1[[#This Row],[Descripción]]="","",_xlfn.XLOOKUP(Tabla1[[#This Row],[Descripción]],Tabla10[Descripción],Tabla10[CODIGO PRESUPUESTARIO],0))</f>
        <v/>
      </c>
      <c r="Q1602" s="523"/>
      <c r="R1602" s="523" t="str">
        <f>IF(Tabla1[[#This Row],[Insumos]]="","",_xlfn.XLOOKUP(Tabla1[[#This Row],[Insumos]],Tabla10[Insumo],Tabla10[InsumoAbrev],"",0))</f>
        <v/>
      </c>
    </row>
    <row r="1603" spans="2:18">
      <c r="B1603" s="188" t="str">
        <f>IF('Formulario PPGR3'!$G1603="","",CONCATENATE('Formulario PPGR3'!$C1603,".",'Formulario PPGR3'!$D1603,".",'Formulario PPGR3'!$E1603,".",'Formulario PPGR3'!$F1603))</f>
        <v/>
      </c>
      <c r="C1603" s="188" t="str">
        <f>IF('Formulario PPGR3'!$G1603="","",'Formulario PPGR1'!#REF!)</f>
        <v/>
      </c>
      <c r="D1603" s="188" t="str">
        <f>IF('Formulario PPGR3'!$G1603="","",'Formulario PPGR1'!#REF!)</f>
        <v/>
      </c>
      <c r="E1603" s="188" t="str">
        <f>IF('Formulario PPGR3'!$G1603="","",'Formulario PPGR1'!#REF!)</f>
        <v/>
      </c>
      <c r="F1603" s="188" t="str">
        <f>IF('Formulario PPGR3'!$G1603="","",'Formulario PPGR1'!#REF!)</f>
        <v/>
      </c>
      <c r="G1603" s="234"/>
      <c r="H1603" s="519" t="str" cm="1">
        <f t="array" ref="H1603">IF(Tabla1[[#This Row],[Código_Actividad]]="","",_xlfn.XLOOKUP(Tabla1[[#This Row],[Código_Actividad]],CodigoActividad,Tabla2[Actividades Programables Presupuestables],"",0))</f>
        <v/>
      </c>
      <c r="I1603" s="520" t="str">
        <f>IFERROR(VLOOKUP('Formulario PPGR3'!$G1603,'Formulario PPGR2'!$C$9:$Q$270,15,FALSE),"")</f>
        <v/>
      </c>
      <c r="J1603" s="525"/>
      <c r="K1603" s="524"/>
      <c r="L1603" s="521" t="str">
        <f>IF(Tabla1[[#This Row],[Descripción]]="","",_xlfn.XLOOKUP(Tabla1[[#This Row],[Descripción]],Tabla10[Descripción],Tabla10[Unidad de Medida],"",0))</f>
        <v/>
      </c>
      <c r="M1603" s="312"/>
      <c r="N1603" s="537" t="str">
        <f>IF(Tabla1[[#This Row],[Descripción]]="","",_xlfn.XLOOKUP(Tabla1[[#This Row],[Descripción]],Tabla10[Descripción],Tabla10[Precio Unitario],0))</f>
        <v/>
      </c>
      <c r="O1603" s="537" t="str">
        <f>IF(Tabla1[[#This Row],[Cantidad de Insumos]]="","",Tabla1[[#This Row],[Precio Unitario]]*Tabla1[[#This Row],[Cantidad de Insumos]])</f>
        <v/>
      </c>
      <c r="P1603" s="522" t="str">
        <f>IF(Tabla1[[#This Row],[Descripción]]="","",_xlfn.XLOOKUP(Tabla1[[#This Row],[Descripción]],Tabla10[Descripción],Tabla10[CODIGO PRESUPUESTARIO],0))</f>
        <v/>
      </c>
      <c r="Q1603" s="523"/>
      <c r="R1603" s="523" t="str">
        <f>IF(Tabla1[[#This Row],[Insumos]]="","",_xlfn.XLOOKUP(Tabla1[[#This Row],[Insumos]],Tabla10[Insumo],Tabla10[InsumoAbrev],"",0))</f>
        <v/>
      </c>
    </row>
    <row r="1604" spans="2:18">
      <c r="B1604" s="188" t="str">
        <f>IF('Formulario PPGR3'!$G1604="","",CONCATENATE('Formulario PPGR3'!$C1604,".",'Formulario PPGR3'!$D1604,".",'Formulario PPGR3'!$E1604,".",'Formulario PPGR3'!$F1604))</f>
        <v/>
      </c>
      <c r="C1604" s="188" t="str">
        <f>IF('Formulario PPGR3'!$G1604="","",'Formulario PPGR1'!#REF!)</f>
        <v/>
      </c>
      <c r="D1604" s="188" t="str">
        <f>IF('Formulario PPGR3'!$G1604="","",'Formulario PPGR1'!#REF!)</f>
        <v/>
      </c>
      <c r="E1604" s="188" t="str">
        <f>IF('Formulario PPGR3'!$G1604="","",'Formulario PPGR1'!#REF!)</f>
        <v/>
      </c>
      <c r="F1604" s="188" t="str">
        <f>IF('Formulario PPGR3'!$G1604="","",'Formulario PPGR1'!#REF!)</f>
        <v/>
      </c>
      <c r="G1604" s="234"/>
      <c r="H1604" s="519" t="str" cm="1">
        <f t="array" ref="H1604">IF(Tabla1[[#This Row],[Código_Actividad]]="","",_xlfn.XLOOKUP(Tabla1[[#This Row],[Código_Actividad]],CodigoActividad,Tabla2[Actividades Programables Presupuestables],"",0))</f>
        <v/>
      </c>
      <c r="I1604" s="520" t="str">
        <f>IFERROR(VLOOKUP('Formulario PPGR3'!$G1604,'Formulario PPGR2'!$C$9:$Q$270,15,FALSE),"")</f>
        <v/>
      </c>
      <c r="J1604" s="525"/>
      <c r="K1604" s="524"/>
      <c r="L1604" s="521" t="str">
        <f>IF(Tabla1[[#This Row],[Descripción]]="","",_xlfn.XLOOKUP(Tabla1[[#This Row],[Descripción]],Tabla10[Descripción],Tabla10[Unidad de Medida],"",0))</f>
        <v/>
      </c>
      <c r="M1604" s="312"/>
      <c r="N1604" s="537" t="str">
        <f>IF(Tabla1[[#This Row],[Descripción]]="","",_xlfn.XLOOKUP(Tabla1[[#This Row],[Descripción]],Tabla10[Descripción],Tabla10[Precio Unitario],0))</f>
        <v/>
      </c>
      <c r="O1604" s="537" t="str">
        <f>IF(Tabla1[[#This Row],[Cantidad de Insumos]]="","",Tabla1[[#This Row],[Precio Unitario]]*Tabla1[[#This Row],[Cantidad de Insumos]])</f>
        <v/>
      </c>
      <c r="P1604" s="522" t="str">
        <f>IF(Tabla1[[#This Row],[Descripción]]="","",_xlfn.XLOOKUP(Tabla1[[#This Row],[Descripción]],Tabla10[Descripción],Tabla10[CODIGO PRESUPUESTARIO],0))</f>
        <v/>
      </c>
      <c r="Q1604" s="523"/>
      <c r="R1604" s="523" t="str">
        <f>IF(Tabla1[[#This Row],[Insumos]]="","",_xlfn.XLOOKUP(Tabla1[[#This Row],[Insumos]],Tabla10[Insumo],Tabla10[InsumoAbrev],"",0))</f>
        <v/>
      </c>
    </row>
    <row r="1605" spans="2:18">
      <c r="B1605" s="188" t="str">
        <f>IF('Formulario PPGR3'!$G1605="","",CONCATENATE('Formulario PPGR3'!$C1605,".",'Formulario PPGR3'!$D1605,".",'Formulario PPGR3'!$E1605,".",'Formulario PPGR3'!$F1605))</f>
        <v/>
      </c>
      <c r="C1605" s="188" t="str">
        <f>IF('Formulario PPGR3'!$G1605="","",'Formulario PPGR1'!#REF!)</f>
        <v/>
      </c>
      <c r="D1605" s="188" t="str">
        <f>IF('Formulario PPGR3'!$G1605="","",'Formulario PPGR1'!#REF!)</f>
        <v/>
      </c>
      <c r="E1605" s="188" t="str">
        <f>IF('Formulario PPGR3'!$G1605="","",'Formulario PPGR1'!#REF!)</f>
        <v/>
      </c>
      <c r="F1605" s="188" t="str">
        <f>IF('Formulario PPGR3'!$G1605="","",'Formulario PPGR1'!#REF!)</f>
        <v/>
      </c>
      <c r="G1605" s="234"/>
      <c r="H1605" s="519" t="str" cm="1">
        <f t="array" ref="H1605">IF(Tabla1[[#This Row],[Código_Actividad]]="","",_xlfn.XLOOKUP(Tabla1[[#This Row],[Código_Actividad]],CodigoActividad,Tabla2[Actividades Programables Presupuestables],"",0))</f>
        <v/>
      </c>
      <c r="I1605" s="520" t="str">
        <f>IFERROR(VLOOKUP('Formulario PPGR3'!$G1605,'Formulario PPGR2'!$C$9:$Q$270,15,FALSE),"")</f>
        <v/>
      </c>
      <c r="J1605" s="525"/>
      <c r="K1605" s="524"/>
      <c r="L1605" s="521" t="str">
        <f>IF(Tabla1[[#This Row],[Descripción]]="","",_xlfn.XLOOKUP(Tabla1[[#This Row],[Descripción]],Tabla10[Descripción],Tabla10[Unidad de Medida],"",0))</f>
        <v/>
      </c>
      <c r="M1605" s="312"/>
      <c r="N1605" s="537" t="str">
        <f>IF(Tabla1[[#This Row],[Descripción]]="","",_xlfn.XLOOKUP(Tabla1[[#This Row],[Descripción]],Tabla10[Descripción],Tabla10[Precio Unitario],0))</f>
        <v/>
      </c>
      <c r="O1605" s="537" t="str">
        <f>IF(Tabla1[[#This Row],[Cantidad de Insumos]]="","",Tabla1[[#This Row],[Precio Unitario]]*Tabla1[[#This Row],[Cantidad de Insumos]])</f>
        <v/>
      </c>
      <c r="P1605" s="522" t="str">
        <f>IF(Tabla1[[#This Row],[Descripción]]="","",_xlfn.XLOOKUP(Tabla1[[#This Row],[Descripción]],Tabla10[Descripción],Tabla10[CODIGO PRESUPUESTARIO],0))</f>
        <v/>
      </c>
      <c r="Q1605" s="523"/>
      <c r="R1605" s="523" t="str">
        <f>IF(Tabla1[[#This Row],[Insumos]]="","",_xlfn.XLOOKUP(Tabla1[[#This Row],[Insumos]],Tabla10[Insumo],Tabla10[InsumoAbrev],"",0))</f>
        <v/>
      </c>
    </row>
    <row r="1606" spans="2:18">
      <c r="B1606" s="188" t="str">
        <f>IF('Formulario PPGR3'!$G1606="","",CONCATENATE('Formulario PPGR3'!$C1606,".",'Formulario PPGR3'!$D1606,".",'Formulario PPGR3'!$E1606,".",'Formulario PPGR3'!$F1606))</f>
        <v/>
      </c>
      <c r="C1606" s="188" t="str">
        <f>IF('Formulario PPGR3'!$G1606="","",'Formulario PPGR1'!#REF!)</f>
        <v/>
      </c>
      <c r="D1606" s="188" t="str">
        <f>IF('Formulario PPGR3'!$G1606="","",'Formulario PPGR1'!#REF!)</f>
        <v/>
      </c>
      <c r="E1606" s="188" t="str">
        <f>IF('Formulario PPGR3'!$G1606="","",'Formulario PPGR1'!#REF!)</f>
        <v/>
      </c>
      <c r="F1606" s="188" t="str">
        <f>IF('Formulario PPGR3'!$G1606="","",'Formulario PPGR1'!#REF!)</f>
        <v/>
      </c>
      <c r="G1606" s="234"/>
      <c r="H1606" s="519" t="str" cm="1">
        <f t="array" ref="H1606">IF(Tabla1[[#This Row],[Código_Actividad]]="","",_xlfn.XLOOKUP(Tabla1[[#This Row],[Código_Actividad]],CodigoActividad,Tabla2[Actividades Programables Presupuestables],"",0))</f>
        <v/>
      </c>
      <c r="I1606" s="520" t="str">
        <f>IFERROR(VLOOKUP('Formulario PPGR3'!$G1606,'Formulario PPGR2'!$C$9:$Q$270,15,FALSE),"")</f>
        <v/>
      </c>
      <c r="J1606" s="525"/>
      <c r="K1606" s="524"/>
      <c r="L1606" s="521" t="str">
        <f>IF(Tabla1[[#This Row],[Descripción]]="","",_xlfn.XLOOKUP(Tabla1[[#This Row],[Descripción]],Tabla10[Descripción],Tabla10[Unidad de Medida],"",0))</f>
        <v/>
      </c>
      <c r="M1606" s="312"/>
      <c r="N1606" s="537" t="str">
        <f>IF(Tabla1[[#This Row],[Descripción]]="","",_xlfn.XLOOKUP(Tabla1[[#This Row],[Descripción]],Tabla10[Descripción],Tabla10[Precio Unitario],0))</f>
        <v/>
      </c>
      <c r="O1606" s="537" t="str">
        <f>IF(Tabla1[[#This Row],[Cantidad de Insumos]]="","",Tabla1[[#This Row],[Precio Unitario]]*Tabla1[[#This Row],[Cantidad de Insumos]])</f>
        <v/>
      </c>
      <c r="P1606" s="522" t="str">
        <f>IF(Tabla1[[#This Row],[Descripción]]="","",_xlfn.XLOOKUP(Tabla1[[#This Row],[Descripción]],Tabla10[Descripción],Tabla10[CODIGO PRESUPUESTARIO],0))</f>
        <v/>
      </c>
      <c r="Q1606" s="523"/>
      <c r="R1606" s="523" t="str">
        <f>IF(Tabla1[[#This Row],[Insumos]]="","",_xlfn.XLOOKUP(Tabla1[[#This Row],[Insumos]],Tabla10[Insumo],Tabla10[InsumoAbrev],"",0))</f>
        <v/>
      </c>
    </row>
    <row r="1607" spans="2:18">
      <c r="B1607" s="188" t="str">
        <f>IF('Formulario PPGR3'!$G1607="","",CONCATENATE('Formulario PPGR3'!$C1607,".",'Formulario PPGR3'!$D1607,".",'Formulario PPGR3'!$E1607,".",'Formulario PPGR3'!$F1607))</f>
        <v/>
      </c>
      <c r="C1607" s="188" t="str">
        <f>IF('Formulario PPGR3'!$G1607="","",'Formulario PPGR1'!#REF!)</f>
        <v/>
      </c>
      <c r="D1607" s="188" t="str">
        <f>IF('Formulario PPGR3'!$G1607="","",'Formulario PPGR1'!#REF!)</f>
        <v/>
      </c>
      <c r="E1607" s="188" t="str">
        <f>IF('Formulario PPGR3'!$G1607="","",'Formulario PPGR1'!#REF!)</f>
        <v/>
      </c>
      <c r="F1607" s="188" t="str">
        <f>IF('Formulario PPGR3'!$G1607="","",'Formulario PPGR1'!#REF!)</f>
        <v/>
      </c>
      <c r="G1607" s="234"/>
      <c r="H1607" s="519" t="str" cm="1">
        <f t="array" ref="H1607">IF(Tabla1[[#This Row],[Código_Actividad]]="","",_xlfn.XLOOKUP(Tabla1[[#This Row],[Código_Actividad]],CodigoActividad,Tabla2[Actividades Programables Presupuestables],"",0))</f>
        <v/>
      </c>
      <c r="I1607" s="520" t="str">
        <f>IFERROR(VLOOKUP('Formulario PPGR3'!$G1607,'Formulario PPGR2'!$C$9:$Q$270,15,FALSE),"")</f>
        <v/>
      </c>
      <c r="J1607" s="525"/>
      <c r="K1607" s="524"/>
      <c r="L1607" s="521" t="str">
        <f>IF(Tabla1[[#This Row],[Descripción]]="","",_xlfn.XLOOKUP(Tabla1[[#This Row],[Descripción]],Tabla10[Descripción],Tabla10[Unidad de Medida],"",0))</f>
        <v/>
      </c>
      <c r="M1607" s="312"/>
      <c r="N1607" s="537" t="str">
        <f>IF(Tabla1[[#This Row],[Descripción]]="","",_xlfn.XLOOKUP(Tabla1[[#This Row],[Descripción]],Tabla10[Descripción],Tabla10[Precio Unitario],0))</f>
        <v/>
      </c>
      <c r="O1607" s="537" t="str">
        <f>IF(Tabla1[[#This Row],[Cantidad de Insumos]]="","",Tabla1[[#This Row],[Precio Unitario]]*Tabla1[[#This Row],[Cantidad de Insumos]])</f>
        <v/>
      </c>
      <c r="P1607" s="522" t="str">
        <f>IF(Tabla1[[#This Row],[Descripción]]="","",_xlfn.XLOOKUP(Tabla1[[#This Row],[Descripción]],Tabla10[Descripción],Tabla10[CODIGO PRESUPUESTARIO],0))</f>
        <v/>
      </c>
      <c r="Q1607" s="523"/>
      <c r="R1607" s="523" t="str">
        <f>IF(Tabla1[[#This Row],[Insumos]]="","",_xlfn.XLOOKUP(Tabla1[[#This Row],[Insumos]],Tabla10[Insumo],Tabla10[InsumoAbrev],"",0))</f>
        <v/>
      </c>
    </row>
    <row r="1608" spans="2:18">
      <c r="B1608" s="188" t="str">
        <f>IF('Formulario PPGR3'!$G1608="","",CONCATENATE('Formulario PPGR3'!$C1608,".",'Formulario PPGR3'!$D1608,".",'Formulario PPGR3'!$E1608,".",'Formulario PPGR3'!$F1608))</f>
        <v/>
      </c>
      <c r="C1608" s="188" t="str">
        <f>IF('Formulario PPGR3'!$G1608="","",'Formulario PPGR1'!#REF!)</f>
        <v/>
      </c>
      <c r="D1608" s="188" t="str">
        <f>IF('Formulario PPGR3'!$G1608="","",'Formulario PPGR1'!#REF!)</f>
        <v/>
      </c>
      <c r="E1608" s="188" t="str">
        <f>IF('Formulario PPGR3'!$G1608="","",'Formulario PPGR1'!#REF!)</f>
        <v/>
      </c>
      <c r="F1608" s="188" t="str">
        <f>IF('Formulario PPGR3'!$G1608="","",'Formulario PPGR1'!#REF!)</f>
        <v/>
      </c>
      <c r="G1608" s="234"/>
      <c r="H1608" s="519" t="str" cm="1">
        <f t="array" ref="H1608">IF(Tabla1[[#This Row],[Código_Actividad]]="","",_xlfn.XLOOKUP(Tabla1[[#This Row],[Código_Actividad]],CodigoActividad,Tabla2[Actividades Programables Presupuestables],"",0))</f>
        <v/>
      </c>
      <c r="I1608" s="520" t="str">
        <f>IFERROR(VLOOKUP('Formulario PPGR3'!$G1608,'Formulario PPGR2'!$C$9:$Q$270,15,FALSE),"")</f>
        <v/>
      </c>
      <c r="J1608" s="525"/>
      <c r="K1608" s="524"/>
      <c r="L1608" s="521" t="str">
        <f>IF(Tabla1[[#This Row],[Descripción]]="","",_xlfn.XLOOKUP(Tabla1[[#This Row],[Descripción]],Tabla10[Descripción],Tabla10[Unidad de Medida],"",0))</f>
        <v/>
      </c>
      <c r="M1608" s="312"/>
      <c r="N1608" s="537" t="str">
        <f>IF(Tabla1[[#This Row],[Descripción]]="","",_xlfn.XLOOKUP(Tabla1[[#This Row],[Descripción]],Tabla10[Descripción],Tabla10[Precio Unitario],0))</f>
        <v/>
      </c>
      <c r="O1608" s="537" t="str">
        <f>IF(Tabla1[[#This Row],[Cantidad de Insumos]]="","",Tabla1[[#This Row],[Precio Unitario]]*Tabla1[[#This Row],[Cantidad de Insumos]])</f>
        <v/>
      </c>
      <c r="P1608" s="522" t="str">
        <f>IF(Tabla1[[#This Row],[Descripción]]="","",_xlfn.XLOOKUP(Tabla1[[#This Row],[Descripción]],Tabla10[Descripción],Tabla10[CODIGO PRESUPUESTARIO],0))</f>
        <v/>
      </c>
      <c r="Q1608" s="523"/>
      <c r="R1608" s="523" t="str">
        <f>IF(Tabla1[[#This Row],[Insumos]]="","",_xlfn.XLOOKUP(Tabla1[[#This Row],[Insumos]],Tabla10[Insumo],Tabla10[InsumoAbrev],"",0))</f>
        <v/>
      </c>
    </row>
    <row r="1609" spans="2:18">
      <c r="B1609" s="188" t="str">
        <f>IF('Formulario PPGR3'!$G1609="","",CONCATENATE('Formulario PPGR3'!$C1609,".",'Formulario PPGR3'!$D1609,".",'Formulario PPGR3'!$E1609,".",'Formulario PPGR3'!$F1609))</f>
        <v/>
      </c>
      <c r="C1609" s="188" t="str">
        <f>IF('Formulario PPGR3'!$G1609="","",'Formulario PPGR1'!#REF!)</f>
        <v/>
      </c>
      <c r="D1609" s="188" t="str">
        <f>IF('Formulario PPGR3'!$G1609="","",'Formulario PPGR1'!#REF!)</f>
        <v/>
      </c>
      <c r="E1609" s="188" t="str">
        <f>IF('Formulario PPGR3'!$G1609="","",'Formulario PPGR1'!#REF!)</f>
        <v/>
      </c>
      <c r="F1609" s="188" t="str">
        <f>IF('Formulario PPGR3'!$G1609="","",'Formulario PPGR1'!#REF!)</f>
        <v/>
      </c>
      <c r="G1609" s="234"/>
      <c r="H1609" s="519" t="str" cm="1">
        <f t="array" ref="H1609">IF(Tabla1[[#This Row],[Código_Actividad]]="","",_xlfn.XLOOKUP(Tabla1[[#This Row],[Código_Actividad]],CodigoActividad,Tabla2[Actividades Programables Presupuestables],"",0))</f>
        <v/>
      </c>
      <c r="I1609" s="520" t="str">
        <f>IFERROR(VLOOKUP('Formulario PPGR3'!$G1609,'Formulario PPGR2'!$C$9:$Q$270,15,FALSE),"")</f>
        <v/>
      </c>
      <c r="J1609" s="525"/>
      <c r="K1609" s="524"/>
      <c r="L1609" s="521" t="str">
        <f>IF(Tabla1[[#This Row],[Descripción]]="","",_xlfn.XLOOKUP(Tabla1[[#This Row],[Descripción]],Tabla10[Descripción],Tabla10[Unidad de Medida],"",0))</f>
        <v/>
      </c>
      <c r="M1609" s="312"/>
      <c r="N1609" s="537" t="str">
        <f>IF(Tabla1[[#This Row],[Descripción]]="","",_xlfn.XLOOKUP(Tabla1[[#This Row],[Descripción]],Tabla10[Descripción],Tabla10[Precio Unitario],0))</f>
        <v/>
      </c>
      <c r="O1609" s="537" t="str">
        <f>IF(Tabla1[[#This Row],[Cantidad de Insumos]]="","",Tabla1[[#This Row],[Precio Unitario]]*Tabla1[[#This Row],[Cantidad de Insumos]])</f>
        <v/>
      </c>
      <c r="P1609" s="522" t="str">
        <f>IF(Tabla1[[#This Row],[Descripción]]="","",_xlfn.XLOOKUP(Tabla1[[#This Row],[Descripción]],Tabla10[Descripción],Tabla10[CODIGO PRESUPUESTARIO],0))</f>
        <v/>
      </c>
      <c r="Q1609" s="523"/>
      <c r="R1609" s="523" t="str">
        <f>IF(Tabla1[[#This Row],[Insumos]]="","",_xlfn.XLOOKUP(Tabla1[[#This Row],[Insumos]],Tabla10[Insumo],Tabla10[InsumoAbrev],"",0))</f>
        <v/>
      </c>
    </row>
    <row r="1610" spans="2:18">
      <c r="B1610" s="188" t="str">
        <f>IF('Formulario PPGR3'!$G1610="","",CONCATENATE('Formulario PPGR3'!$C1610,".",'Formulario PPGR3'!$D1610,".",'Formulario PPGR3'!$E1610,".",'Formulario PPGR3'!$F1610))</f>
        <v/>
      </c>
      <c r="C1610" s="188" t="str">
        <f>IF('Formulario PPGR3'!$G1610="","",'Formulario PPGR1'!#REF!)</f>
        <v/>
      </c>
      <c r="D1610" s="188" t="str">
        <f>IF('Formulario PPGR3'!$G1610="","",'Formulario PPGR1'!#REF!)</f>
        <v/>
      </c>
      <c r="E1610" s="188" t="str">
        <f>IF('Formulario PPGR3'!$G1610="","",'Formulario PPGR1'!#REF!)</f>
        <v/>
      </c>
      <c r="F1610" s="188" t="str">
        <f>IF('Formulario PPGR3'!$G1610="","",'Formulario PPGR1'!#REF!)</f>
        <v/>
      </c>
      <c r="G1610" s="234"/>
      <c r="H1610" s="519" t="str" cm="1">
        <f t="array" ref="H1610">IF(Tabla1[[#This Row],[Código_Actividad]]="","",_xlfn.XLOOKUP(Tabla1[[#This Row],[Código_Actividad]],CodigoActividad,Tabla2[Actividades Programables Presupuestables],"",0))</f>
        <v/>
      </c>
      <c r="I1610" s="520" t="str">
        <f>IFERROR(VLOOKUP('Formulario PPGR3'!$G1610,'Formulario PPGR2'!$C$9:$Q$270,15,FALSE),"")</f>
        <v/>
      </c>
      <c r="J1610" s="525"/>
      <c r="K1610" s="524"/>
      <c r="L1610" s="521" t="str">
        <f>IF(Tabla1[[#This Row],[Descripción]]="","",_xlfn.XLOOKUP(Tabla1[[#This Row],[Descripción]],Tabla10[Descripción],Tabla10[Unidad de Medida],"",0))</f>
        <v/>
      </c>
      <c r="M1610" s="312"/>
      <c r="N1610" s="537" t="str">
        <f>IF(Tabla1[[#This Row],[Descripción]]="","",_xlfn.XLOOKUP(Tabla1[[#This Row],[Descripción]],Tabla10[Descripción],Tabla10[Precio Unitario],0))</f>
        <v/>
      </c>
      <c r="O1610" s="537" t="str">
        <f>IF(Tabla1[[#This Row],[Cantidad de Insumos]]="","",Tabla1[[#This Row],[Precio Unitario]]*Tabla1[[#This Row],[Cantidad de Insumos]])</f>
        <v/>
      </c>
      <c r="P1610" s="522" t="str">
        <f>IF(Tabla1[[#This Row],[Descripción]]="","",_xlfn.XLOOKUP(Tabla1[[#This Row],[Descripción]],Tabla10[Descripción],Tabla10[CODIGO PRESUPUESTARIO],0))</f>
        <v/>
      </c>
      <c r="Q1610" s="523"/>
      <c r="R1610" s="523" t="str">
        <f>IF(Tabla1[[#This Row],[Insumos]]="","",_xlfn.XLOOKUP(Tabla1[[#This Row],[Insumos]],Tabla10[Insumo],Tabla10[InsumoAbrev],"",0))</f>
        <v/>
      </c>
    </row>
    <row r="1611" spans="2:18">
      <c r="B1611" s="188" t="str">
        <f>IF('Formulario PPGR3'!$G1611="","",CONCATENATE('Formulario PPGR3'!$C1611,".",'Formulario PPGR3'!$D1611,".",'Formulario PPGR3'!$E1611,".",'Formulario PPGR3'!$F1611))</f>
        <v/>
      </c>
      <c r="C1611" s="188" t="str">
        <f>IF('Formulario PPGR3'!$G1611="","",'Formulario PPGR1'!#REF!)</f>
        <v/>
      </c>
      <c r="D1611" s="188" t="str">
        <f>IF('Formulario PPGR3'!$G1611="","",'Formulario PPGR1'!#REF!)</f>
        <v/>
      </c>
      <c r="E1611" s="188" t="str">
        <f>IF('Formulario PPGR3'!$G1611="","",'Formulario PPGR1'!#REF!)</f>
        <v/>
      </c>
      <c r="F1611" s="188" t="str">
        <f>IF('Formulario PPGR3'!$G1611="","",'Formulario PPGR1'!#REF!)</f>
        <v/>
      </c>
      <c r="G1611" s="234"/>
      <c r="H1611" s="519" t="str" cm="1">
        <f t="array" ref="H1611">IF(Tabla1[[#This Row],[Código_Actividad]]="","",_xlfn.XLOOKUP(Tabla1[[#This Row],[Código_Actividad]],CodigoActividad,Tabla2[Actividades Programables Presupuestables],"",0))</f>
        <v/>
      </c>
      <c r="I1611" s="520" t="str">
        <f>IFERROR(VLOOKUP('Formulario PPGR3'!$G1611,'Formulario PPGR2'!$C$9:$Q$270,15,FALSE),"")</f>
        <v/>
      </c>
      <c r="J1611" s="525"/>
      <c r="K1611" s="524"/>
      <c r="L1611" s="521" t="str">
        <f>IF(Tabla1[[#This Row],[Descripción]]="","",_xlfn.XLOOKUP(Tabla1[[#This Row],[Descripción]],Tabla10[Descripción],Tabla10[Unidad de Medida],"",0))</f>
        <v/>
      </c>
      <c r="M1611" s="312"/>
      <c r="N1611" s="537" t="str">
        <f>IF(Tabla1[[#This Row],[Descripción]]="","",_xlfn.XLOOKUP(Tabla1[[#This Row],[Descripción]],Tabla10[Descripción],Tabla10[Precio Unitario],0))</f>
        <v/>
      </c>
      <c r="O1611" s="537" t="str">
        <f>IF(Tabla1[[#This Row],[Cantidad de Insumos]]="","",Tabla1[[#This Row],[Precio Unitario]]*Tabla1[[#This Row],[Cantidad de Insumos]])</f>
        <v/>
      </c>
      <c r="P1611" s="522" t="str">
        <f>IF(Tabla1[[#This Row],[Descripción]]="","",_xlfn.XLOOKUP(Tabla1[[#This Row],[Descripción]],Tabla10[Descripción],Tabla10[CODIGO PRESUPUESTARIO],0))</f>
        <v/>
      </c>
      <c r="Q1611" s="523"/>
      <c r="R1611" s="523" t="str">
        <f>IF(Tabla1[[#This Row],[Insumos]]="","",_xlfn.XLOOKUP(Tabla1[[#This Row],[Insumos]],Tabla10[Insumo],Tabla10[InsumoAbrev],"",0))</f>
        <v/>
      </c>
    </row>
    <row r="1612" spans="2:18">
      <c r="B1612" s="188" t="str">
        <f>IF('Formulario PPGR3'!$G1612="","",CONCATENATE('Formulario PPGR3'!$C1612,".",'Formulario PPGR3'!$D1612,".",'Formulario PPGR3'!$E1612,".",'Formulario PPGR3'!$F1612))</f>
        <v/>
      </c>
      <c r="C1612" s="188" t="str">
        <f>IF('Formulario PPGR3'!$G1612="","",'Formulario PPGR1'!#REF!)</f>
        <v/>
      </c>
      <c r="D1612" s="188" t="str">
        <f>IF('Formulario PPGR3'!$G1612="","",'Formulario PPGR1'!#REF!)</f>
        <v/>
      </c>
      <c r="E1612" s="188" t="str">
        <f>IF('Formulario PPGR3'!$G1612="","",'Formulario PPGR1'!#REF!)</f>
        <v/>
      </c>
      <c r="F1612" s="188" t="str">
        <f>IF('Formulario PPGR3'!$G1612="","",'Formulario PPGR1'!#REF!)</f>
        <v/>
      </c>
      <c r="G1612" s="234"/>
      <c r="H1612" s="519" t="str" cm="1">
        <f t="array" ref="H1612">IF(Tabla1[[#This Row],[Código_Actividad]]="","",_xlfn.XLOOKUP(Tabla1[[#This Row],[Código_Actividad]],CodigoActividad,Tabla2[Actividades Programables Presupuestables],"",0))</f>
        <v/>
      </c>
      <c r="I1612" s="520" t="str">
        <f>IFERROR(VLOOKUP('Formulario PPGR3'!$G1612,'Formulario PPGR2'!$C$9:$Q$270,15,FALSE),"")</f>
        <v/>
      </c>
      <c r="J1612" s="525"/>
      <c r="K1612" s="524"/>
      <c r="L1612" s="521" t="str">
        <f>IF(Tabla1[[#This Row],[Descripción]]="","",_xlfn.XLOOKUP(Tabla1[[#This Row],[Descripción]],Tabla10[Descripción],Tabla10[Unidad de Medida],"",0))</f>
        <v/>
      </c>
      <c r="M1612" s="312"/>
      <c r="N1612" s="537" t="str">
        <f>IF(Tabla1[[#This Row],[Descripción]]="","",_xlfn.XLOOKUP(Tabla1[[#This Row],[Descripción]],Tabla10[Descripción],Tabla10[Precio Unitario],0))</f>
        <v/>
      </c>
      <c r="O1612" s="537" t="str">
        <f>IF(Tabla1[[#This Row],[Cantidad de Insumos]]="","",Tabla1[[#This Row],[Precio Unitario]]*Tabla1[[#This Row],[Cantidad de Insumos]])</f>
        <v/>
      </c>
      <c r="P1612" s="522" t="str">
        <f>IF(Tabla1[[#This Row],[Descripción]]="","",_xlfn.XLOOKUP(Tabla1[[#This Row],[Descripción]],Tabla10[Descripción],Tabla10[CODIGO PRESUPUESTARIO],0))</f>
        <v/>
      </c>
      <c r="Q1612" s="523"/>
      <c r="R1612" s="523" t="str">
        <f>IF(Tabla1[[#This Row],[Insumos]]="","",_xlfn.XLOOKUP(Tabla1[[#This Row],[Insumos]],Tabla10[Insumo],Tabla10[InsumoAbrev],"",0))</f>
        <v/>
      </c>
    </row>
    <row r="1613" spans="2:18">
      <c r="B1613" s="188" t="str">
        <f>IF('Formulario PPGR3'!$G1613="","",CONCATENATE('Formulario PPGR3'!$C1613,".",'Formulario PPGR3'!$D1613,".",'Formulario PPGR3'!$E1613,".",'Formulario PPGR3'!$F1613))</f>
        <v/>
      </c>
      <c r="C1613" s="188" t="str">
        <f>IF('Formulario PPGR3'!$G1613="","",'Formulario PPGR1'!#REF!)</f>
        <v/>
      </c>
      <c r="D1613" s="188" t="str">
        <f>IF('Formulario PPGR3'!$G1613="","",'Formulario PPGR1'!#REF!)</f>
        <v/>
      </c>
      <c r="E1613" s="188" t="str">
        <f>IF('Formulario PPGR3'!$G1613="","",'Formulario PPGR1'!#REF!)</f>
        <v/>
      </c>
      <c r="F1613" s="188" t="str">
        <f>IF('Formulario PPGR3'!$G1613="","",'Formulario PPGR1'!#REF!)</f>
        <v/>
      </c>
      <c r="G1613" s="234"/>
      <c r="H1613" s="519" t="str" cm="1">
        <f t="array" ref="H1613">IF(Tabla1[[#This Row],[Código_Actividad]]="","",_xlfn.XLOOKUP(Tabla1[[#This Row],[Código_Actividad]],CodigoActividad,Tabla2[Actividades Programables Presupuestables],"",0))</f>
        <v/>
      </c>
      <c r="I1613" s="520" t="str">
        <f>IFERROR(VLOOKUP('Formulario PPGR3'!$G1613,'Formulario PPGR2'!$C$9:$Q$270,15,FALSE),"")</f>
        <v/>
      </c>
      <c r="J1613" s="525"/>
      <c r="K1613" s="524"/>
      <c r="L1613" s="521" t="str">
        <f>IF(Tabla1[[#This Row],[Descripción]]="","",_xlfn.XLOOKUP(Tabla1[[#This Row],[Descripción]],Tabla10[Descripción],Tabla10[Unidad de Medida],"",0))</f>
        <v/>
      </c>
      <c r="M1613" s="312"/>
      <c r="N1613" s="537" t="str">
        <f>IF(Tabla1[[#This Row],[Descripción]]="","",_xlfn.XLOOKUP(Tabla1[[#This Row],[Descripción]],Tabla10[Descripción],Tabla10[Precio Unitario],0))</f>
        <v/>
      </c>
      <c r="O1613" s="537" t="str">
        <f>IF(Tabla1[[#This Row],[Cantidad de Insumos]]="","",Tabla1[[#This Row],[Precio Unitario]]*Tabla1[[#This Row],[Cantidad de Insumos]])</f>
        <v/>
      </c>
      <c r="P1613" s="522" t="str">
        <f>IF(Tabla1[[#This Row],[Descripción]]="","",_xlfn.XLOOKUP(Tabla1[[#This Row],[Descripción]],Tabla10[Descripción],Tabla10[CODIGO PRESUPUESTARIO],0))</f>
        <v/>
      </c>
      <c r="Q1613" s="523"/>
      <c r="R1613" s="523" t="str">
        <f>IF(Tabla1[[#This Row],[Insumos]]="","",_xlfn.XLOOKUP(Tabla1[[#This Row],[Insumos]],Tabla10[Insumo],Tabla10[InsumoAbrev],"",0))</f>
        <v/>
      </c>
    </row>
    <row r="1614" spans="2:18">
      <c r="B1614" s="188" t="str">
        <f>IF('Formulario PPGR3'!$G1614="","",CONCATENATE('Formulario PPGR3'!$C1614,".",'Formulario PPGR3'!$D1614,".",'Formulario PPGR3'!$E1614,".",'Formulario PPGR3'!$F1614))</f>
        <v/>
      </c>
      <c r="C1614" s="188" t="str">
        <f>IF('Formulario PPGR3'!$G1614="","",'Formulario PPGR1'!#REF!)</f>
        <v/>
      </c>
      <c r="D1614" s="188" t="str">
        <f>IF('Formulario PPGR3'!$G1614="","",'Formulario PPGR1'!#REF!)</f>
        <v/>
      </c>
      <c r="E1614" s="188" t="str">
        <f>IF('Formulario PPGR3'!$G1614="","",'Formulario PPGR1'!#REF!)</f>
        <v/>
      </c>
      <c r="F1614" s="188" t="str">
        <f>IF('Formulario PPGR3'!$G1614="","",'Formulario PPGR1'!#REF!)</f>
        <v/>
      </c>
      <c r="G1614" s="234"/>
      <c r="H1614" s="519" t="str" cm="1">
        <f t="array" ref="H1614">IF(Tabla1[[#This Row],[Código_Actividad]]="","",_xlfn.XLOOKUP(Tabla1[[#This Row],[Código_Actividad]],CodigoActividad,Tabla2[Actividades Programables Presupuestables],"",0))</f>
        <v/>
      </c>
      <c r="I1614" s="520" t="str">
        <f>IFERROR(VLOOKUP('Formulario PPGR3'!$G1614,'Formulario PPGR2'!$C$9:$Q$270,15,FALSE),"")</f>
        <v/>
      </c>
      <c r="J1614" s="525"/>
      <c r="K1614" s="524"/>
      <c r="L1614" s="521" t="str">
        <f>IF(Tabla1[[#This Row],[Descripción]]="","",_xlfn.XLOOKUP(Tabla1[[#This Row],[Descripción]],Tabla10[Descripción],Tabla10[Unidad de Medida],"",0))</f>
        <v/>
      </c>
      <c r="M1614" s="312"/>
      <c r="N1614" s="537" t="str">
        <f>IF(Tabla1[[#This Row],[Descripción]]="","",_xlfn.XLOOKUP(Tabla1[[#This Row],[Descripción]],Tabla10[Descripción],Tabla10[Precio Unitario],0))</f>
        <v/>
      </c>
      <c r="O1614" s="537" t="str">
        <f>IF(Tabla1[[#This Row],[Cantidad de Insumos]]="","",Tabla1[[#This Row],[Precio Unitario]]*Tabla1[[#This Row],[Cantidad de Insumos]])</f>
        <v/>
      </c>
      <c r="P1614" s="522" t="str">
        <f>IF(Tabla1[[#This Row],[Descripción]]="","",_xlfn.XLOOKUP(Tabla1[[#This Row],[Descripción]],Tabla10[Descripción],Tabla10[CODIGO PRESUPUESTARIO],0))</f>
        <v/>
      </c>
      <c r="Q1614" s="523"/>
      <c r="R1614" s="523" t="str">
        <f>IF(Tabla1[[#This Row],[Insumos]]="","",_xlfn.XLOOKUP(Tabla1[[#This Row],[Insumos]],Tabla10[Insumo],Tabla10[InsumoAbrev],"",0))</f>
        <v/>
      </c>
    </row>
    <row r="1615" spans="2:18">
      <c r="B1615" s="188" t="str">
        <f>IF('Formulario PPGR3'!$G1615="","",CONCATENATE('Formulario PPGR3'!$C1615,".",'Formulario PPGR3'!$D1615,".",'Formulario PPGR3'!$E1615,".",'Formulario PPGR3'!$F1615))</f>
        <v/>
      </c>
      <c r="C1615" s="188" t="str">
        <f>IF('Formulario PPGR3'!$G1615="","",'Formulario PPGR1'!#REF!)</f>
        <v/>
      </c>
      <c r="D1615" s="188" t="str">
        <f>IF('Formulario PPGR3'!$G1615="","",'Formulario PPGR1'!#REF!)</f>
        <v/>
      </c>
      <c r="E1615" s="188" t="str">
        <f>IF('Formulario PPGR3'!$G1615="","",'Formulario PPGR1'!#REF!)</f>
        <v/>
      </c>
      <c r="F1615" s="188" t="str">
        <f>IF('Formulario PPGR3'!$G1615="","",'Formulario PPGR1'!#REF!)</f>
        <v/>
      </c>
      <c r="G1615" s="234"/>
      <c r="H1615" s="519" t="str" cm="1">
        <f t="array" ref="H1615">IF(Tabla1[[#This Row],[Código_Actividad]]="","",_xlfn.XLOOKUP(Tabla1[[#This Row],[Código_Actividad]],CodigoActividad,Tabla2[Actividades Programables Presupuestables],"",0))</f>
        <v/>
      </c>
      <c r="I1615" s="520" t="str">
        <f>IFERROR(VLOOKUP('Formulario PPGR3'!$G1615,'Formulario PPGR2'!$C$9:$Q$270,15,FALSE),"")</f>
        <v/>
      </c>
      <c r="J1615" s="525"/>
      <c r="K1615" s="524"/>
      <c r="L1615" s="521" t="str">
        <f>IF(Tabla1[[#This Row],[Descripción]]="","",_xlfn.XLOOKUP(Tabla1[[#This Row],[Descripción]],Tabla10[Descripción],Tabla10[Unidad de Medida],"",0))</f>
        <v/>
      </c>
      <c r="M1615" s="312"/>
      <c r="N1615" s="537" t="str">
        <f>IF(Tabla1[[#This Row],[Descripción]]="","",_xlfn.XLOOKUP(Tabla1[[#This Row],[Descripción]],Tabla10[Descripción],Tabla10[Precio Unitario],0))</f>
        <v/>
      </c>
      <c r="O1615" s="537" t="str">
        <f>IF(Tabla1[[#This Row],[Cantidad de Insumos]]="","",Tabla1[[#This Row],[Precio Unitario]]*Tabla1[[#This Row],[Cantidad de Insumos]])</f>
        <v/>
      </c>
      <c r="P1615" s="522" t="str">
        <f>IF(Tabla1[[#This Row],[Descripción]]="","",_xlfn.XLOOKUP(Tabla1[[#This Row],[Descripción]],Tabla10[Descripción],Tabla10[CODIGO PRESUPUESTARIO],0))</f>
        <v/>
      </c>
      <c r="Q1615" s="523"/>
      <c r="R1615" s="523" t="str">
        <f>IF(Tabla1[[#This Row],[Insumos]]="","",_xlfn.XLOOKUP(Tabla1[[#This Row],[Insumos]],Tabla10[Insumo],Tabla10[InsumoAbrev],"",0))</f>
        <v/>
      </c>
    </row>
    <row r="1616" spans="2:18">
      <c r="B1616" s="188" t="str">
        <f>IF('Formulario PPGR3'!$G1616="","",CONCATENATE('Formulario PPGR3'!$C1616,".",'Formulario PPGR3'!$D1616,".",'Formulario PPGR3'!$E1616,".",'Formulario PPGR3'!$F1616))</f>
        <v/>
      </c>
      <c r="C1616" s="188" t="str">
        <f>IF('Formulario PPGR3'!$G1616="","",'Formulario PPGR1'!#REF!)</f>
        <v/>
      </c>
      <c r="D1616" s="188" t="str">
        <f>IF('Formulario PPGR3'!$G1616="","",'Formulario PPGR1'!#REF!)</f>
        <v/>
      </c>
      <c r="E1616" s="188" t="str">
        <f>IF('Formulario PPGR3'!$G1616="","",'Formulario PPGR1'!#REF!)</f>
        <v/>
      </c>
      <c r="F1616" s="188" t="str">
        <f>IF('Formulario PPGR3'!$G1616="","",'Formulario PPGR1'!#REF!)</f>
        <v/>
      </c>
      <c r="G1616" s="234"/>
      <c r="H1616" s="519" t="str" cm="1">
        <f t="array" ref="H1616">IF(Tabla1[[#This Row],[Código_Actividad]]="","",_xlfn.XLOOKUP(Tabla1[[#This Row],[Código_Actividad]],CodigoActividad,Tabla2[Actividades Programables Presupuestables],"",0))</f>
        <v/>
      </c>
      <c r="I1616" s="520" t="str">
        <f>IFERROR(VLOOKUP('Formulario PPGR3'!$G1616,'Formulario PPGR2'!$C$9:$Q$270,15,FALSE),"")</f>
        <v/>
      </c>
      <c r="J1616" s="525"/>
      <c r="K1616" s="524"/>
      <c r="L1616" s="521" t="str">
        <f>IF(Tabla1[[#This Row],[Descripción]]="","",_xlfn.XLOOKUP(Tabla1[[#This Row],[Descripción]],Tabla10[Descripción],Tabla10[Unidad de Medida],"",0))</f>
        <v/>
      </c>
      <c r="M1616" s="312"/>
      <c r="N1616" s="537" t="str">
        <f>IF(Tabla1[[#This Row],[Descripción]]="","",_xlfn.XLOOKUP(Tabla1[[#This Row],[Descripción]],Tabla10[Descripción],Tabla10[Precio Unitario],0))</f>
        <v/>
      </c>
      <c r="O1616" s="537" t="str">
        <f>IF(Tabla1[[#This Row],[Cantidad de Insumos]]="","",Tabla1[[#This Row],[Precio Unitario]]*Tabla1[[#This Row],[Cantidad de Insumos]])</f>
        <v/>
      </c>
      <c r="P1616" s="522" t="str">
        <f>IF(Tabla1[[#This Row],[Descripción]]="","",_xlfn.XLOOKUP(Tabla1[[#This Row],[Descripción]],Tabla10[Descripción],Tabla10[CODIGO PRESUPUESTARIO],0))</f>
        <v/>
      </c>
      <c r="Q1616" s="523"/>
      <c r="R1616" s="523" t="str">
        <f>IF(Tabla1[[#This Row],[Insumos]]="","",_xlfn.XLOOKUP(Tabla1[[#This Row],[Insumos]],Tabla10[Insumo],Tabla10[InsumoAbrev],"",0))</f>
        <v/>
      </c>
    </row>
    <row r="1617" spans="2:18">
      <c r="B1617" s="188" t="str">
        <f>IF('Formulario PPGR3'!$G1617="","",CONCATENATE('Formulario PPGR3'!$C1617,".",'Formulario PPGR3'!$D1617,".",'Formulario PPGR3'!$E1617,".",'Formulario PPGR3'!$F1617))</f>
        <v/>
      </c>
      <c r="C1617" s="188" t="str">
        <f>IF('Formulario PPGR3'!$G1617="","",'Formulario PPGR1'!#REF!)</f>
        <v/>
      </c>
      <c r="D1617" s="188" t="str">
        <f>IF('Formulario PPGR3'!$G1617="","",'Formulario PPGR1'!#REF!)</f>
        <v/>
      </c>
      <c r="E1617" s="188" t="str">
        <f>IF('Formulario PPGR3'!$G1617="","",'Formulario PPGR1'!#REF!)</f>
        <v/>
      </c>
      <c r="F1617" s="188" t="str">
        <f>IF('Formulario PPGR3'!$G1617="","",'Formulario PPGR1'!#REF!)</f>
        <v/>
      </c>
      <c r="G1617" s="234"/>
      <c r="H1617" s="519" t="str" cm="1">
        <f t="array" ref="H1617">IF(Tabla1[[#This Row],[Código_Actividad]]="","",_xlfn.XLOOKUP(Tabla1[[#This Row],[Código_Actividad]],CodigoActividad,Tabla2[Actividades Programables Presupuestables],"",0))</f>
        <v/>
      </c>
      <c r="I1617" s="520" t="str">
        <f>IFERROR(VLOOKUP('Formulario PPGR3'!$G1617,'Formulario PPGR2'!$C$9:$Q$270,15,FALSE),"")</f>
        <v/>
      </c>
      <c r="J1617" s="525"/>
      <c r="K1617" s="524"/>
      <c r="L1617" s="521" t="str">
        <f>IF(Tabla1[[#This Row],[Descripción]]="","",_xlfn.XLOOKUP(Tabla1[[#This Row],[Descripción]],Tabla10[Descripción],Tabla10[Unidad de Medida],"",0))</f>
        <v/>
      </c>
      <c r="M1617" s="312"/>
      <c r="N1617" s="537" t="str">
        <f>IF(Tabla1[[#This Row],[Descripción]]="","",_xlfn.XLOOKUP(Tabla1[[#This Row],[Descripción]],Tabla10[Descripción],Tabla10[Precio Unitario],0))</f>
        <v/>
      </c>
      <c r="O1617" s="537" t="str">
        <f>IF(Tabla1[[#This Row],[Cantidad de Insumos]]="","",Tabla1[[#This Row],[Precio Unitario]]*Tabla1[[#This Row],[Cantidad de Insumos]])</f>
        <v/>
      </c>
      <c r="P1617" s="522" t="str">
        <f>IF(Tabla1[[#This Row],[Descripción]]="","",_xlfn.XLOOKUP(Tabla1[[#This Row],[Descripción]],Tabla10[Descripción],Tabla10[CODIGO PRESUPUESTARIO],0))</f>
        <v/>
      </c>
      <c r="Q1617" s="523"/>
      <c r="R1617" s="523" t="str">
        <f>IF(Tabla1[[#This Row],[Insumos]]="","",_xlfn.XLOOKUP(Tabla1[[#This Row],[Insumos]],Tabla10[Insumo],Tabla10[InsumoAbrev],"",0))</f>
        <v/>
      </c>
    </row>
    <row r="1618" spans="2:18">
      <c r="B1618" s="188" t="str">
        <f>IF('Formulario PPGR3'!$G1618="","",CONCATENATE('Formulario PPGR3'!$C1618,".",'Formulario PPGR3'!$D1618,".",'Formulario PPGR3'!$E1618,".",'Formulario PPGR3'!$F1618))</f>
        <v/>
      </c>
      <c r="C1618" s="188" t="str">
        <f>IF('Formulario PPGR3'!$G1618="","",'Formulario PPGR1'!#REF!)</f>
        <v/>
      </c>
      <c r="D1618" s="188" t="str">
        <f>IF('Formulario PPGR3'!$G1618="","",'Formulario PPGR1'!#REF!)</f>
        <v/>
      </c>
      <c r="E1618" s="188" t="str">
        <f>IF('Formulario PPGR3'!$G1618="","",'Formulario PPGR1'!#REF!)</f>
        <v/>
      </c>
      <c r="F1618" s="188" t="str">
        <f>IF('Formulario PPGR3'!$G1618="","",'Formulario PPGR1'!#REF!)</f>
        <v/>
      </c>
      <c r="G1618" s="234"/>
      <c r="H1618" s="519" t="str" cm="1">
        <f t="array" ref="H1618">IF(Tabla1[[#This Row],[Código_Actividad]]="","",_xlfn.XLOOKUP(Tabla1[[#This Row],[Código_Actividad]],CodigoActividad,Tabla2[Actividades Programables Presupuestables],"",0))</f>
        <v/>
      </c>
      <c r="I1618" s="520" t="str">
        <f>IFERROR(VLOOKUP('Formulario PPGR3'!$G1618,'Formulario PPGR2'!$C$9:$Q$270,15,FALSE),"")</f>
        <v/>
      </c>
      <c r="J1618" s="525"/>
      <c r="K1618" s="524"/>
      <c r="L1618" s="521" t="str">
        <f>IF(Tabla1[[#This Row],[Descripción]]="","",_xlfn.XLOOKUP(Tabla1[[#This Row],[Descripción]],Tabla10[Descripción],Tabla10[Unidad de Medida],"",0))</f>
        <v/>
      </c>
      <c r="M1618" s="312"/>
      <c r="N1618" s="537" t="str">
        <f>IF(Tabla1[[#This Row],[Descripción]]="","",_xlfn.XLOOKUP(Tabla1[[#This Row],[Descripción]],Tabla10[Descripción],Tabla10[Precio Unitario],0))</f>
        <v/>
      </c>
      <c r="O1618" s="537" t="str">
        <f>IF(Tabla1[[#This Row],[Cantidad de Insumos]]="","",Tabla1[[#This Row],[Precio Unitario]]*Tabla1[[#This Row],[Cantidad de Insumos]])</f>
        <v/>
      </c>
      <c r="P1618" s="522" t="str">
        <f>IF(Tabla1[[#This Row],[Descripción]]="","",_xlfn.XLOOKUP(Tabla1[[#This Row],[Descripción]],Tabla10[Descripción],Tabla10[CODIGO PRESUPUESTARIO],0))</f>
        <v/>
      </c>
      <c r="Q1618" s="523"/>
      <c r="R1618" s="523" t="str">
        <f>IF(Tabla1[[#This Row],[Insumos]]="","",_xlfn.XLOOKUP(Tabla1[[#This Row],[Insumos]],Tabla10[Insumo],Tabla10[InsumoAbrev],"",0))</f>
        <v/>
      </c>
    </row>
    <row r="1619" spans="2:18">
      <c r="B1619" s="188" t="str">
        <f>IF('Formulario PPGR3'!$G1619="","",CONCATENATE('Formulario PPGR3'!$C1619,".",'Formulario PPGR3'!$D1619,".",'Formulario PPGR3'!$E1619,".",'Formulario PPGR3'!$F1619))</f>
        <v/>
      </c>
      <c r="C1619" s="188" t="str">
        <f>IF('Formulario PPGR3'!$G1619="","",'Formulario PPGR1'!#REF!)</f>
        <v/>
      </c>
      <c r="D1619" s="188" t="str">
        <f>IF('Formulario PPGR3'!$G1619="","",'Formulario PPGR1'!#REF!)</f>
        <v/>
      </c>
      <c r="E1619" s="188" t="str">
        <f>IF('Formulario PPGR3'!$G1619="","",'Formulario PPGR1'!#REF!)</f>
        <v/>
      </c>
      <c r="F1619" s="188" t="str">
        <f>IF('Formulario PPGR3'!$G1619="","",'Formulario PPGR1'!#REF!)</f>
        <v/>
      </c>
      <c r="G1619" s="234"/>
      <c r="H1619" s="519" t="str" cm="1">
        <f t="array" ref="H1619">IF(Tabla1[[#This Row],[Código_Actividad]]="","",_xlfn.XLOOKUP(Tabla1[[#This Row],[Código_Actividad]],CodigoActividad,Tabla2[Actividades Programables Presupuestables],"",0))</f>
        <v/>
      </c>
      <c r="I1619" s="520" t="str">
        <f>IFERROR(VLOOKUP('Formulario PPGR3'!$G1619,'Formulario PPGR2'!$C$9:$Q$270,15,FALSE),"")</f>
        <v/>
      </c>
      <c r="J1619" s="525"/>
      <c r="K1619" s="524"/>
      <c r="L1619" s="521" t="str">
        <f>IF(Tabla1[[#This Row],[Descripción]]="","",_xlfn.XLOOKUP(Tabla1[[#This Row],[Descripción]],Tabla10[Descripción],Tabla10[Unidad de Medida],"",0))</f>
        <v/>
      </c>
      <c r="M1619" s="312"/>
      <c r="N1619" s="537" t="str">
        <f>IF(Tabla1[[#This Row],[Descripción]]="","",_xlfn.XLOOKUP(Tabla1[[#This Row],[Descripción]],Tabla10[Descripción],Tabla10[Precio Unitario],0))</f>
        <v/>
      </c>
      <c r="O1619" s="537" t="str">
        <f>IF(Tabla1[[#This Row],[Cantidad de Insumos]]="","",Tabla1[[#This Row],[Precio Unitario]]*Tabla1[[#This Row],[Cantidad de Insumos]])</f>
        <v/>
      </c>
      <c r="P1619" s="522" t="str">
        <f>IF(Tabla1[[#This Row],[Descripción]]="","",_xlfn.XLOOKUP(Tabla1[[#This Row],[Descripción]],Tabla10[Descripción],Tabla10[CODIGO PRESUPUESTARIO],0))</f>
        <v/>
      </c>
      <c r="Q1619" s="523"/>
      <c r="R1619" s="523" t="str">
        <f>IF(Tabla1[[#This Row],[Insumos]]="","",_xlfn.XLOOKUP(Tabla1[[#This Row],[Insumos]],Tabla10[Insumo],Tabla10[InsumoAbrev],"",0))</f>
        <v/>
      </c>
    </row>
    <row r="1620" spans="2:18">
      <c r="B1620" s="188" t="str">
        <f>IF('Formulario PPGR3'!$G1620="","",CONCATENATE('Formulario PPGR3'!$C1620,".",'Formulario PPGR3'!$D1620,".",'Formulario PPGR3'!$E1620,".",'Formulario PPGR3'!$F1620))</f>
        <v/>
      </c>
      <c r="C1620" s="188" t="str">
        <f>IF('Formulario PPGR3'!$G1620="","",'Formulario PPGR1'!#REF!)</f>
        <v/>
      </c>
      <c r="D1620" s="188" t="str">
        <f>IF('Formulario PPGR3'!$G1620="","",'Formulario PPGR1'!#REF!)</f>
        <v/>
      </c>
      <c r="E1620" s="188" t="str">
        <f>IF('Formulario PPGR3'!$G1620="","",'Formulario PPGR1'!#REF!)</f>
        <v/>
      </c>
      <c r="F1620" s="188" t="str">
        <f>IF('Formulario PPGR3'!$G1620="","",'Formulario PPGR1'!#REF!)</f>
        <v/>
      </c>
      <c r="G1620" s="234"/>
      <c r="H1620" s="519" t="str" cm="1">
        <f t="array" ref="H1620">IF(Tabla1[[#This Row],[Código_Actividad]]="","",_xlfn.XLOOKUP(Tabla1[[#This Row],[Código_Actividad]],CodigoActividad,Tabla2[Actividades Programables Presupuestables],"",0))</f>
        <v/>
      </c>
      <c r="I1620" s="520" t="str">
        <f>IFERROR(VLOOKUP('Formulario PPGR3'!$G1620,'Formulario PPGR2'!$C$9:$Q$270,15,FALSE),"")</f>
        <v/>
      </c>
      <c r="J1620" s="525"/>
      <c r="K1620" s="524"/>
      <c r="L1620" s="521" t="str">
        <f>IF(Tabla1[[#This Row],[Descripción]]="","",_xlfn.XLOOKUP(Tabla1[[#This Row],[Descripción]],Tabla10[Descripción],Tabla10[Unidad de Medida],"",0))</f>
        <v/>
      </c>
      <c r="M1620" s="312"/>
      <c r="N1620" s="537" t="str">
        <f>IF(Tabla1[[#This Row],[Descripción]]="","",_xlfn.XLOOKUP(Tabla1[[#This Row],[Descripción]],Tabla10[Descripción],Tabla10[Precio Unitario],0))</f>
        <v/>
      </c>
      <c r="O1620" s="537" t="str">
        <f>IF(Tabla1[[#This Row],[Cantidad de Insumos]]="","",Tabla1[[#This Row],[Precio Unitario]]*Tabla1[[#This Row],[Cantidad de Insumos]])</f>
        <v/>
      </c>
      <c r="P1620" s="522" t="str">
        <f>IF(Tabla1[[#This Row],[Descripción]]="","",_xlfn.XLOOKUP(Tabla1[[#This Row],[Descripción]],Tabla10[Descripción],Tabla10[CODIGO PRESUPUESTARIO],0))</f>
        <v/>
      </c>
      <c r="Q1620" s="523"/>
      <c r="R1620" s="523" t="str">
        <f>IF(Tabla1[[#This Row],[Insumos]]="","",_xlfn.XLOOKUP(Tabla1[[#This Row],[Insumos]],Tabla10[Insumo],Tabla10[InsumoAbrev],"",0))</f>
        <v/>
      </c>
    </row>
    <row r="1621" spans="2:18">
      <c r="B1621" s="188" t="str">
        <f>IF('Formulario PPGR3'!$G1621="","",CONCATENATE('Formulario PPGR3'!$C1621,".",'Formulario PPGR3'!$D1621,".",'Formulario PPGR3'!$E1621,".",'Formulario PPGR3'!$F1621))</f>
        <v/>
      </c>
      <c r="C1621" s="188" t="str">
        <f>IF('Formulario PPGR3'!$G1621="","",'Formulario PPGR1'!#REF!)</f>
        <v/>
      </c>
      <c r="D1621" s="188" t="str">
        <f>IF('Formulario PPGR3'!$G1621="","",'Formulario PPGR1'!#REF!)</f>
        <v/>
      </c>
      <c r="E1621" s="188" t="str">
        <f>IF('Formulario PPGR3'!$G1621="","",'Formulario PPGR1'!#REF!)</f>
        <v/>
      </c>
      <c r="F1621" s="188" t="str">
        <f>IF('Formulario PPGR3'!$G1621="","",'Formulario PPGR1'!#REF!)</f>
        <v/>
      </c>
      <c r="G1621" s="234"/>
      <c r="H1621" s="519" t="str" cm="1">
        <f t="array" ref="H1621">IF(Tabla1[[#This Row],[Código_Actividad]]="","",_xlfn.XLOOKUP(Tabla1[[#This Row],[Código_Actividad]],CodigoActividad,Tabla2[Actividades Programables Presupuestables],"",0))</f>
        <v/>
      </c>
      <c r="I1621" s="520" t="str">
        <f>IFERROR(VLOOKUP('Formulario PPGR3'!$G1621,'Formulario PPGR2'!$C$9:$Q$270,15,FALSE),"")</f>
        <v/>
      </c>
      <c r="J1621" s="525"/>
      <c r="K1621" s="524"/>
      <c r="L1621" s="521" t="str">
        <f>IF(Tabla1[[#This Row],[Descripción]]="","",_xlfn.XLOOKUP(Tabla1[[#This Row],[Descripción]],Tabla10[Descripción],Tabla10[Unidad de Medida],"",0))</f>
        <v/>
      </c>
      <c r="M1621" s="312"/>
      <c r="N1621" s="537" t="str">
        <f>IF(Tabla1[[#This Row],[Descripción]]="","",_xlfn.XLOOKUP(Tabla1[[#This Row],[Descripción]],Tabla10[Descripción],Tabla10[Precio Unitario],0))</f>
        <v/>
      </c>
      <c r="O1621" s="537" t="str">
        <f>IF(Tabla1[[#This Row],[Cantidad de Insumos]]="","",Tabla1[[#This Row],[Precio Unitario]]*Tabla1[[#This Row],[Cantidad de Insumos]])</f>
        <v/>
      </c>
      <c r="P1621" s="522" t="str">
        <f>IF(Tabla1[[#This Row],[Descripción]]="","",_xlfn.XLOOKUP(Tabla1[[#This Row],[Descripción]],Tabla10[Descripción],Tabla10[CODIGO PRESUPUESTARIO],0))</f>
        <v/>
      </c>
      <c r="Q1621" s="523"/>
      <c r="R1621" s="523" t="str">
        <f>IF(Tabla1[[#This Row],[Insumos]]="","",_xlfn.XLOOKUP(Tabla1[[#This Row],[Insumos]],Tabla10[Insumo],Tabla10[InsumoAbrev],"",0))</f>
        <v/>
      </c>
    </row>
    <row r="1622" spans="2:18">
      <c r="B1622" s="188" t="str">
        <f>IF('Formulario PPGR3'!$G1622="","",CONCATENATE('Formulario PPGR3'!$C1622,".",'Formulario PPGR3'!$D1622,".",'Formulario PPGR3'!$E1622,".",'Formulario PPGR3'!$F1622))</f>
        <v/>
      </c>
      <c r="C1622" s="188" t="str">
        <f>IF('Formulario PPGR3'!$G1622="","",'Formulario PPGR1'!#REF!)</f>
        <v/>
      </c>
      <c r="D1622" s="188" t="str">
        <f>IF('Formulario PPGR3'!$G1622="","",'Formulario PPGR1'!#REF!)</f>
        <v/>
      </c>
      <c r="E1622" s="188" t="str">
        <f>IF('Formulario PPGR3'!$G1622="","",'Formulario PPGR1'!#REF!)</f>
        <v/>
      </c>
      <c r="F1622" s="188" t="str">
        <f>IF('Formulario PPGR3'!$G1622="","",'Formulario PPGR1'!#REF!)</f>
        <v/>
      </c>
      <c r="G1622" s="234"/>
      <c r="H1622" s="519" t="str" cm="1">
        <f t="array" ref="H1622">IF(Tabla1[[#This Row],[Código_Actividad]]="","",_xlfn.XLOOKUP(Tabla1[[#This Row],[Código_Actividad]],CodigoActividad,Tabla2[Actividades Programables Presupuestables],"",0))</f>
        <v/>
      </c>
      <c r="I1622" s="520" t="str">
        <f>IFERROR(VLOOKUP('Formulario PPGR3'!$G1622,'Formulario PPGR2'!$C$9:$Q$270,15,FALSE),"")</f>
        <v/>
      </c>
      <c r="J1622" s="525"/>
      <c r="K1622" s="524"/>
      <c r="L1622" s="521" t="str">
        <f>IF(Tabla1[[#This Row],[Descripción]]="","",_xlfn.XLOOKUP(Tabla1[[#This Row],[Descripción]],Tabla10[Descripción],Tabla10[Unidad de Medida],"",0))</f>
        <v/>
      </c>
      <c r="M1622" s="312"/>
      <c r="N1622" s="537" t="str">
        <f>IF(Tabla1[[#This Row],[Descripción]]="","",_xlfn.XLOOKUP(Tabla1[[#This Row],[Descripción]],Tabla10[Descripción],Tabla10[Precio Unitario],0))</f>
        <v/>
      </c>
      <c r="O1622" s="537" t="str">
        <f>IF(Tabla1[[#This Row],[Cantidad de Insumos]]="","",Tabla1[[#This Row],[Precio Unitario]]*Tabla1[[#This Row],[Cantidad de Insumos]])</f>
        <v/>
      </c>
      <c r="P1622" s="522" t="str">
        <f>IF(Tabla1[[#This Row],[Descripción]]="","",_xlfn.XLOOKUP(Tabla1[[#This Row],[Descripción]],Tabla10[Descripción],Tabla10[CODIGO PRESUPUESTARIO],0))</f>
        <v/>
      </c>
      <c r="Q1622" s="523"/>
      <c r="R1622" s="523" t="str">
        <f>IF(Tabla1[[#This Row],[Insumos]]="","",_xlfn.XLOOKUP(Tabla1[[#This Row],[Insumos]],Tabla10[Insumo],Tabla10[InsumoAbrev],"",0))</f>
        <v/>
      </c>
    </row>
    <row r="1623" spans="2:18">
      <c r="B1623" s="188" t="str">
        <f>IF('Formulario PPGR3'!$G1623="","",CONCATENATE('Formulario PPGR3'!$C1623,".",'Formulario PPGR3'!$D1623,".",'Formulario PPGR3'!$E1623,".",'Formulario PPGR3'!$F1623))</f>
        <v/>
      </c>
      <c r="C1623" s="188" t="str">
        <f>IF('Formulario PPGR3'!$G1623="","",'Formulario PPGR1'!#REF!)</f>
        <v/>
      </c>
      <c r="D1623" s="188" t="str">
        <f>IF('Formulario PPGR3'!$G1623="","",'Formulario PPGR1'!#REF!)</f>
        <v/>
      </c>
      <c r="E1623" s="188" t="str">
        <f>IF('Formulario PPGR3'!$G1623="","",'Formulario PPGR1'!#REF!)</f>
        <v/>
      </c>
      <c r="F1623" s="188" t="str">
        <f>IF('Formulario PPGR3'!$G1623="","",'Formulario PPGR1'!#REF!)</f>
        <v/>
      </c>
      <c r="G1623" s="234"/>
      <c r="H1623" s="519" t="str" cm="1">
        <f t="array" ref="H1623">IF(Tabla1[[#This Row],[Código_Actividad]]="","",_xlfn.XLOOKUP(Tabla1[[#This Row],[Código_Actividad]],CodigoActividad,Tabla2[Actividades Programables Presupuestables],"",0))</f>
        <v/>
      </c>
      <c r="I1623" s="520" t="str">
        <f>IFERROR(VLOOKUP('Formulario PPGR3'!$G1623,'Formulario PPGR2'!$C$9:$Q$270,15,FALSE),"")</f>
        <v/>
      </c>
      <c r="J1623" s="525"/>
      <c r="K1623" s="524"/>
      <c r="L1623" s="521" t="str">
        <f>IF(Tabla1[[#This Row],[Descripción]]="","",_xlfn.XLOOKUP(Tabla1[[#This Row],[Descripción]],Tabla10[Descripción],Tabla10[Unidad de Medida],"",0))</f>
        <v/>
      </c>
      <c r="M1623" s="312"/>
      <c r="N1623" s="537" t="str">
        <f>IF(Tabla1[[#This Row],[Descripción]]="","",_xlfn.XLOOKUP(Tabla1[[#This Row],[Descripción]],Tabla10[Descripción],Tabla10[Precio Unitario],0))</f>
        <v/>
      </c>
      <c r="O1623" s="537" t="str">
        <f>IF(Tabla1[[#This Row],[Cantidad de Insumos]]="","",Tabla1[[#This Row],[Precio Unitario]]*Tabla1[[#This Row],[Cantidad de Insumos]])</f>
        <v/>
      </c>
      <c r="P1623" s="522" t="str">
        <f>IF(Tabla1[[#This Row],[Descripción]]="","",_xlfn.XLOOKUP(Tabla1[[#This Row],[Descripción]],Tabla10[Descripción],Tabla10[CODIGO PRESUPUESTARIO],0))</f>
        <v/>
      </c>
      <c r="Q1623" s="523"/>
      <c r="R1623" s="523" t="str">
        <f>IF(Tabla1[[#This Row],[Insumos]]="","",_xlfn.XLOOKUP(Tabla1[[#This Row],[Insumos]],Tabla10[Insumo],Tabla10[InsumoAbrev],"",0))</f>
        <v/>
      </c>
    </row>
    <row r="1624" spans="2:18">
      <c r="B1624" s="188" t="str">
        <f>IF('Formulario PPGR3'!$G1624="","",CONCATENATE('Formulario PPGR3'!$C1624,".",'Formulario PPGR3'!$D1624,".",'Formulario PPGR3'!$E1624,".",'Formulario PPGR3'!$F1624))</f>
        <v/>
      </c>
      <c r="C1624" s="188" t="str">
        <f>IF('Formulario PPGR3'!$G1624="","",'Formulario PPGR1'!#REF!)</f>
        <v/>
      </c>
      <c r="D1624" s="188" t="str">
        <f>IF('Formulario PPGR3'!$G1624="","",'Formulario PPGR1'!#REF!)</f>
        <v/>
      </c>
      <c r="E1624" s="188" t="str">
        <f>IF('Formulario PPGR3'!$G1624="","",'Formulario PPGR1'!#REF!)</f>
        <v/>
      </c>
      <c r="F1624" s="188" t="str">
        <f>IF('Formulario PPGR3'!$G1624="","",'Formulario PPGR1'!#REF!)</f>
        <v/>
      </c>
      <c r="G1624" s="234"/>
      <c r="H1624" s="519" t="str" cm="1">
        <f t="array" ref="H1624">IF(Tabla1[[#This Row],[Código_Actividad]]="","",_xlfn.XLOOKUP(Tabla1[[#This Row],[Código_Actividad]],CodigoActividad,Tabla2[Actividades Programables Presupuestables],"",0))</f>
        <v/>
      </c>
      <c r="I1624" s="520" t="str">
        <f>IFERROR(VLOOKUP('Formulario PPGR3'!$G1624,'Formulario PPGR2'!$C$9:$Q$270,15,FALSE),"")</f>
        <v/>
      </c>
      <c r="J1624" s="525"/>
      <c r="K1624" s="524"/>
      <c r="L1624" s="521" t="str">
        <f>IF(Tabla1[[#This Row],[Descripción]]="","",_xlfn.XLOOKUP(Tabla1[[#This Row],[Descripción]],Tabla10[Descripción],Tabla10[Unidad de Medida],"",0))</f>
        <v/>
      </c>
      <c r="M1624" s="312"/>
      <c r="N1624" s="537" t="str">
        <f>IF(Tabla1[[#This Row],[Descripción]]="","",_xlfn.XLOOKUP(Tabla1[[#This Row],[Descripción]],Tabla10[Descripción],Tabla10[Precio Unitario],0))</f>
        <v/>
      </c>
      <c r="O1624" s="537" t="str">
        <f>IF(Tabla1[[#This Row],[Cantidad de Insumos]]="","",Tabla1[[#This Row],[Precio Unitario]]*Tabla1[[#This Row],[Cantidad de Insumos]])</f>
        <v/>
      </c>
      <c r="P1624" s="522" t="str">
        <f>IF(Tabla1[[#This Row],[Descripción]]="","",_xlfn.XLOOKUP(Tabla1[[#This Row],[Descripción]],Tabla10[Descripción],Tabla10[CODIGO PRESUPUESTARIO],0))</f>
        <v/>
      </c>
      <c r="Q1624" s="523"/>
      <c r="R1624" s="523" t="str">
        <f>IF(Tabla1[[#This Row],[Insumos]]="","",_xlfn.XLOOKUP(Tabla1[[#This Row],[Insumos]],Tabla10[Insumo],Tabla10[InsumoAbrev],"",0))</f>
        <v/>
      </c>
    </row>
    <row r="1625" spans="2:18">
      <c r="B1625" s="188" t="str">
        <f>IF('Formulario PPGR3'!$G1625="","",CONCATENATE('Formulario PPGR3'!$C1625,".",'Formulario PPGR3'!$D1625,".",'Formulario PPGR3'!$E1625,".",'Formulario PPGR3'!$F1625))</f>
        <v/>
      </c>
      <c r="C1625" s="188" t="str">
        <f>IF('Formulario PPGR3'!$G1625="","",'Formulario PPGR1'!#REF!)</f>
        <v/>
      </c>
      <c r="D1625" s="188" t="str">
        <f>IF('Formulario PPGR3'!$G1625="","",'Formulario PPGR1'!#REF!)</f>
        <v/>
      </c>
      <c r="E1625" s="188" t="str">
        <f>IF('Formulario PPGR3'!$G1625="","",'Formulario PPGR1'!#REF!)</f>
        <v/>
      </c>
      <c r="F1625" s="188" t="str">
        <f>IF('Formulario PPGR3'!$G1625="","",'Formulario PPGR1'!#REF!)</f>
        <v/>
      </c>
      <c r="G1625" s="234"/>
      <c r="H1625" s="519" t="str" cm="1">
        <f t="array" ref="H1625">IF(Tabla1[[#This Row],[Código_Actividad]]="","",_xlfn.XLOOKUP(Tabla1[[#This Row],[Código_Actividad]],CodigoActividad,Tabla2[Actividades Programables Presupuestables],"",0))</f>
        <v/>
      </c>
      <c r="I1625" s="520" t="str">
        <f>IFERROR(VLOOKUP('Formulario PPGR3'!$G1625,'Formulario PPGR2'!$C$9:$Q$270,15,FALSE),"")</f>
        <v/>
      </c>
      <c r="J1625" s="525"/>
      <c r="K1625" s="524"/>
      <c r="L1625" s="521" t="str">
        <f>IF(Tabla1[[#This Row],[Descripción]]="","",_xlfn.XLOOKUP(Tabla1[[#This Row],[Descripción]],Tabla10[Descripción],Tabla10[Unidad de Medida],"",0))</f>
        <v/>
      </c>
      <c r="M1625" s="312"/>
      <c r="N1625" s="537" t="str">
        <f>IF(Tabla1[[#This Row],[Descripción]]="","",_xlfn.XLOOKUP(Tabla1[[#This Row],[Descripción]],Tabla10[Descripción],Tabla10[Precio Unitario],0))</f>
        <v/>
      </c>
      <c r="O1625" s="537" t="str">
        <f>IF(Tabla1[[#This Row],[Cantidad de Insumos]]="","",Tabla1[[#This Row],[Precio Unitario]]*Tabla1[[#This Row],[Cantidad de Insumos]])</f>
        <v/>
      </c>
      <c r="P1625" s="522" t="str">
        <f>IF(Tabla1[[#This Row],[Descripción]]="","",_xlfn.XLOOKUP(Tabla1[[#This Row],[Descripción]],Tabla10[Descripción],Tabla10[CODIGO PRESUPUESTARIO],0))</f>
        <v/>
      </c>
      <c r="Q1625" s="523"/>
      <c r="R1625" s="523" t="str">
        <f>IF(Tabla1[[#This Row],[Insumos]]="","",_xlfn.XLOOKUP(Tabla1[[#This Row],[Insumos]],Tabla10[Insumo],Tabla10[InsumoAbrev],"",0))</f>
        <v/>
      </c>
    </row>
    <row r="1626" spans="2:18">
      <c r="B1626" s="188" t="str">
        <f>IF('Formulario PPGR3'!$G1626="","",CONCATENATE('Formulario PPGR3'!$C1626,".",'Formulario PPGR3'!$D1626,".",'Formulario PPGR3'!$E1626,".",'Formulario PPGR3'!$F1626))</f>
        <v/>
      </c>
      <c r="C1626" s="188" t="str">
        <f>IF('Formulario PPGR3'!$G1626="","",'Formulario PPGR1'!#REF!)</f>
        <v/>
      </c>
      <c r="D1626" s="188" t="str">
        <f>IF('Formulario PPGR3'!$G1626="","",'Formulario PPGR1'!#REF!)</f>
        <v/>
      </c>
      <c r="E1626" s="188" t="str">
        <f>IF('Formulario PPGR3'!$G1626="","",'Formulario PPGR1'!#REF!)</f>
        <v/>
      </c>
      <c r="F1626" s="188" t="str">
        <f>IF('Formulario PPGR3'!$G1626="","",'Formulario PPGR1'!#REF!)</f>
        <v/>
      </c>
      <c r="G1626" s="234"/>
      <c r="H1626" s="519" t="str" cm="1">
        <f t="array" ref="H1626">IF(Tabla1[[#This Row],[Código_Actividad]]="","",_xlfn.XLOOKUP(Tabla1[[#This Row],[Código_Actividad]],CodigoActividad,Tabla2[Actividades Programables Presupuestables],"",0))</f>
        <v/>
      </c>
      <c r="I1626" s="520" t="str">
        <f>IFERROR(VLOOKUP('Formulario PPGR3'!$G1626,'Formulario PPGR2'!$C$9:$Q$270,15,FALSE),"")</f>
        <v/>
      </c>
      <c r="J1626" s="525"/>
      <c r="K1626" s="524"/>
      <c r="L1626" s="521" t="str">
        <f>IF(Tabla1[[#This Row],[Descripción]]="","",_xlfn.XLOOKUP(Tabla1[[#This Row],[Descripción]],Tabla10[Descripción],Tabla10[Unidad de Medida],"",0))</f>
        <v/>
      </c>
      <c r="M1626" s="312"/>
      <c r="N1626" s="537" t="str">
        <f>IF(Tabla1[[#This Row],[Descripción]]="","",_xlfn.XLOOKUP(Tabla1[[#This Row],[Descripción]],Tabla10[Descripción],Tabla10[Precio Unitario],0))</f>
        <v/>
      </c>
      <c r="O1626" s="537" t="str">
        <f>IF(Tabla1[[#This Row],[Cantidad de Insumos]]="","",Tabla1[[#This Row],[Precio Unitario]]*Tabla1[[#This Row],[Cantidad de Insumos]])</f>
        <v/>
      </c>
      <c r="P1626" s="522" t="str">
        <f>IF(Tabla1[[#This Row],[Descripción]]="","",_xlfn.XLOOKUP(Tabla1[[#This Row],[Descripción]],Tabla10[Descripción],Tabla10[CODIGO PRESUPUESTARIO],0))</f>
        <v/>
      </c>
      <c r="Q1626" s="523"/>
      <c r="R1626" s="523" t="str">
        <f>IF(Tabla1[[#This Row],[Insumos]]="","",_xlfn.XLOOKUP(Tabla1[[#This Row],[Insumos]],Tabla10[Insumo],Tabla10[InsumoAbrev],"",0))</f>
        <v/>
      </c>
    </row>
    <row r="1627" spans="2:18">
      <c r="B1627" s="188" t="str">
        <f>IF('Formulario PPGR3'!$G1627="","",CONCATENATE('Formulario PPGR3'!$C1627,".",'Formulario PPGR3'!$D1627,".",'Formulario PPGR3'!$E1627,".",'Formulario PPGR3'!$F1627))</f>
        <v/>
      </c>
      <c r="C1627" s="188" t="str">
        <f>IF('Formulario PPGR3'!$G1627="","",'Formulario PPGR1'!#REF!)</f>
        <v/>
      </c>
      <c r="D1627" s="188" t="str">
        <f>IF('Formulario PPGR3'!$G1627="","",'Formulario PPGR1'!#REF!)</f>
        <v/>
      </c>
      <c r="E1627" s="188" t="str">
        <f>IF('Formulario PPGR3'!$G1627="","",'Formulario PPGR1'!#REF!)</f>
        <v/>
      </c>
      <c r="F1627" s="188" t="str">
        <f>IF('Formulario PPGR3'!$G1627="","",'Formulario PPGR1'!#REF!)</f>
        <v/>
      </c>
      <c r="G1627" s="234"/>
      <c r="H1627" s="519" t="str" cm="1">
        <f t="array" ref="H1627">IF(Tabla1[[#This Row],[Código_Actividad]]="","",_xlfn.XLOOKUP(Tabla1[[#This Row],[Código_Actividad]],CodigoActividad,Tabla2[Actividades Programables Presupuestables],"",0))</f>
        <v/>
      </c>
      <c r="I1627" s="520" t="str">
        <f>IFERROR(VLOOKUP('Formulario PPGR3'!$G1627,'Formulario PPGR2'!$C$9:$Q$270,15,FALSE),"")</f>
        <v/>
      </c>
      <c r="J1627" s="525"/>
      <c r="K1627" s="524"/>
      <c r="L1627" s="521" t="str">
        <f>IF(Tabla1[[#This Row],[Descripción]]="","",_xlfn.XLOOKUP(Tabla1[[#This Row],[Descripción]],Tabla10[Descripción],Tabla10[Unidad de Medida],"",0))</f>
        <v/>
      </c>
      <c r="M1627" s="312"/>
      <c r="N1627" s="537" t="str">
        <f>IF(Tabla1[[#This Row],[Descripción]]="","",_xlfn.XLOOKUP(Tabla1[[#This Row],[Descripción]],Tabla10[Descripción],Tabla10[Precio Unitario],0))</f>
        <v/>
      </c>
      <c r="O1627" s="537" t="str">
        <f>IF(Tabla1[[#This Row],[Cantidad de Insumos]]="","",Tabla1[[#This Row],[Precio Unitario]]*Tabla1[[#This Row],[Cantidad de Insumos]])</f>
        <v/>
      </c>
      <c r="P1627" s="522" t="str">
        <f>IF(Tabla1[[#This Row],[Descripción]]="","",_xlfn.XLOOKUP(Tabla1[[#This Row],[Descripción]],Tabla10[Descripción],Tabla10[CODIGO PRESUPUESTARIO],0))</f>
        <v/>
      </c>
      <c r="Q1627" s="523"/>
      <c r="R1627" s="523" t="str">
        <f>IF(Tabla1[[#This Row],[Insumos]]="","",_xlfn.XLOOKUP(Tabla1[[#This Row],[Insumos]],Tabla10[Insumo],Tabla10[InsumoAbrev],"",0))</f>
        <v/>
      </c>
    </row>
    <row r="1628" spans="2:18">
      <c r="B1628" s="188" t="str">
        <f>IF('Formulario PPGR3'!$G1628="","",CONCATENATE('Formulario PPGR3'!$C1628,".",'Formulario PPGR3'!$D1628,".",'Formulario PPGR3'!$E1628,".",'Formulario PPGR3'!$F1628))</f>
        <v/>
      </c>
      <c r="C1628" s="188" t="str">
        <f>IF('Formulario PPGR3'!$G1628="","",'Formulario PPGR1'!#REF!)</f>
        <v/>
      </c>
      <c r="D1628" s="188" t="str">
        <f>IF('Formulario PPGR3'!$G1628="","",'Formulario PPGR1'!#REF!)</f>
        <v/>
      </c>
      <c r="E1628" s="188" t="str">
        <f>IF('Formulario PPGR3'!$G1628="","",'Formulario PPGR1'!#REF!)</f>
        <v/>
      </c>
      <c r="F1628" s="188" t="str">
        <f>IF('Formulario PPGR3'!$G1628="","",'Formulario PPGR1'!#REF!)</f>
        <v/>
      </c>
      <c r="G1628" s="234"/>
      <c r="H1628" s="519" t="str" cm="1">
        <f t="array" ref="H1628">IF(Tabla1[[#This Row],[Código_Actividad]]="","",_xlfn.XLOOKUP(Tabla1[[#This Row],[Código_Actividad]],CodigoActividad,Tabla2[Actividades Programables Presupuestables],"",0))</f>
        <v/>
      </c>
      <c r="I1628" s="520" t="str">
        <f>IFERROR(VLOOKUP('Formulario PPGR3'!$G1628,'Formulario PPGR2'!$C$9:$Q$270,15,FALSE),"")</f>
        <v/>
      </c>
      <c r="J1628" s="525"/>
      <c r="K1628" s="524"/>
      <c r="L1628" s="521" t="str">
        <f>IF(Tabla1[[#This Row],[Descripción]]="","",_xlfn.XLOOKUP(Tabla1[[#This Row],[Descripción]],Tabla10[Descripción],Tabla10[Unidad de Medida],"",0))</f>
        <v/>
      </c>
      <c r="M1628" s="312"/>
      <c r="N1628" s="537" t="str">
        <f>IF(Tabla1[[#This Row],[Descripción]]="","",_xlfn.XLOOKUP(Tabla1[[#This Row],[Descripción]],Tabla10[Descripción],Tabla10[Precio Unitario],0))</f>
        <v/>
      </c>
      <c r="O1628" s="537" t="str">
        <f>IF(Tabla1[[#This Row],[Cantidad de Insumos]]="","",Tabla1[[#This Row],[Precio Unitario]]*Tabla1[[#This Row],[Cantidad de Insumos]])</f>
        <v/>
      </c>
      <c r="P1628" s="522" t="str">
        <f>IF(Tabla1[[#This Row],[Descripción]]="","",_xlfn.XLOOKUP(Tabla1[[#This Row],[Descripción]],Tabla10[Descripción],Tabla10[CODIGO PRESUPUESTARIO],0))</f>
        <v/>
      </c>
      <c r="Q1628" s="523"/>
      <c r="R1628" s="523" t="str">
        <f>IF(Tabla1[[#This Row],[Insumos]]="","",_xlfn.XLOOKUP(Tabla1[[#This Row],[Insumos]],Tabla10[Insumo],Tabla10[InsumoAbrev],"",0))</f>
        <v/>
      </c>
    </row>
    <row r="1629" spans="2:18">
      <c r="B1629" s="188" t="str">
        <f>IF('Formulario PPGR3'!$G1629="","",CONCATENATE('Formulario PPGR3'!$C1629,".",'Formulario PPGR3'!$D1629,".",'Formulario PPGR3'!$E1629,".",'Formulario PPGR3'!$F1629))</f>
        <v/>
      </c>
      <c r="C1629" s="188" t="str">
        <f>IF('Formulario PPGR3'!$G1629="","",'Formulario PPGR1'!#REF!)</f>
        <v/>
      </c>
      <c r="D1629" s="188" t="str">
        <f>IF('Formulario PPGR3'!$G1629="","",'Formulario PPGR1'!#REF!)</f>
        <v/>
      </c>
      <c r="E1629" s="188" t="str">
        <f>IF('Formulario PPGR3'!$G1629="","",'Formulario PPGR1'!#REF!)</f>
        <v/>
      </c>
      <c r="F1629" s="188" t="str">
        <f>IF('Formulario PPGR3'!$G1629="","",'Formulario PPGR1'!#REF!)</f>
        <v/>
      </c>
      <c r="G1629" s="234"/>
      <c r="H1629" s="519" t="str" cm="1">
        <f t="array" ref="H1629">IF(Tabla1[[#This Row],[Código_Actividad]]="","",_xlfn.XLOOKUP(Tabla1[[#This Row],[Código_Actividad]],CodigoActividad,Tabla2[Actividades Programables Presupuestables],"",0))</f>
        <v/>
      </c>
      <c r="I1629" s="520" t="str">
        <f>IFERROR(VLOOKUP('Formulario PPGR3'!$G1629,'Formulario PPGR2'!$C$9:$Q$270,15,FALSE),"")</f>
        <v/>
      </c>
      <c r="J1629" s="525"/>
      <c r="K1629" s="524"/>
      <c r="L1629" s="521" t="str">
        <f>IF(Tabla1[[#This Row],[Descripción]]="","",_xlfn.XLOOKUP(Tabla1[[#This Row],[Descripción]],Tabla10[Descripción],Tabla10[Unidad de Medida],"",0))</f>
        <v/>
      </c>
      <c r="M1629" s="312"/>
      <c r="N1629" s="537" t="str">
        <f>IF(Tabla1[[#This Row],[Descripción]]="","",_xlfn.XLOOKUP(Tabla1[[#This Row],[Descripción]],Tabla10[Descripción],Tabla10[Precio Unitario],0))</f>
        <v/>
      </c>
      <c r="O1629" s="537" t="str">
        <f>IF(Tabla1[[#This Row],[Cantidad de Insumos]]="","",Tabla1[[#This Row],[Precio Unitario]]*Tabla1[[#This Row],[Cantidad de Insumos]])</f>
        <v/>
      </c>
      <c r="P1629" s="522" t="str">
        <f>IF(Tabla1[[#This Row],[Descripción]]="","",_xlfn.XLOOKUP(Tabla1[[#This Row],[Descripción]],Tabla10[Descripción],Tabla10[CODIGO PRESUPUESTARIO],0))</f>
        <v/>
      </c>
      <c r="Q1629" s="523"/>
      <c r="R1629" s="523" t="str">
        <f>IF(Tabla1[[#This Row],[Insumos]]="","",_xlfn.XLOOKUP(Tabla1[[#This Row],[Insumos]],Tabla10[Insumo],Tabla10[InsumoAbrev],"",0))</f>
        <v/>
      </c>
    </row>
    <row r="1630" spans="2:18">
      <c r="B1630" s="188" t="str">
        <f>IF('Formulario PPGR3'!$G1630="","",CONCATENATE('Formulario PPGR3'!$C1630,".",'Formulario PPGR3'!$D1630,".",'Formulario PPGR3'!$E1630,".",'Formulario PPGR3'!$F1630))</f>
        <v/>
      </c>
      <c r="C1630" s="188" t="str">
        <f>IF('Formulario PPGR3'!$G1630="","",'Formulario PPGR1'!#REF!)</f>
        <v/>
      </c>
      <c r="D1630" s="188" t="str">
        <f>IF('Formulario PPGR3'!$G1630="","",'Formulario PPGR1'!#REF!)</f>
        <v/>
      </c>
      <c r="E1630" s="188" t="str">
        <f>IF('Formulario PPGR3'!$G1630="","",'Formulario PPGR1'!#REF!)</f>
        <v/>
      </c>
      <c r="F1630" s="188" t="str">
        <f>IF('Formulario PPGR3'!$G1630="","",'Formulario PPGR1'!#REF!)</f>
        <v/>
      </c>
      <c r="G1630" s="234"/>
      <c r="H1630" s="519" t="str" cm="1">
        <f t="array" ref="H1630">IF(Tabla1[[#This Row],[Código_Actividad]]="","",_xlfn.XLOOKUP(Tabla1[[#This Row],[Código_Actividad]],CodigoActividad,Tabla2[Actividades Programables Presupuestables],"",0))</f>
        <v/>
      </c>
      <c r="I1630" s="520" t="str">
        <f>IFERROR(VLOOKUP('Formulario PPGR3'!$G1630,'Formulario PPGR2'!$C$9:$Q$270,15,FALSE),"")</f>
        <v/>
      </c>
      <c r="J1630" s="525"/>
      <c r="K1630" s="524"/>
      <c r="L1630" s="521" t="str">
        <f>IF(Tabla1[[#This Row],[Descripción]]="","",_xlfn.XLOOKUP(Tabla1[[#This Row],[Descripción]],Tabla10[Descripción],Tabla10[Unidad de Medida],"",0))</f>
        <v/>
      </c>
      <c r="M1630" s="312"/>
      <c r="N1630" s="537" t="str">
        <f>IF(Tabla1[[#This Row],[Descripción]]="","",_xlfn.XLOOKUP(Tabla1[[#This Row],[Descripción]],Tabla10[Descripción],Tabla10[Precio Unitario],0))</f>
        <v/>
      </c>
      <c r="O1630" s="537" t="str">
        <f>IF(Tabla1[[#This Row],[Cantidad de Insumos]]="","",Tabla1[[#This Row],[Precio Unitario]]*Tabla1[[#This Row],[Cantidad de Insumos]])</f>
        <v/>
      </c>
      <c r="P1630" s="522" t="str">
        <f>IF(Tabla1[[#This Row],[Descripción]]="","",_xlfn.XLOOKUP(Tabla1[[#This Row],[Descripción]],Tabla10[Descripción],Tabla10[CODIGO PRESUPUESTARIO],0))</f>
        <v/>
      </c>
      <c r="Q1630" s="523"/>
      <c r="R1630" s="523" t="str">
        <f>IF(Tabla1[[#This Row],[Insumos]]="","",_xlfn.XLOOKUP(Tabla1[[#This Row],[Insumos]],Tabla10[Insumo],Tabla10[InsumoAbrev],"",0))</f>
        <v/>
      </c>
    </row>
    <row r="1631" spans="2:18">
      <c r="B1631" s="188" t="str">
        <f>IF('Formulario PPGR3'!$G1631="","",CONCATENATE('Formulario PPGR3'!$C1631,".",'Formulario PPGR3'!$D1631,".",'Formulario PPGR3'!$E1631,".",'Formulario PPGR3'!$F1631))</f>
        <v/>
      </c>
      <c r="C1631" s="188" t="str">
        <f>IF('Formulario PPGR3'!$G1631="","",'Formulario PPGR1'!#REF!)</f>
        <v/>
      </c>
      <c r="D1631" s="188" t="str">
        <f>IF('Formulario PPGR3'!$G1631="","",'Formulario PPGR1'!#REF!)</f>
        <v/>
      </c>
      <c r="E1631" s="188" t="str">
        <f>IF('Formulario PPGR3'!$G1631="","",'Formulario PPGR1'!#REF!)</f>
        <v/>
      </c>
      <c r="F1631" s="188" t="str">
        <f>IF('Formulario PPGR3'!$G1631="","",'Formulario PPGR1'!#REF!)</f>
        <v/>
      </c>
      <c r="G1631" s="234"/>
      <c r="H1631" s="519" t="str" cm="1">
        <f t="array" ref="H1631">IF(Tabla1[[#This Row],[Código_Actividad]]="","",_xlfn.XLOOKUP(Tabla1[[#This Row],[Código_Actividad]],CodigoActividad,Tabla2[Actividades Programables Presupuestables],"",0))</f>
        <v/>
      </c>
      <c r="I1631" s="520" t="str">
        <f>IFERROR(VLOOKUP('Formulario PPGR3'!$G1631,'Formulario PPGR2'!$C$9:$Q$270,15,FALSE),"")</f>
        <v/>
      </c>
      <c r="J1631" s="525"/>
      <c r="K1631" s="524"/>
      <c r="L1631" s="521" t="str">
        <f>IF(Tabla1[[#This Row],[Descripción]]="","",_xlfn.XLOOKUP(Tabla1[[#This Row],[Descripción]],Tabla10[Descripción],Tabla10[Unidad de Medida],"",0))</f>
        <v/>
      </c>
      <c r="M1631" s="312"/>
      <c r="N1631" s="537" t="str">
        <f>IF(Tabla1[[#This Row],[Descripción]]="","",_xlfn.XLOOKUP(Tabla1[[#This Row],[Descripción]],Tabla10[Descripción],Tabla10[Precio Unitario],0))</f>
        <v/>
      </c>
      <c r="O1631" s="537" t="str">
        <f>IF(Tabla1[[#This Row],[Cantidad de Insumos]]="","",Tabla1[[#This Row],[Precio Unitario]]*Tabla1[[#This Row],[Cantidad de Insumos]])</f>
        <v/>
      </c>
      <c r="P1631" s="522" t="str">
        <f>IF(Tabla1[[#This Row],[Descripción]]="","",_xlfn.XLOOKUP(Tabla1[[#This Row],[Descripción]],Tabla10[Descripción],Tabla10[CODIGO PRESUPUESTARIO],0))</f>
        <v/>
      </c>
      <c r="Q1631" s="523"/>
      <c r="R1631" s="523" t="str">
        <f>IF(Tabla1[[#This Row],[Insumos]]="","",_xlfn.XLOOKUP(Tabla1[[#This Row],[Insumos]],Tabla10[Insumo],Tabla10[InsumoAbrev],"",0))</f>
        <v/>
      </c>
    </row>
    <row r="1632" spans="2:18">
      <c r="B1632" s="188" t="str">
        <f>IF('Formulario PPGR3'!$G1632="","",CONCATENATE('Formulario PPGR3'!$C1632,".",'Formulario PPGR3'!$D1632,".",'Formulario PPGR3'!$E1632,".",'Formulario PPGR3'!$F1632))</f>
        <v/>
      </c>
      <c r="C1632" s="188" t="str">
        <f>IF('Formulario PPGR3'!$G1632="","",'Formulario PPGR1'!#REF!)</f>
        <v/>
      </c>
      <c r="D1632" s="188" t="str">
        <f>IF('Formulario PPGR3'!$G1632="","",'Formulario PPGR1'!#REF!)</f>
        <v/>
      </c>
      <c r="E1632" s="188" t="str">
        <f>IF('Formulario PPGR3'!$G1632="","",'Formulario PPGR1'!#REF!)</f>
        <v/>
      </c>
      <c r="F1632" s="188" t="str">
        <f>IF('Formulario PPGR3'!$G1632="","",'Formulario PPGR1'!#REF!)</f>
        <v/>
      </c>
      <c r="G1632" s="234"/>
      <c r="H1632" s="519" t="str" cm="1">
        <f t="array" ref="H1632">IF(Tabla1[[#This Row],[Código_Actividad]]="","",_xlfn.XLOOKUP(Tabla1[[#This Row],[Código_Actividad]],CodigoActividad,Tabla2[Actividades Programables Presupuestables],"",0))</f>
        <v/>
      </c>
      <c r="I1632" s="520" t="str">
        <f>IFERROR(VLOOKUP('Formulario PPGR3'!$G1632,'Formulario PPGR2'!$C$9:$Q$270,15,FALSE),"")</f>
        <v/>
      </c>
      <c r="J1632" s="525"/>
      <c r="K1632" s="524"/>
      <c r="L1632" s="521" t="str">
        <f>IF(Tabla1[[#This Row],[Descripción]]="","",_xlfn.XLOOKUP(Tabla1[[#This Row],[Descripción]],Tabla10[Descripción],Tabla10[Unidad de Medida],"",0))</f>
        <v/>
      </c>
      <c r="M1632" s="312"/>
      <c r="N1632" s="537" t="str">
        <f>IF(Tabla1[[#This Row],[Descripción]]="","",_xlfn.XLOOKUP(Tabla1[[#This Row],[Descripción]],Tabla10[Descripción],Tabla10[Precio Unitario],0))</f>
        <v/>
      </c>
      <c r="O1632" s="537" t="str">
        <f>IF(Tabla1[[#This Row],[Cantidad de Insumos]]="","",Tabla1[[#This Row],[Precio Unitario]]*Tabla1[[#This Row],[Cantidad de Insumos]])</f>
        <v/>
      </c>
      <c r="P1632" s="522" t="str">
        <f>IF(Tabla1[[#This Row],[Descripción]]="","",_xlfn.XLOOKUP(Tabla1[[#This Row],[Descripción]],Tabla10[Descripción],Tabla10[CODIGO PRESUPUESTARIO],0))</f>
        <v/>
      </c>
      <c r="Q1632" s="523"/>
      <c r="R1632" s="523" t="str">
        <f>IF(Tabla1[[#This Row],[Insumos]]="","",_xlfn.XLOOKUP(Tabla1[[#This Row],[Insumos]],Tabla10[Insumo],Tabla10[InsumoAbrev],"",0))</f>
        <v/>
      </c>
    </row>
    <row r="1633" spans="2:18">
      <c r="B1633" s="188" t="str">
        <f>IF('Formulario PPGR3'!$G1633="","",CONCATENATE('Formulario PPGR3'!$C1633,".",'Formulario PPGR3'!$D1633,".",'Formulario PPGR3'!$E1633,".",'Formulario PPGR3'!$F1633))</f>
        <v/>
      </c>
      <c r="C1633" s="188" t="str">
        <f>IF('Formulario PPGR3'!$G1633="","",'Formulario PPGR1'!#REF!)</f>
        <v/>
      </c>
      <c r="D1633" s="188" t="str">
        <f>IF('Formulario PPGR3'!$G1633="","",'Formulario PPGR1'!#REF!)</f>
        <v/>
      </c>
      <c r="E1633" s="188" t="str">
        <f>IF('Formulario PPGR3'!$G1633="","",'Formulario PPGR1'!#REF!)</f>
        <v/>
      </c>
      <c r="F1633" s="188" t="str">
        <f>IF('Formulario PPGR3'!$G1633="","",'Formulario PPGR1'!#REF!)</f>
        <v/>
      </c>
      <c r="G1633" s="234"/>
      <c r="H1633" s="519" t="str" cm="1">
        <f t="array" ref="H1633">IF(Tabla1[[#This Row],[Código_Actividad]]="","",_xlfn.XLOOKUP(Tabla1[[#This Row],[Código_Actividad]],CodigoActividad,Tabla2[Actividades Programables Presupuestables],"",0))</f>
        <v/>
      </c>
      <c r="I1633" s="520" t="str">
        <f>IFERROR(VLOOKUP('Formulario PPGR3'!$G1633,'Formulario PPGR2'!$C$9:$Q$270,15,FALSE),"")</f>
        <v/>
      </c>
      <c r="J1633" s="525"/>
      <c r="K1633" s="524"/>
      <c r="L1633" s="521" t="str">
        <f>IF(Tabla1[[#This Row],[Descripción]]="","",_xlfn.XLOOKUP(Tabla1[[#This Row],[Descripción]],Tabla10[Descripción],Tabla10[Unidad de Medida],"",0))</f>
        <v/>
      </c>
      <c r="M1633" s="312"/>
      <c r="N1633" s="537" t="str">
        <f>IF(Tabla1[[#This Row],[Descripción]]="","",_xlfn.XLOOKUP(Tabla1[[#This Row],[Descripción]],Tabla10[Descripción],Tabla10[Precio Unitario],0))</f>
        <v/>
      </c>
      <c r="O1633" s="537" t="str">
        <f>IF(Tabla1[[#This Row],[Cantidad de Insumos]]="","",Tabla1[[#This Row],[Precio Unitario]]*Tabla1[[#This Row],[Cantidad de Insumos]])</f>
        <v/>
      </c>
      <c r="P1633" s="522" t="str">
        <f>IF(Tabla1[[#This Row],[Descripción]]="","",_xlfn.XLOOKUP(Tabla1[[#This Row],[Descripción]],Tabla10[Descripción],Tabla10[CODIGO PRESUPUESTARIO],0))</f>
        <v/>
      </c>
      <c r="Q1633" s="523"/>
      <c r="R1633" s="523" t="str">
        <f>IF(Tabla1[[#This Row],[Insumos]]="","",_xlfn.XLOOKUP(Tabla1[[#This Row],[Insumos]],Tabla10[Insumo],Tabla10[InsumoAbrev],"",0))</f>
        <v/>
      </c>
    </row>
    <row r="1634" spans="2:18">
      <c r="B1634" s="188" t="str">
        <f>IF('Formulario PPGR3'!$G1634="","",CONCATENATE('Formulario PPGR3'!$C1634,".",'Formulario PPGR3'!$D1634,".",'Formulario PPGR3'!$E1634,".",'Formulario PPGR3'!$F1634))</f>
        <v/>
      </c>
      <c r="C1634" s="188" t="str">
        <f>IF('Formulario PPGR3'!$G1634="","",'Formulario PPGR1'!#REF!)</f>
        <v/>
      </c>
      <c r="D1634" s="188" t="str">
        <f>IF('Formulario PPGR3'!$G1634="","",'Formulario PPGR1'!#REF!)</f>
        <v/>
      </c>
      <c r="E1634" s="188" t="str">
        <f>IF('Formulario PPGR3'!$G1634="","",'Formulario PPGR1'!#REF!)</f>
        <v/>
      </c>
      <c r="F1634" s="188" t="str">
        <f>IF('Formulario PPGR3'!$G1634="","",'Formulario PPGR1'!#REF!)</f>
        <v/>
      </c>
      <c r="G1634" s="234"/>
      <c r="H1634" s="519" t="str" cm="1">
        <f t="array" ref="H1634">IF(Tabla1[[#This Row],[Código_Actividad]]="","",_xlfn.XLOOKUP(Tabla1[[#This Row],[Código_Actividad]],CodigoActividad,Tabla2[Actividades Programables Presupuestables],"",0))</f>
        <v/>
      </c>
      <c r="I1634" s="520" t="str">
        <f>IFERROR(VLOOKUP('Formulario PPGR3'!$G1634,'Formulario PPGR2'!$C$9:$Q$270,15,FALSE),"")</f>
        <v/>
      </c>
      <c r="J1634" s="525"/>
      <c r="K1634" s="524"/>
      <c r="L1634" s="521" t="str">
        <f>IF(Tabla1[[#This Row],[Descripción]]="","",_xlfn.XLOOKUP(Tabla1[[#This Row],[Descripción]],Tabla10[Descripción],Tabla10[Unidad de Medida],"",0))</f>
        <v/>
      </c>
      <c r="M1634" s="312"/>
      <c r="N1634" s="537" t="str">
        <f>IF(Tabla1[[#This Row],[Descripción]]="","",_xlfn.XLOOKUP(Tabla1[[#This Row],[Descripción]],Tabla10[Descripción],Tabla10[Precio Unitario],0))</f>
        <v/>
      </c>
      <c r="O1634" s="537" t="str">
        <f>IF(Tabla1[[#This Row],[Cantidad de Insumos]]="","",Tabla1[[#This Row],[Precio Unitario]]*Tabla1[[#This Row],[Cantidad de Insumos]])</f>
        <v/>
      </c>
      <c r="P1634" s="522" t="str">
        <f>IF(Tabla1[[#This Row],[Descripción]]="","",_xlfn.XLOOKUP(Tabla1[[#This Row],[Descripción]],Tabla10[Descripción],Tabla10[CODIGO PRESUPUESTARIO],0))</f>
        <v/>
      </c>
      <c r="Q1634" s="523"/>
      <c r="R1634" s="523" t="str">
        <f>IF(Tabla1[[#This Row],[Insumos]]="","",_xlfn.XLOOKUP(Tabla1[[#This Row],[Insumos]],Tabla10[Insumo],Tabla10[InsumoAbrev],"",0))</f>
        <v/>
      </c>
    </row>
    <row r="1635" spans="2:18">
      <c r="B1635" s="188" t="str">
        <f>IF('Formulario PPGR3'!$G1635="","",CONCATENATE('Formulario PPGR3'!$C1635,".",'Formulario PPGR3'!$D1635,".",'Formulario PPGR3'!$E1635,".",'Formulario PPGR3'!$F1635))</f>
        <v/>
      </c>
      <c r="C1635" s="188" t="str">
        <f>IF('Formulario PPGR3'!$G1635="","",'Formulario PPGR1'!#REF!)</f>
        <v/>
      </c>
      <c r="D1635" s="188" t="str">
        <f>IF('Formulario PPGR3'!$G1635="","",'Formulario PPGR1'!#REF!)</f>
        <v/>
      </c>
      <c r="E1635" s="188" t="str">
        <f>IF('Formulario PPGR3'!$G1635="","",'Formulario PPGR1'!#REF!)</f>
        <v/>
      </c>
      <c r="F1635" s="188" t="str">
        <f>IF('Formulario PPGR3'!$G1635="","",'Formulario PPGR1'!#REF!)</f>
        <v/>
      </c>
      <c r="G1635" s="234"/>
      <c r="H1635" s="519" t="str" cm="1">
        <f t="array" ref="H1635">IF(Tabla1[[#This Row],[Código_Actividad]]="","",_xlfn.XLOOKUP(Tabla1[[#This Row],[Código_Actividad]],CodigoActividad,Tabla2[Actividades Programables Presupuestables],"",0))</f>
        <v/>
      </c>
      <c r="I1635" s="520" t="str">
        <f>IFERROR(VLOOKUP('Formulario PPGR3'!$G1635,'Formulario PPGR2'!$C$9:$Q$270,15,FALSE),"")</f>
        <v/>
      </c>
      <c r="J1635" s="525"/>
      <c r="K1635" s="524"/>
      <c r="L1635" s="521" t="str">
        <f>IF(Tabla1[[#This Row],[Descripción]]="","",_xlfn.XLOOKUP(Tabla1[[#This Row],[Descripción]],Tabla10[Descripción],Tabla10[Unidad de Medida],"",0))</f>
        <v/>
      </c>
      <c r="M1635" s="312"/>
      <c r="N1635" s="537" t="str">
        <f>IF(Tabla1[[#This Row],[Descripción]]="","",_xlfn.XLOOKUP(Tabla1[[#This Row],[Descripción]],Tabla10[Descripción],Tabla10[Precio Unitario],0))</f>
        <v/>
      </c>
      <c r="O1635" s="537" t="str">
        <f>IF(Tabla1[[#This Row],[Cantidad de Insumos]]="","",Tabla1[[#This Row],[Precio Unitario]]*Tabla1[[#This Row],[Cantidad de Insumos]])</f>
        <v/>
      </c>
      <c r="P1635" s="522" t="str">
        <f>IF(Tabla1[[#This Row],[Descripción]]="","",_xlfn.XLOOKUP(Tabla1[[#This Row],[Descripción]],Tabla10[Descripción],Tabla10[CODIGO PRESUPUESTARIO],0))</f>
        <v/>
      </c>
      <c r="Q1635" s="523"/>
      <c r="R1635" s="523" t="str">
        <f>IF(Tabla1[[#This Row],[Insumos]]="","",_xlfn.XLOOKUP(Tabla1[[#This Row],[Insumos]],Tabla10[Insumo],Tabla10[InsumoAbrev],"",0))</f>
        <v/>
      </c>
    </row>
    <row r="1636" spans="2:18">
      <c r="B1636" s="188" t="str">
        <f>IF('Formulario PPGR3'!$G1636="","",CONCATENATE('Formulario PPGR3'!$C1636,".",'Formulario PPGR3'!$D1636,".",'Formulario PPGR3'!$E1636,".",'Formulario PPGR3'!$F1636))</f>
        <v/>
      </c>
      <c r="C1636" s="188" t="str">
        <f>IF('Formulario PPGR3'!$G1636="","",'Formulario PPGR1'!#REF!)</f>
        <v/>
      </c>
      <c r="D1636" s="188" t="str">
        <f>IF('Formulario PPGR3'!$G1636="","",'Formulario PPGR1'!#REF!)</f>
        <v/>
      </c>
      <c r="E1636" s="188" t="str">
        <f>IF('Formulario PPGR3'!$G1636="","",'Formulario PPGR1'!#REF!)</f>
        <v/>
      </c>
      <c r="F1636" s="188" t="str">
        <f>IF('Formulario PPGR3'!$G1636="","",'Formulario PPGR1'!#REF!)</f>
        <v/>
      </c>
      <c r="G1636" s="234"/>
      <c r="H1636" s="519" t="str" cm="1">
        <f t="array" ref="H1636">IF(Tabla1[[#This Row],[Código_Actividad]]="","",_xlfn.XLOOKUP(Tabla1[[#This Row],[Código_Actividad]],CodigoActividad,Tabla2[Actividades Programables Presupuestables],"",0))</f>
        <v/>
      </c>
      <c r="I1636" s="520" t="str">
        <f>IFERROR(VLOOKUP('Formulario PPGR3'!$G1636,'Formulario PPGR2'!$C$9:$Q$270,15,FALSE),"")</f>
        <v/>
      </c>
      <c r="J1636" s="525"/>
      <c r="K1636" s="524"/>
      <c r="L1636" s="521" t="str">
        <f>IF(Tabla1[[#This Row],[Descripción]]="","",_xlfn.XLOOKUP(Tabla1[[#This Row],[Descripción]],Tabla10[Descripción],Tabla10[Unidad de Medida],"",0))</f>
        <v/>
      </c>
      <c r="M1636" s="312"/>
      <c r="N1636" s="537" t="str">
        <f>IF(Tabla1[[#This Row],[Descripción]]="","",_xlfn.XLOOKUP(Tabla1[[#This Row],[Descripción]],Tabla10[Descripción],Tabla10[Precio Unitario],0))</f>
        <v/>
      </c>
      <c r="O1636" s="537" t="str">
        <f>IF(Tabla1[[#This Row],[Cantidad de Insumos]]="","",Tabla1[[#This Row],[Precio Unitario]]*Tabla1[[#This Row],[Cantidad de Insumos]])</f>
        <v/>
      </c>
      <c r="P1636" s="522" t="str">
        <f>IF(Tabla1[[#This Row],[Descripción]]="","",_xlfn.XLOOKUP(Tabla1[[#This Row],[Descripción]],Tabla10[Descripción],Tabla10[CODIGO PRESUPUESTARIO],0))</f>
        <v/>
      </c>
      <c r="Q1636" s="523"/>
      <c r="R1636" s="523" t="str">
        <f>IF(Tabla1[[#This Row],[Insumos]]="","",_xlfn.XLOOKUP(Tabla1[[#This Row],[Insumos]],Tabla10[Insumo],Tabla10[InsumoAbrev],"",0))</f>
        <v/>
      </c>
    </row>
    <row r="1637" spans="2:18">
      <c r="B1637" s="188" t="str">
        <f>IF('Formulario PPGR3'!$G1637="","",CONCATENATE('Formulario PPGR3'!$C1637,".",'Formulario PPGR3'!$D1637,".",'Formulario PPGR3'!$E1637,".",'Formulario PPGR3'!$F1637))</f>
        <v/>
      </c>
      <c r="C1637" s="188" t="str">
        <f>IF('Formulario PPGR3'!$G1637="","",'Formulario PPGR1'!#REF!)</f>
        <v/>
      </c>
      <c r="D1637" s="188" t="str">
        <f>IF('Formulario PPGR3'!$G1637="","",'Formulario PPGR1'!#REF!)</f>
        <v/>
      </c>
      <c r="E1637" s="188" t="str">
        <f>IF('Formulario PPGR3'!$G1637="","",'Formulario PPGR1'!#REF!)</f>
        <v/>
      </c>
      <c r="F1637" s="188" t="str">
        <f>IF('Formulario PPGR3'!$G1637="","",'Formulario PPGR1'!#REF!)</f>
        <v/>
      </c>
      <c r="G1637" s="234"/>
      <c r="H1637" s="519" t="str" cm="1">
        <f t="array" ref="H1637">IF(Tabla1[[#This Row],[Código_Actividad]]="","",_xlfn.XLOOKUP(Tabla1[[#This Row],[Código_Actividad]],CodigoActividad,Tabla2[Actividades Programables Presupuestables],"",0))</f>
        <v/>
      </c>
      <c r="I1637" s="520" t="str">
        <f>IFERROR(VLOOKUP('Formulario PPGR3'!$G1637,'Formulario PPGR2'!$C$9:$Q$270,15,FALSE),"")</f>
        <v/>
      </c>
      <c r="J1637" s="525"/>
      <c r="K1637" s="524"/>
      <c r="L1637" s="521" t="str">
        <f>IF(Tabla1[[#This Row],[Descripción]]="","",_xlfn.XLOOKUP(Tabla1[[#This Row],[Descripción]],Tabla10[Descripción],Tabla10[Unidad de Medida],"",0))</f>
        <v/>
      </c>
      <c r="M1637" s="312"/>
      <c r="N1637" s="537" t="str">
        <f>IF(Tabla1[[#This Row],[Descripción]]="","",_xlfn.XLOOKUP(Tabla1[[#This Row],[Descripción]],Tabla10[Descripción],Tabla10[Precio Unitario],0))</f>
        <v/>
      </c>
      <c r="O1637" s="537" t="str">
        <f>IF(Tabla1[[#This Row],[Cantidad de Insumos]]="","",Tabla1[[#This Row],[Precio Unitario]]*Tabla1[[#This Row],[Cantidad de Insumos]])</f>
        <v/>
      </c>
      <c r="P1637" s="522" t="str">
        <f>IF(Tabla1[[#This Row],[Descripción]]="","",_xlfn.XLOOKUP(Tabla1[[#This Row],[Descripción]],Tabla10[Descripción],Tabla10[CODIGO PRESUPUESTARIO],0))</f>
        <v/>
      </c>
      <c r="Q1637" s="523"/>
      <c r="R1637" s="523" t="str">
        <f>IF(Tabla1[[#This Row],[Insumos]]="","",_xlfn.XLOOKUP(Tabla1[[#This Row],[Insumos]],Tabla10[Insumo],Tabla10[InsumoAbrev],"",0))</f>
        <v/>
      </c>
    </row>
    <row r="1638" spans="2:18">
      <c r="B1638" s="188" t="str">
        <f>IF('Formulario PPGR3'!$G1638="","",CONCATENATE('Formulario PPGR3'!$C1638,".",'Formulario PPGR3'!$D1638,".",'Formulario PPGR3'!$E1638,".",'Formulario PPGR3'!$F1638))</f>
        <v/>
      </c>
      <c r="C1638" s="188" t="str">
        <f>IF('Formulario PPGR3'!$G1638="","",'Formulario PPGR1'!#REF!)</f>
        <v/>
      </c>
      <c r="D1638" s="188" t="str">
        <f>IF('Formulario PPGR3'!$G1638="","",'Formulario PPGR1'!#REF!)</f>
        <v/>
      </c>
      <c r="E1638" s="188" t="str">
        <f>IF('Formulario PPGR3'!$G1638="","",'Formulario PPGR1'!#REF!)</f>
        <v/>
      </c>
      <c r="F1638" s="188" t="str">
        <f>IF('Formulario PPGR3'!$G1638="","",'Formulario PPGR1'!#REF!)</f>
        <v/>
      </c>
      <c r="G1638" s="234"/>
      <c r="H1638" s="519" t="str" cm="1">
        <f t="array" ref="H1638">IF(Tabla1[[#This Row],[Código_Actividad]]="","",_xlfn.XLOOKUP(Tabla1[[#This Row],[Código_Actividad]],CodigoActividad,Tabla2[Actividades Programables Presupuestables],"",0))</f>
        <v/>
      </c>
      <c r="I1638" s="520" t="str">
        <f>IFERROR(VLOOKUP('Formulario PPGR3'!$G1638,'Formulario PPGR2'!$C$9:$Q$270,15,FALSE),"")</f>
        <v/>
      </c>
      <c r="J1638" s="525"/>
      <c r="K1638" s="524"/>
      <c r="L1638" s="521" t="str">
        <f>IF(Tabla1[[#This Row],[Descripción]]="","",_xlfn.XLOOKUP(Tabla1[[#This Row],[Descripción]],Tabla10[Descripción],Tabla10[Unidad de Medida],"",0))</f>
        <v/>
      </c>
      <c r="M1638" s="312"/>
      <c r="N1638" s="537" t="str">
        <f>IF(Tabla1[[#This Row],[Descripción]]="","",_xlfn.XLOOKUP(Tabla1[[#This Row],[Descripción]],Tabla10[Descripción],Tabla10[Precio Unitario],0))</f>
        <v/>
      </c>
      <c r="O1638" s="537" t="str">
        <f>IF(Tabla1[[#This Row],[Cantidad de Insumos]]="","",Tabla1[[#This Row],[Precio Unitario]]*Tabla1[[#This Row],[Cantidad de Insumos]])</f>
        <v/>
      </c>
      <c r="P1638" s="522" t="str">
        <f>IF(Tabla1[[#This Row],[Descripción]]="","",_xlfn.XLOOKUP(Tabla1[[#This Row],[Descripción]],Tabla10[Descripción],Tabla10[CODIGO PRESUPUESTARIO],0))</f>
        <v/>
      </c>
      <c r="Q1638" s="523"/>
      <c r="R1638" s="523" t="str">
        <f>IF(Tabla1[[#This Row],[Insumos]]="","",_xlfn.XLOOKUP(Tabla1[[#This Row],[Insumos]],Tabla10[Insumo],Tabla10[InsumoAbrev],"",0))</f>
        <v/>
      </c>
    </row>
    <row r="1639" spans="2:18">
      <c r="B1639" s="188" t="str">
        <f>IF('Formulario PPGR3'!$G1639="","",CONCATENATE('Formulario PPGR3'!$C1639,".",'Formulario PPGR3'!$D1639,".",'Formulario PPGR3'!$E1639,".",'Formulario PPGR3'!$F1639))</f>
        <v/>
      </c>
      <c r="C1639" s="188" t="str">
        <f>IF('Formulario PPGR3'!$G1639="","",'Formulario PPGR1'!#REF!)</f>
        <v/>
      </c>
      <c r="D1639" s="188" t="str">
        <f>IF('Formulario PPGR3'!$G1639="","",'Formulario PPGR1'!#REF!)</f>
        <v/>
      </c>
      <c r="E1639" s="188" t="str">
        <f>IF('Formulario PPGR3'!$G1639="","",'Formulario PPGR1'!#REF!)</f>
        <v/>
      </c>
      <c r="F1639" s="188" t="str">
        <f>IF('Formulario PPGR3'!$G1639="","",'Formulario PPGR1'!#REF!)</f>
        <v/>
      </c>
      <c r="G1639" s="234"/>
      <c r="H1639" s="519" t="str" cm="1">
        <f t="array" ref="H1639">IF(Tabla1[[#This Row],[Código_Actividad]]="","",_xlfn.XLOOKUP(Tabla1[[#This Row],[Código_Actividad]],CodigoActividad,Tabla2[Actividades Programables Presupuestables],"",0))</f>
        <v/>
      </c>
      <c r="I1639" s="520" t="str">
        <f>IFERROR(VLOOKUP('Formulario PPGR3'!$G1639,'Formulario PPGR2'!$C$9:$Q$270,15,FALSE),"")</f>
        <v/>
      </c>
      <c r="J1639" s="525"/>
      <c r="K1639" s="524"/>
      <c r="L1639" s="521" t="str">
        <f>IF(Tabla1[[#This Row],[Descripción]]="","",_xlfn.XLOOKUP(Tabla1[[#This Row],[Descripción]],Tabla10[Descripción],Tabla10[Unidad de Medida],"",0))</f>
        <v/>
      </c>
      <c r="M1639" s="312"/>
      <c r="N1639" s="537" t="str">
        <f>IF(Tabla1[[#This Row],[Descripción]]="","",_xlfn.XLOOKUP(Tabla1[[#This Row],[Descripción]],Tabla10[Descripción],Tabla10[Precio Unitario],0))</f>
        <v/>
      </c>
      <c r="O1639" s="537" t="str">
        <f>IF(Tabla1[[#This Row],[Cantidad de Insumos]]="","",Tabla1[[#This Row],[Precio Unitario]]*Tabla1[[#This Row],[Cantidad de Insumos]])</f>
        <v/>
      </c>
      <c r="P1639" s="522" t="str">
        <f>IF(Tabla1[[#This Row],[Descripción]]="","",_xlfn.XLOOKUP(Tabla1[[#This Row],[Descripción]],Tabla10[Descripción],Tabla10[CODIGO PRESUPUESTARIO],0))</f>
        <v/>
      </c>
      <c r="Q1639" s="523"/>
      <c r="R1639" s="523" t="str">
        <f>IF(Tabla1[[#This Row],[Insumos]]="","",_xlfn.XLOOKUP(Tabla1[[#This Row],[Insumos]],Tabla10[Insumo],Tabla10[InsumoAbrev],"",0))</f>
        <v/>
      </c>
    </row>
    <row r="1640" spans="2:18">
      <c r="B1640" s="188" t="str">
        <f>IF('Formulario PPGR3'!$G1640="","",CONCATENATE('Formulario PPGR3'!$C1640,".",'Formulario PPGR3'!$D1640,".",'Formulario PPGR3'!$E1640,".",'Formulario PPGR3'!$F1640))</f>
        <v/>
      </c>
      <c r="C1640" s="188" t="str">
        <f>IF('Formulario PPGR3'!$G1640="","",'Formulario PPGR1'!#REF!)</f>
        <v/>
      </c>
      <c r="D1640" s="188" t="str">
        <f>IF('Formulario PPGR3'!$G1640="","",'Formulario PPGR1'!#REF!)</f>
        <v/>
      </c>
      <c r="E1640" s="188" t="str">
        <f>IF('Formulario PPGR3'!$G1640="","",'Formulario PPGR1'!#REF!)</f>
        <v/>
      </c>
      <c r="F1640" s="188" t="str">
        <f>IF('Formulario PPGR3'!$G1640="","",'Formulario PPGR1'!#REF!)</f>
        <v/>
      </c>
      <c r="G1640" s="234"/>
      <c r="H1640" s="519" t="str" cm="1">
        <f t="array" ref="H1640">IF(Tabla1[[#This Row],[Código_Actividad]]="","",_xlfn.XLOOKUP(Tabla1[[#This Row],[Código_Actividad]],CodigoActividad,Tabla2[Actividades Programables Presupuestables],"",0))</f>
        <v/>
      </c>
      <c r="I1640" s="520" t="str">
        <f>IFERROR(VLOOKUP('Formulario PPGR3'!$G1640,'Formulario PPGR2'!$C$9:$Q$270,15,FALSE),"")</f>
        <v/>
      </c>
      <c r="J1640" s="525"/>
      <c r="K1640" s="524"/>
      <c r="L1640" s="521" t="str">
        <f>IF(Tabla1[[#This Row],[Descripción]]="","",_xlfn.XLOOKUP(Tabla1[[#This Row],[Descripción]],Tabla10[Descripción],Tabla10[Unidad de Medida],"",0))</f>
        <v/>
      </c>
      <c r="M1640" s="312"/>
      <c r="N1640" s="537" t="str">
        <f>IF(Tabla1[[#This Row],[Descripción]]="","",_xlfn.XLOOKUP(Tabla1[[#This Row],[Descripción]],Tabla10[Descripción],Tabla10[Precio Unitario],0))</f>
        <v/>
      </c>
      <c r="O1640" s="537" t="str">
        <f>IF(Tabla1[[#This Row],[Cantidad de Insumos]]="","",Tabla1[[#This Row],[Precio Unitario]]*Tabla1[[#This Row],[Cantidad de Insumos]])</f>
        <v/>
      </c>
      <c r="P1640" s="522" t="str">
        <f>IF(Tabla1[[#This Row],[Descripción]]="","",_xlfn.XLOOKUP(Tabla1[[#This Row],[Descripción]],Tabla10[Descripción],Tabla10[CODIGO PRESUPUESTARIO],0))</f>
        <v/>
      </c>
      <c r="Q1640" s="523"/>
      <c r="R1640" s="523" t="str">
        <f>IF(Tabla1[[#This Row],[Insumos]]="","",_xlfn.XLOOKUP(Tabla1[[#This Row],[Insumos]],Tabla10[Insumo],Tabla10[InsumoAbrev],"",0))</f>
        <v/>
      </c>
    </row>
    <row r="1641" spans="2:18">
      <c r="B1641" s="188" t="str">
        <f>IF('Formulario PPGR3'!$G1641="","",CONCATENATE('Formulario PPGR3'!$C1641,".",'Formulario PPGR3'!$D1641,".",'Formulario PPGR3'!$E1641,".",'Formulario PPGR3'!$F1641))</f>
        <v/>
      </c>
      <c r="C1641" s="188" t="str">
        <f>IF('Formulario PPGR3'!$G1641="","",'Formulario PPGR1'!#REF!)</f>
        <v/>
      </c>
      <c r="D1641" s="188" t="str">
        <f>IF('Formulario PPGR3'!$G1641="","",'Formulario PPGR1'!#REF!)</f>
        <v/>
      </c>
      <c r="E1641" s="188" t="str">
        <f>IF('Formulario PPGR3'!$G1641="","",'Formulario PPGR1'!#REF!)</f>
        <v/>
      </c>
      <c r="F1641" s="188" t="str">
        <f>IF('Formulario PPGR3'!$G1641="","",'Formulario PPGR1'!#REF!)</f>
        <v/>
      </c>
      <c r="G1641" s="234"/>
      <c r="H1641" s="519" t="str" cm="1">
        <f t="array" ref="H1641">IF(Tabla1[[#This Row],[Código_Actividad]]="","",_xlfn.XLOOKUP(Tabla1[[#This Row],[Código_Actividad]],CodigoActividad,Tabla2[Actividades Programables Presupuestables],"",0))</f>
        <v/>
      </c>
      <c r="I1641" s="520" t="str">
        <f>IFERROR(VLOOKUP('Formulario PPGR3'!$G1641,'Formulario PPGR2'!$C$9:$Q$270,15,FALSE),"")</f>
        <v/>
      </c>
      <c r="J1641" s="525"/>
      <c r="K1641" s="524"/>
      <c r="L1641" s="521" t="str">
        <f>IF(Tabla1[[#This Row],[Descripción]]="","",_xlfn.XLOOKUP(Tabla1[[#This Row],[Descripción]],Tabla10[Descripción],Tabla10[Unidad de Medida],"",0))</f>
        <v/>
      </c>
      <c r="M1641" s="312"/>
      <c r="N1641" s="537" t="str">
        <f>IF(Tabla1[[#This Row],[Descripción]]="","",_xlfn.XLOOKUP(Tabla1[[#This Row],[Descripción]],Tabla10[Descripción],Tabla10[Precio Unitario],0))</f>
        <v/>
      </c>
      <c r="O1641" s="537" t="str">
        <f>IF(Tabla1[[#This Row],[Cantidad de Insumos]]="","",Tabla1[[#This Row],[Precio Unitario]]*Tabla1[[#This Row],[Cantidad de Insumos]])</f>
        <v/>
      </c>
      <c r="P1641" s="522" t="str">
        <f>IF(Tabla1[[#This Row],[Descripción]]="","",_xlfn.XLOOKUP(Tabla1[[#This Row],[Descripción]],Tabla10[Descripción],Tabla10[CODIGO PRESUPUESTARIO],0))</f>
        <v/>
      </c>
      <c r="Q1641" s="523"/>
      <c r="R1641" s="523" t="str">
        <f>IF(Tabla1[[#This Row],[Insumos]]="","",_xlfn.XLOOKUP(Tabla1[[#This Row],[Insumos]],Tabla10[Insumo],Tabla10[InsumoAbrev],"",0))</f>
        <v/>
      </c>
    </row>
    <row r="1642" spans="2:18">
      <c r="B1642" s="188" t="str">
        <f>IF('Formulario PPGR3'!$G1642="","",CONCATENATE('Formulario PPGR3'!$C1642,".",'Formulario PPGR3'!$D1642,".",'Formulario PPGR3'!$E1642,".",'Formulario PPGR3'!$F1642))</f>
        <v/>
      </c>
      <c r="C1642" s="188" t="str">
        <f>IF('Formulario PPGR3'!$G1642="","",'Formulario PPGR1'!#REF!)</f>
        <v/>
      </c>
      <c r="D1642" s="188" t="str">
        <f>IF('Formulario PPGR3'!$G1642="","",'Formulario PPGR1'!#REF!)</f>
        <v/>
      </c>
      <c r="E1642" s="188" t="str">
        <f>IF('Formulario PPGR3'!$G1642="","",'Formulario PPGR1'!#REF!)</f>
        <v/>
      </c>
      <c r="F1642" s="188" t="str">
        <f>IF('Formulario PPGR3'!$G1642="","",'Formulario PPGR1'!#REF!)</f>
        <v/>
      </c>
      <c r="G1642" s="234"/>
      <c r="H1642" s="519" t="str" cm="1">
        <f t="array" ref="H1642">IF(Tabla1[[#This Row],[Código_Actividad]]="","",_xlfn.XLOOKUP(Tabla1[[#This Row],[Código_Actividad]],CodigoActividad,Tabla2[Actividades Programables Presupuestables],"",0))</f>
        <v/>
      </c>
      <c r="I1642" s="520" t="str">
        <f>IFERROR(VLOOKUP('Formulario PPGR3'!$G1642,'Formulario PPGR2'!$C$9:$Q$270,15,FALSE),"")</f>
        <v/>
      </c>
      <c r="J1642" s="525"/>
      <c r="K1642" s="524"/>
      <c r="L1642" s="521" t="str">
        <f>IF(Tabla1[[#This Row],[Descripción]]="","",_xlfn.XLOOKUP(Tabla1[[#This Row],[Descripción]],Tabla10[Descripción],Tabla10[Unidad de Medida],"",0))</f>
        <v/>
      </c>
      <c r="M1642" s="312"/>
      <c r="N1642" s="537" t="str">
        <f>IF(Tabla1[[#This Row],[Descripción]]="","",_xlfn.XLOOKUP(Tabla1[[#This Row],[Descripción]],Tabla10[Descripción],Tabla10[Precio Unitario],0))</f>
        <v/>
      </c>
      <c r="O1642" s="537" t="str">
        <f>IF(Tabla1[[#This Row],[Cantidad de Insumos]]="","",Tabla1[[#This Row],[Precio Unitario]]*Tabla1[[#This Row],[Cantidad de Insumos]])</f>
        <v/>
      </c>
      <c r="P1642" s="522" t="str">
        <f>IF(Tabla1[[#This Row],[Descripción]]="","",_xlfn.XLOOKUP(Tabla1[[#This Row],[Descripción]],Tabla10[Descripción],Tabla10[CODIGO PRESUPUESTARIO],0))</f>
        <v/>
      </c>
      <c r="Q1642" s="523"/>
      <c r="R1642" s="523" t="str">
        <f>IF(Tabla1[[#This Row],[Insumos]]="","",_xlfn.XLOOKUP(Tabla1[[#This Row],[Insumos]],Tabla10[Insumo],Tabla10[InsumoAbrev],"",0))</f>
        <v/>
      </c>
    </row>
    <row r="1643" spans="2:18">
      <c r="B1643" s="188" t="str">
        <f>IF('Formulario PPGR3'!$G1643="","",CONCATENATE('Formulario PPGR3'!$C1643,".",'Formulario PPGR3'!$D1643,".",'Formulario PPGR3'!$E1643,".",'Formulario PPGR3'!$F1643))</f>
        <v/>
      </c>
      <c r="C1643" s="188" t="str">
        <f>IF('Formulario PPGR3'!$G1643="","",'Formulario PPGR1'!#REF!)</f>
        <v/>
      </c>
      <c r="D1643" s="188" t="str">
        <f>IF('Formulario PPGR3'!$G1643="","",'Formulario PPGR1'!#REF!)</f>
        <v/>
      </c>
      <c r="E1643" s="188" t="str">
        <f>IF('Formulario PPGR3'!$G1643="","",'Formulario PPGR1'!#REF!)</f>
        <v/>
      </c>
      <c r="F1643" s="188" t="str">
        <f>IF('Formulario PPGR3'!$G1643="","",'Formulario PPGR1'!#REF!)</f>
        <v/>
      </c>
      <c r="G1643" s="234"/>
      <c r="H1643" s="519" t="str" cm="1">
        <f t="array" ref="H1643">IF(Tabla1[[#This Row],[Código_Actividad]]="","",_xlfn.XLOOKUP(Tabla1[[#This Row],[Código_Actividad]],CodigoActividad,Tabla2[Actividades Programables Presupuestables],"",0))</f>
        <v/>
      </c>
      <c r="I1643" s="520" t="str">
        <f>IFERROR(VLOOKUP('Formulario PPGR3'!$G1643,'Formulario PPGR2'!$C$9:$Q$270,15,FALSE),"")</f>
        <v/>
      </c>
      <c r="J1643" s="525"/>
      <c r="K1643" s="524"/>
      <c r="L1643" s="521" t="str">
        <f>IF(Tabla1[[#This Row],[Descripción]]="","",_xlfn.XLOOKUP(Tabla1[[#This Row],[Descripción]],Tabla10[Descripción],Tabla10[Unidad de Medida],"",0))</f>
        <v/>
      </c>
      <c r="M1643" s="312"/>
      <c r="N1643" s="537" t="str">
        <f>IF(Tabla1[[#This Row],[Descripción]]="","",_xlfn.XLOOKUP(Tabla1[[#This Row],[Descripción]],Tabla10[Descripción],Tabla10[Precio Unitario],0))</f>
        <v/>
      </c>
      <c r="O1643" s="537" t="str">
        <f>IF(Tabla1[[#This Row],[Cantidad de Insumos]]="","",Tabla1[[#This Row],[Precio Unitario]]*Tabla1[[#This Row],[Cantidad de Insumos]])</f>
        <v/>
      </c>
      <c r="P1643" s="522" t="str">
        <f>IF(Tabla1[[#This Row],[Descripción]]="","",_xlfn.XLOOKUP(Tabla1[[#This Row],[Descripción]],Tabla10[Descripción],Tabla10[CODIGO PRESUPUESTARIO],0))</f>
        <v/>
      </c>
      <c r="Q1643" s="523"/>
      <c r="R1643" s="523" t="str">
        <f>IF(Tabla1[[#This Row],[Insumos]]="","",_xlfn.XLOOKUP(Tabla1[[#This Row],[Insumos]],Tabla10[Insumo],Tabla10[InsumoAbrev],"",0))</f>
        <v/>
      </c>
    </row>
    <row r="1644" spans="2:18">
      <c r="B1644" s="188" t="str">
        <f>IF('Formulario PPGR3'!$G1644="","",CONCATENATE('Formulario PPGR3'!$C1644,".",'Formulario PPGR3'!$D1644,".",'Formulario PPGR3'!$E1644,".",'Formulario PPGR3'!$F1644))</f>
        <v/>
      </c>
      <c r="C1644" s="188" t="str">
        <f>IF('Formulario PPGR3'!$G1644="","",'Formulario PPGR1'!#REF!)</f>
        <v/>
      </c>
      <c r="D1644" s="188" t="str">
        <f>IF('Formulario PPGR3'!$G1644="","",'Formulario PPGR1'!#REF!)</f>
        <v/>
      </c>
      <c r="E1644" s="188" t="str">
        <f>IF('Formulario PPGR3'!$G1644="","",'Formulario PPGR1'!#REF!)</f>
        <v/>
      </c>
      <c r="F1644" s="188" t="str">
        <f>IF('Formulario PPGR3'!$G1644="","",'Formulario PPGR1'!#REF!)</f>
        <v/>
      </c>
      <c r="G1644" s="234"/>
      <c r="H1644" s="519" t="str" cm="1">
        <f t="array" ref="H1644">IF(Tabla1[[#This Row],[Código_Actividad]]="","",_xlfn.XLOOKUP(Tabla1[[#This Row],[Código_Actividad]],CodigoActividad,Tabla2[Actividades Programables Presupuestables],"",0))</f>
        <v/>
      </c>
      <c r="I1644" s="520" t="str">
        <f>IFERROR(VLOOKUP('Formulario PPGR3'!$G1644,'Formulario PPGR2'!$C$9:$Q$270,15,FALSE),"")</f>
        <v/>
      </c>
      <c r="J1644" s="525"/>
      <c r="K1644" s="524"/>
      <c r="L1644" s="521" t="str">
        <f>IF(Tabla1[[#This Row],[Descripción]]="","",_xlfn.XLOOKUP(Tabla1[[#This Row],[Descripción]],Tabla10[Descripción],Tabla10[Unidad de Medida],"",0))</f>
        <v/>
      </c>
      <c r="M1644" s="312"/>
      <c r="N1644" s="537" t="str">
        <f>IF(Tabla1[[#This Row],[Descripción]]="","",_xlfn.XLOOKUP(Tabla1[[#This Row],[Descripción]],Tabla10[Descripción],Tabla10[Precio Unitario],0))</f>
        <v/>
      </c>
      <c r="O1644" s="537" t="str">
        <f>IF(Tabla1[[#This Row],[Cantidad de Insumos]]="","",Tabla1[[#This Row],[Precio Unitario]]*Tabla1[[#This Row],[Cantidad de Insumos]])</f>
        <v/>
      </c>
      <c r="P1644" s="522" t="str">
        <f>IF(Tabla1[[#This Row],[Descripción]]="","",_xlfn.XLOOKUP(Tabla1[[#This Row],[Descripción]],Tabla10[Descripción],Tabla10[CODIGO PRESUPUESTARIO],0))</f>
        <v/>
      </c>
      <c r="Q1644" s="523"/>
      <c r="R1644" s="523" t="str">
        <f>IF(Tabla1[[#This Row],[Insumos]]="","",_xlfn.XLOOKUP(Tabla1[[#This Row],[Insumos]],Tabla10[Insumo],Tabla10[InsumoAbrev],"",0))</f>
        <v/>
      </c>
    </row>
    <row r="1645" spans="2:18">
      <c r="B1645" s="188" t="str">
        <f>IF('Formulario PPGR3'!$G1645="","",CONCATENATE('Formulario PPGR3'!$C1645,".",'Formulario PPGR3'!$D1645,".",'Formulario PPGR3'!$E1645,".",'Formulario PPGR3'!$F1645))</f>
        <v/>
      </c>
      <c r="C1645" s="188" t="str">
        <f>IF('Formulario PPGR3'!$G1645="","",'Formulario PPGR1'!#REF!)</f>
        <v/>
      </c>
      <c r="D1645" s="188" t="str">
        <f>IF('Formulario PPGR3'!$G1645="","",'Formulario PPGR1'!#REF!)</f>
        <v/>
      </c>
      <c r="E1645" s="188" t="str">
        <f>IF('Formulario PPGR3'!$G1645="","",'Formulario PPGR1'!#REF!)</f>
        <v/>
      </c>
      <c r="F1645" s="188" t="str">
        <f>IF('Formulario PPGR3'!$G1645="","",'Formulario PPGR1'!#REF!)</f>
        <v/>
      </c>
      <c r="G1645" s="234"/>
      <c r="H1645" s="519" t="str" cm="1">
        <f t="array" ref="H1645">IF(Tabla1[[#This Row],[Código_Actividad]]="","",_xlfn.XLOOKUP(Tabla1[[#This Row],[Código_Actividad]],CodigoActividad,Tabla2[Actividades Programables Presupuestables],"",0))</f>
        <v/>
      </c>
      <c r="I1645" s="520" t="str">
        <f>IFERROR(VLOOKUP('Formulario PPGR3'!$G1645,'Formulario PPGR2'!$C$9:$Q$270,15,FALSE),"")</f>
        <v/>
      </c>
      <c r="J1645" s="525"/>
      <c r="K1645" s="524"/>
      <c r="L1645" s="521" t="str">
        <f>IF(Tabla1[[#This Row],[Descripción]]="","",_xlfn.XLOOKUP(Tabla1[[#This Row],[Descripción]],Tabla10[Descripción],Tabla10[Unidad de Medida],"",0))</f>
        <v/>
      </c>
      <c r="M1645" s="312"/>
      <c r="N1645" s="537" t="str">
        <f>IF(Tabla1[[#This Row],[Descripción]]="","",_xlfn.XLOOKUP(Tabla1[[#This Row],[Descripción]],Tabla10[Descripción],Tabla10[Precio Unitario],0))</f>
        <v/>
      </c>
      <c r="O1645" s="537" t="str">
        <f>IF(Tabla1[[#This Row],[Cantidad de Insumos]]="","",Tabla1[[#This Row],[Precio Unitario]]*Tabla1[[#This Row],[Cantidad de Insumos]])</f>
        <v/>
      </c>
      <c r="P1645" s="522" t="str">
        <f>IF(Tabla1[[#This Row],[Descripción]]="","",_xlfn.XLOOKUP(Tabla1[[#This Row],[Descripción]],Tabla10[Descripción],Tabla10[CODIGO PRESUPUESTARIO],0))</f>
        <v/>
      </c>
      <c r="Q1645" s="523"/>
      <c r="R1645" s="523" t="str">
        <f>IF(Tabla1[[#This Row],[Insumos]]="","",_xlfn.XLOOKUP(Tabla1[[#This Row],[Insumos]],Tabla10[Insumo],Tabla10[InsumoAbrev],"",0))</f>
        <v/>
      </c>
    </row>
    <row r="1646" spans="2:18">
      <c r="B1646" s="188" t="str">
        <f>IF('Formulario PPGR3'!$G1646="","",CONCATENATE('Formulario PPGR3'!$C1646,".",'Formulario PPGR3'!$D1646,".",'Formulario PPGR3'!$E1646,".",'Formulario PPGR3'!$F1646))</f>
        <v/>
      </c>
      <c r="C1646" s="188" t="str">
        <f>IF('Formulario PPGR3'!$G1646="","",'Formulario PPGR1'!#REF!)</f>
        <v/>
      </c>
      <c r="D1646" s="188" t="str">
        <f>IF('Formulario PPGR3'!$G1646="","",'Formulario PPGR1'!#REF!)</f>
        <v/>
      </c>
      <c r="E1646" s="188" t="str">
        <f>IF('Formulario PPGR3'!$G1646="","",'Formulario PPGR1'!#REF!)</f>
        <v/>
      </c>
      <c r="F1646" s="188" t="str">
        <f>IF('Formulario PPGR3'!$G1646="","",'Formulario PPGR1'!#REF!)</f>
        <v/>
      </c>
      <c r="G1646" s="234"/>
      <c r="H1646" s="519" t="str" cm="1">
        <f t="array" ref="H1646">IF(Tabla1[[#This Row],[Código_Actividad]]="","",_xlfn.XLOOKUP(Tabla1[[#This Row],[Código_Actividad]],CodigoActividad,Tabla2[Actividades Programables Presupuestables],"",0))</f>
        <v/>
      </c>
      <c r="I1646" s="520" t="str">
        <f>IFERROR(VLOOKUP('Formulario PPGR3'!$G1646,'Formulario PPGR2'!$C$9:$Q$270,15,FALSE),"")</f>
        <v/>
      </c>
      <c r="J1646" s="525"/>
      <c r="K1646" s="524"/>
      <c r="L1646" s="521" t="str">
        <f>IF(Tabla1[[#This Row],[Descripción]]="","",_xlfn.XLOOKUP(Tabla1[[#This Row],[Descripción]],Tabla10[Descripción],Tabla10[Unidad de Medida],"",0))</f>
        <v/>
      </c>
      <c r="M1646" s="312"/>
      <c r="N1646" s="537" t="str">
        <f>IF(Tabla1[[#This Row],[Descripción]]="","",_xlfn.XLOOKUP(Tabla1[[#This Row],[Descripción]],Tabla10[Descripción],Tabla10[Precio Unitario],0))</f>
        <v/>
      </c>
      <c r="O1646" s="537" t="str">
        <f>IF(Tabla1[[#This Row],[Cantidad de Insumos]]="","",Tabla1[[#This Row],[Precio Unitario]]*Tabla1[[#This Row],[Cantidad de Insumos]])</f>
        <v/>
      </c>
      <c r="P1646" s="522" t="str">
        <f>IF(Tabla1[[#This Row],[Descripción]]="","",_xlfn.XLOOKUP(Tabla1[[#This Row],[Descripción]],Tabla10[Descripción],Tabla10[CODIGO PRESUPUESTARIO],0))</f>
        <v/>
      </c>
      <c r="Q1646" s="523"/>
      <c r="R1646" s="523" t="str">
        <f>IF(Tabla1[[#This Row],[Insumos]]="","",_xlfn.XLOOKUP(Tabla1[[#This Row],[Insumos]],Tabla10[Insumo],Tabla10[InsumoAbrev],"",0))</f>
        <v/>
      </c>
    </row>
    <row r="1647" spans="2:18">
      <c r="B1647" s="188" t="str">
        <f>IF('Formulario PPGR3'!$G1647="","",CONCATENATE('Formulario PPGR3'!$C1647,".",'Formulario PPGR3'!$D1647,".",'Formulario PPGR3'!$E1647,".",'Formulario PPGR3'!$F1647))</f>
        <v/>
      </c>
      <c r="C1647" s="188" t="str">
        <f>IF('Formulario PPGR3'!$G1647="","",'Formulario PPGR1'!#REF!)</f>
        <v/>
      </c>
      <c r="D1647" s="188" t="str">
        <f>IF('Formulario PPGR3'!$G1647="","",'Formulario PPGR1'!#REF!)</f>
        <v/>
      </c>
      <c r="E1647" s="188" t="str">
        <f>IF('Formulario PPGR3'!$G1647="","",'Formulario PPGR1'!#REF!)</f>
        <v/>
      </c>
      <c r="F1647" s="188" t="str">
        <f>IF('Formulario PPGR3'!$G1647="","",'Formulario PPGR1'!#REF!)</f>
        <v/>
      </c>
      <c r="G1647" s="234"/>
      <c r="H1647" s="519" t="str" cm="1">
        <f t="array" ref="H1647">IF(Tabla1[[#This Row],[Código_Actividad]]="","",_xlfn.XLOOKUP(Tabla1[[#This Row],[Código_Actividad]],CodigoActividad,Tabla2[Actividades Programables Presupuestables],"",0))</f>
        <v/>
      </c>
      <c r="I1647" s="520" t="str">
        <f>IFERROR(VLOOKUP('Formulario PPGR3'!$G1647,'Formulario PPGR2'!$C$9:$Q$270,15,FALSE),"")</f>
        <v/>
      </c>
      <c r="J1647" s="525"/>
      <c r="K1647" s="524"/>
      <c r="L1647" s="521" t="str">
        <f>IF(Tabla1[[#This Row],[Descripción]]="","",_xlfn.XLOOKUP(Tabla1[[#This Row],[Descripción]],Tabla10[Descripción],Tabla10[Unidad de Medida],"",0))</f>
        <v/>
      </c>
      <c r="M1647" s="312"/>
      <c r="N1647" s="537" t="str">
        <f>IF(Tabla1[[#This Row],[Descripción]]="","",_xlfn.XLOOKUP(Tabla1[[#This Row],[Descripción]],Tabla10[Descripción],Tabla10[Precio Unitario],0))</f>
        <v/>
      </c>
      <c r="O1647" s="537" t="str">
        <f>IF(Tabla1[[#This Row],[Cantidad de Insumos]]="","",Tabla1[[#This Row],[Precio Unitario]]*Tabla1[[#This Row],[Cantidad de Insumos]])</f>
        <v/>
      </c>
      <c r="P1647" s="522" t="str">
        <f>IF(Tabla1[[#This Row],[Descripción]]="","",_xlfn.XLOOKUP(Tabla1[[#This Row],[Descripción]],Tabla10[Descripción],Tabla10[CODIGO PRESUPUESTARIO],0))</f>
        <v/>
      </c>
      <c r="Q1647" s="523"/>
      <c r="R1647" s="523" t="str">
        <f>IF(Tabla1[[#This Row],[Insumos]]="","",_xlfn.XLOOKUP(Tabla1[[#This Row],[Insumos]],Tabla10[Insumo],Tabla10[InsumoAbrev],"",0))</f>
        <v/>
      </c>
    </row>
    <row r="1648" spans="2:18">
      <c r="B1648" s="188" t="str">
        <f>IF('Formulario PPGR3'!$G1648="","",CONCATENATE('Formulario PPGR3'!$C1648,".",'Formulario PPGR3'!$D1648,".",'Formulario PPGR3'!$E1648,".",'Formulario PPGR3'!$F1648))</f>
        <v/>
      </c>
      <c r="C1648" s="188" t="str">
        <f>IF('Formulario PPGR3'!$G1648="","",'Formulario PPGR1'!#REF!)</f>
        <v/>
      </c>
      <c r="D1648" s="188" t="str">
        <f>IF('Formulario PPGR3'!$G1648="","",'Formulario PPGR1'!#REF!)</f>
        <v/>
      </c>
      <c r="E1648" s="188" t="str">
        <f>IF('Formulario PPGR3'!$G1648="","",'Formulario PPGR1'!#REF!)</f>
        <v/>
      </c>
      <c r="F1648" s="188" t="str">
        <f>IF('Formulario PPGR3'!$G1648="","",'Formulario PPGR1'!#REF!)</f>
        <v/>
      </c>
      <c r="G1648" s="234"/>
      <c r="H1648" s="519" t="str" cm="1">
        <f t="array" ref="H1648">IF(Tabla1[[#This Row],[Código_Actividad]]="","",_xlfn.XLOOKUP(Tabla1[[#This Row],[Código_Actividad]],CodigoActividad,Tabla2[Actividades Programables Presupuestables],"",0))</f>
        <v/>
      </c>
      <c r="I1648" s="520" t="str">
        <f>IFERROR(VLOOKUP('Formulario PPGR3'!$G1648,'Formulario PPGR2'!$C$9:$Q$270,15,FALSE),"")</f>
        <v/>
      </c>
      <c r="J1648" s="525"/>
      <c r="K1648" s="524"/>
      <c r="L1648" s="521" t="str">
        <f>IF(Tabla1[[#This Row],[Descripción]]="","",_xlfn.XLOOKUP(Tabla1[[#This Row],[Descripción]],Tabla10[Descripción],Tabla10[Unidad de Medida],"",0))</f>
        <v/>
      </c>
      <c r="M1648" s="312"/>
      <c r="N1648" s="537" t="str">
        <f>IF(Tabla1[[#This Row],[Descripción]]="","",_xlfn.XLOOKUP(Tabla1[[#This Row],[Descripción]],Tabla10[Descripción],Tabla10[Precio Unitario],0))</f>
        <v/>
      </c>
      <c r="O1648" s="537" t="str">
        <f>IF(Tabla1[[#This Row],[Cantidad de Insumos]]="","",Tabla1[[#This Row],[Precio Unitario]]*Tabla1[[#This Row],[Cantidad de Insumos]])</f>
        <v/>
      </c>
      <c r="P1648" s="522" t="str">
        <f>IF(Tabla1[[#This Row],[Descripción]]="","",_xlfn.XLOOKUP(Tabla1[[#This Row],[Descripción]],Tabla10[Descripción],Tabla10[CODIGO PRESUPUESTARIO],0))</f>
        <v/>
      </c>
      <c r="Q1648" s="523"/>
      <c r="R1648" s="523" t="str">
        <f>IF(Tabla1[[#This Row],[Insumos]]="","",_xlfn.XLOOKUP(Tabla1[[#This Row],[Insumos]],Tabla10[Insumo],Tabla10[InsumoAbrev],"",0))</f>
        <v/>
      </c>
    </row>
    <row r="1649" spans="2:18">
      <c r="B1649" s="188" t="str">
        <f>IF('Formulario PPGR3'!$G1649="","",CONCATENATE('Formulario PPGR3'!$C1649,".",'Formulario PPGR3'!$D1649,".",'Formulario PPGR3'!$E1649,".",'Formulario PPGR3'!$F1649))</f>
        <v/>
      </c>
      <c r="C1649" s="188" t="str">
        <f>IF('Formulario PPGR3'!$G1649="","",'Formulario PPGR1'!#REF!)</f>
        <v/>
      </c>
      <c r="D1649" s="188" t="str">
        <f>IF('Formulario PPGR3'!$G1649="","",'Formulario PPGR1'!#REF!)</f>
        <v/>
      </c>
      <c r="E1649" s="188" t="str">
        <f>IF('Formulario PPGR3'!$G1649="","",'Formulario PPGR1'!#REF!)</f>
        <v/>
      </c>
      <c r="F1649" s="188" t="str">
        <f>IF('Formulario PPGR3'!$G1649="","",'Formulario PPGR1'!#REF!)</f>
        <v/>
      </c>
      <c r="G1649" s="234"/>
      <c r="H1649" s="519" t="str" cm="1">
        <f t="array" ref="H1649">IF(Tabla1[[#This Row],[Código_Actividad]]="","",_xlfn.XLOOKUP(Tabla1[[#This Row],[Código_Actividad]],CodigoActividad,Tabla2[Actividades Programables Presupuestables],"",0))</f>
        <v/>
      </c>
      <c r="I1649" s="520" t="str">
        <f>IFERROR(VLOOKUP('Formulario PPGR3'!$G1649,'Formulario PPGR2'!$C$9:$Q$270,15,FALSE),"")</f>
        <v/>
      </c>
      <c r="J1649" s="525"/>
      <c r="K1649" s="524"/>
      <c r="L1649" s="521" t="str">
        <f>IF(Tabla1[[#This Row],[Descripción]]="","",_xlfn.XLOOKUP(Tabla1[[#This Row],[Descripción]],Tabla10[Descripción],Tabla10[Unidad de Medida],"",0))</f>
        <v/>
      </c>
      <c r="M1649" s="312"/>
      <c r="N1649" s="537" t="str">
        <f>IF(Tabla1[[#This Row],[Descripción]]="","",_xlfn.XLOOKUP(Tabla1[[#This Row],[Descripción]],Tabla10[Descripción],Tabla10[Precio Unitario],0))</f>
        <v/>
      </c>
      <c r="O1649" s="537" t="str">
        <f>IF(Tabla1[[#This Row],[Cantidad de Insumos]]="","",Tabla1[[#This Row],[Precio Unitario]]*Tabla1[[#This Row],[Cantidad de Insumos]])</f>
        <v/>
      </c>
      <c r="P1649" s="522" t="str">
        <f>IF(Tabla1[[#This Row],[Descripción]]="","",_xlfn.XLOOKUP(Tabla1[[#This Row],[Descripción]],Tabla10[Descripción],Tabla10[CODIGO PRESUPUESTARIO],0))</f>
        <v/>
      </c>
      <c r="Q1649" s="523"/>
      <c r="R1649" s="523" t="str">
        <f>IF(Tabla1[[#This Row],[Insumos]]="","",_xlfn.XLOOKUP(Tabla1[[#This Row],[Insumos]],Tabla10[Insumo],Tabla10[InsumoAbrev],"",0))</f>
        <v/>
      </c>
    </row>
    <row r="1650" spans="2:18">
      <c r="B1650" s="188" t="str">
        <f>IF('Formulario PPGR3'!$G1650="","",CONCATENATE('Formulario PPGR3'!$C1650,".",'Formulario PPGR3'!$D1650,".",'Formulario PPGR3'!$E1650,".",'Formulario PPGR3'!$F1650))</f>
        <v/>
      </c>
      <c r="C1650" s="188" t="str">
        <f>IF('Formulario PPGR3'!$G1650="","",'Formulario PPGR1'!#REF!)</f>
        <v/>
      </c>
      <c r="D1650" s="188" t="str">
        <f>IF('Formulario PPGR3'!$G1650="","",'Formulario PPGR1'!#REF!)</f>
        <v/>
      </c>
      <c r="E1650" s="188" t="str">
        <f>IF('Formulario PPGR3'!$G1650="","",'Formulario PPGR1'!#REF!)</f>
        <v/>
      </c>
      <c r="F1650" s="188" t="str">
        <f>IF('Formulario PPGR3'!$G1650="","",'Formulario PPGR1'!#REF!)</f>
        <v/>
      </c>
      <c r="G1650" s="234"/>
      <c r="H1650" s="519" t="str" cm="1">
        <f t="array" ref="H1650">IF(Tabla1[[#This Row],[Código_Actividad]]="","",_xlfn.XLOOKUP(Tabla1[[#This Row],[Código_Actividad]],CodigoActividad,Tabla2[Actividades Programables Presupuestables],"",0))</f>
        <v/>
      </c>
      <c r="I1650" s="520" t="str">
        <f>IFERROR(VLOOKUP('Formulario PPGR3'!$G1650,'Formulario PPGR2'!$C$9:$Q$270,15,FALSE),"")</f>
        <v/>
      </c>
      <c r="J1650" s="525"/>
      <c r="K1650" s="524"/>
      <c r="L1650" s="521" t="str">
        <f>IF(Tabla1[[#This Row],[Descripción]]="","",_xlfn.XLOOKUP(Tabla1[[#This Row],[Descripción]],Tabla10[Descripción],Tabla10[Unidad de Medida],"",0))</f>
        <v/>
      </c>
      <c r="M1650" s="312"/>
      <c r="N1650" s="537" t="str">
        <f>IF(Tabla1[[#This Row],[Descripción]]="","",_xlfn.XLOOKUP(Tabla1[[#This Row],[Descripción]],Tabla10[Descripción],Tabla10[Precio Unitario],0))</f>
        <v/>
      </c>
      <c r="O1650" s="537" t="str">
        <f>IF(Tabla1[[#This Row],[Cantidad de Insumos]]="","",Tabla1[[#This Row],[Precio Unitario]]*Tabla1[[#This Row],[Cantidad de Insumos]])</f>
        <v/>
      </c>
      <c r="P1650" s="522" t="str">
        <f>IF(Tabla1[[#This Row],[Descripción]]="","",_xlfn.XLOOKUP(Tabla1[[#This Row],[Descripción]],Tabla10[Descripción],Tabla10[CODIGO PRESUPUESTARIO],0))</f>
        <v/>
      </c>
      <c r="Q1650" s="523"/>
      <c r="R1650" s="523" t="str">
        <f>IF(Tabla1[[#This Row],[Insumos]]="","",_xlfn.XLOOKUP(Tabla1[[#This Row],[Insumos]],Tabla10[Insumo],Tabla10[InsumoAbrev],"",0))</f>
        <v/>
      </c>
    </row>
    <row r="1651" spans="2:18">
      <c r="B1651" s="188" t="str">
        <f>IF('Formulario PPGR3'!$G1651="","",CONCATENATE('Formulario PPGR3'!$C1651,".",'Formulario PPGR3'!$D1651,".",'Formulario PPGR3'!$E1651,".",'Formulario PPGR3'!$F1651))</f>
        <v/>
      </c>
      <c r="C1651" s="188" t="str">
        <f>IF('Formulario PPGR3'!$G1651="","",'Formulario PPGR1'!#REF!)</f>
        <v/>
      </c>
      <c r="D1651" s="188" t="str">
        <f>IF('Formulario PPGR3'!$G1651="","",'Formulario PPGR1'!#REF!)</f>
        <v/>
      </c>
      <c r="E1651" s="188" t="str">
        <f>IF('Formulario PPGR3'!$G1651="","",'Formulario PPGR1'!#REF!)</f>
        <v/>
      </c>
      <c r="F1651" s="188" t="str">
        <f>IF('Formulario PPGR3'!$G1651="","",'Formulario PPGR1'!#REF!)</f>
        <v/>
      </c>
      <c r="G1651" s="234"/>
      <c r="H1651" s="519" t="str" cm="1">
        <f t="array" ref="H1651">IF(Tabla1[[#This Row],[Código_Actividad]]="","",_xlfn.XLOOKUP(Tabla1[[#This Row],[Código_Actividad]],CodigoActividad,Tabla2[Actividades Programables Presupuestables],"",0))</f>
        <v/>
      </c>
      <c r="I1651" s="520" t="str">
        <f>IFERROR(VLOOKUP('Formulario PPGR3'!$G1651,'Formulario PPGR2'!$C$9:$Q$270,15,FALSE),"")</f>
        <v/>
      </c>
      <c r="J1651" s="525"/>
      <c r="K1651" s="524"/>
      <c r="L1651" s="521" t="str">
        <f>IF(Tabla1[[#This Row],[Descripción]]="","",_xlfn.XLOOKUP(Tabla1[[#This Row],[Descripción]],Tabla10[Descripción],Tabla10[Unidad de Medida],"",0))</f>
        <v/>
      </c>
      <c r="M1651" s="312"/>
      <c r="N1651" s="537" t="str">
        <f>IF(Tabla1[[#This Row],[Descripción]]="","",_xlfn.XLOOKUP(Tabla1[[#This Row],[Descripción]],Tabla10[Descripción],Tabla10[Precio Unitario],0))</f>
        <v/>
      </c>
      <c r="O1651" s="537" t="str">
        <f>IF(Tabla1[[#This Row],[Cantidad de Insumos]]="","",Tabla1[[#This Row],[Precio Unitario]]*Tabla1[[#This Row],[Cantidad de Insumos]])</f>
        <v/>
      </c>
      <c r="P1651" s="522" t="str">
        <f>IF(Tabla1[[#This Row],[Descripción]]="","",_xlfn.XLOOKUP(Tabla1[[#This Row],[Descripción]],Tabla10[Descripción],Tabla10[CODIGO PRESUPUESTARIO],0))</f>
        <v/>
      </c>
      <c r="Q1651" s="523"/>
      <c r="R1651" s="523" t="str">
        <f>IF(Tabla1[[#This Row],[Insumos]]="","",_xlfn.XLOOKUP(Tabla1[[#This Row],[Insumos]],Tabla10[Insumo],Tabla10[InsumoAbrev],"",0))</f>
        <v/>
      </c>
    </row>
    <row r="1652" spans="2:18">
      <c r="B1652" s="188" t="str">
        <f>IF('Formulario PPGR3'!$G1652="","",CONCATENATE('Formulario PPGR3'!$C1652,".",'Formulario PPGR3'!$D1652,".",'Formulario PPGR3'!$E1652,".",'Formulario PPGR3'!$F1652))</f>
        <v/>
      </c>
      <c r="C1652" s="188" t="str">
        <f>IF('Formulario PPGR3'!$G1652="","",'Formulario PPGR1'!#REF!)</f>
        <v/>
      </c>
      <c r="D1652" s="188" t="str">
        <f>IF('Formulario PPGR3'!$G1652="","",'Formulario PPGR1'!#REF!)</f>
        <v/>
      </c>
      <c r="E1652" s="188" t="str">
        <f>IF('Formulario PPGR3'!$G1652="","",'Formulario PPGR1'!#REF!)</f>
        <v/>
      </c>
      <c r="F1652" s="188" t="str">
        <f>IF('Formulario PPGR3'!$G1652="","",'Formulario PPGR1'!#REF!)</f>
        <v/>
      </c>
      <c r="G1652" s="234"/>
      <c r="H1652" s="519" t="str" cm="1">
        <f t="array" ref="H1652">IF(Tabla1[[#This Row],[Código_Actividad]]="","",_xlfn.XLOOKUP(Tabla1[[#This Row],[Código_Actividad]],CodigoActividad,Tabla2[Actividades Programables Presupuestables],"",0))</f>
        <v/>
      </c>
      <c r="I1652" s="520" t="str">
        <f>IFERROR(VLOOKUP('Formulario PPGR3'!$G1652,'Formulario PPGR2'!$C$9:$Q$270,15,FALSE),"")</f>
        <v/>
      </c>
      <c r="J1652" s="525"/>
      <c r="K1652" s="524"/>
      <c r="L1652" s="521" t="str">
        <f>IF(Tabla1[[#This Row],[Descripción]]="","",_xlfn.XLOOKUP(Tabla1[[#This Row],[Descripción]],Tabla10[Descripción],Tabla10[Unidad de Medida],"",0))</f>
        <v/>
      </c>
      <c r="M1652" s="312"/>
      <c r="N1652" s="537" t="str">
        <f>IF(Tabla1[[#This Row],[Descripción]]="","",_xlfn.XLOOKUP(Tabla1[[#This Row],[Descripción]],Tabla10[Descripción],Tabla10[Precio Unitario],0))</f>
        <v/>
      </c>
      <c r="O1652" s="537" t="str">
        <f>IF(Tabla1[[#This Row],[Cantidad de Insumos]]="","",Tabla1[[#This Row],[Precio Unitario]]*Tabla1[[#This Row],[Cantidad de Insumos]])</f>
        <v/>
      </c>
      <c r="P1652" s="522" t="str">
        <f>IF(Tabla1[[#This Row],[Descripción]]="","",_xlfn.XLOOKUP(Tabla1[[#This Row],[Descripción]],Tabla10[Descripción],Tabla10[CODIGO PRESUPUESTARIO],0))</f>
        <v/>
      </c>
      <c r="Q1652" s="523"/>
      <c r="R1652" s="523" t="str">
        <f>IF(Tabla1[[#This Row],[Insumos]]="","",_xlfn.XLOOKUP(Tabla1[[#This Row],[Insumos]],Tabla10[Insumo],Tabla10[InsumoAbrev],"",0))</f>
        <v/>
      </c>
    </row>
    <row r="1653" spans="2:18">
      <c r="B1653" s="188" t="str">
        <f>IF('Formulario PPGR3'!$G1653="","",CONCATENATE('Formulario PPGR3'!$C1653,".",'Formulario PPGR3'!$D1653,".",'Formulario PPGR3'!$E1653,".",'Formulario PPGR3'!$F1653))</f>
        <v/>
      </c>
      <c r="C1653" s="188" t="str">
        <f>IF('Formulario PPGR3'!$G1653="","",'Formulario PPGR1'!#REF!)</f>
        <v/>
      </c>
      <c r="D1653" s="188" t="str">
        <f>IF('Formulario PPGR3'!$G1653="","",'Formulario PPGR1'!#REF!)</f>
        <v/>
      </c>
      <c r="E1653" s="188" t="str">
        <f>IF('Formulario PPGR3'!$G1653="","",'Formulario PPGR1'!#REF!)</f>
        <v/>
      </c>
      <c r="F1653" s="188" t="str">
        <f>IF('Formulario PPGR3'!$G1653="","",'Formulario PPGR1'!#REF!)</f>
        <v/>
      </c>
      <c r="G1653" s="234"/>
      <c r="H1653" s="519" t="str" cm="1">
        <f t="array" ref="H1653">IF(Tabla1[[#This Row],[Código_Actividad]]="","",_xlfn.XLOOKUP(Tabla1[[#This Row],[Código_Actividad]],CodigoActividad,Tabla2[Actividades Programables Presupuestables],"",0))</f>
        <v/>
      </c>
      <c r="I1653" s="520" t="str">
        <f>IFERROR(VLOOKUP('Formulario PPGR3'!$G1653,'Formulario PPGR2'!$C$9:$Q$270,15,FALSE),"")</f>
        <v/>
      </c>
      <c r="J1653" s="525"/>
      <c r="K1653" s="524"/>
      <c r="L1653" s="521" t="str">
        <f>IF(Tabla1[[#This Row],[Descripción]]="","",_xlfn.XLOOKUP(Tabla1[[#This Row],[Descripción]],Tabla10[Descripción],Tabla10[Unidad de Medida],"",0))</f>
        <v/>
      </c>
      <c r="M1653" s="312"/>
      <c r="N1653" s="537" t="str">
        <f>IF(Tabla1[[#This Row],[Descripción]]="","",_xlfn.XLOOKUP(Tabla1[[#This Row],[Descripción]],Tabla10[Descripción],Tabla10[Precio Unitario],0))</f>
        <v/>
      </c>
      <c r="O1653" s="537" t="str">
        <f>IF(Tabla1[[#This Row],[Cantidad de Insumos]]="","",Tabla1[[#This Row],[Precio Unitario]]*Tabla1[[#This Row],[Cantidad de Insumos]])</f>
        <v/>
      </c>
      <c r="P1653" s="522" t="str">
        <f>IF(Tabla1[[#This Row],[Descripción]]="","",_xlfn.XLOOKUP(Tabla1[[#This Row],[Descripción]],Tabla10[Descripción],Tabla10[CODIGO PRESUPUESTARIO],0))</f>
        <v/>
      </c>
      <c r="Q1653" s="523"/>
      <c r="R1653" s="523" t="str">
        <f>IF(Tabla1[[#This Row],[Insumos]]="","",_xlfn.XLOOKUP(Tabla1[[#This Row],[Insumos]],Tabla10[Insumo],Tabla10[InsumoAbrev],"",0))</f>
        <v/>
      </c>
    </row>
    <row r="1654" spans="2:18">
      <c r="B1654" s="188" t="str">
        <f>IF('Formulario PPGR3'!$G1654="","",CONCATENATE('Formulario PPGR3'!$C1654,".",'Formulario PPGR3'!$D1654,".",'Formulario PPGR3'!$E1654,".",'Formulario PPGR3'!$F1654))</f>
        <v/>
      </c>
      <c r="C1654" s="188" t="str">
        <f>IF('Formulario PPGR3'!$G1654="","",'Formulario PPGR1'!#REF!)</f>
        <v/>
      </c>
      <c r="D1654" s="188" t="str">
        <f>IF('Formulario PPGR3'!$G1654="","",'Formulario PPGR1'!#REF!)</f>
        <v/>
      </c>
      <c r="E1654" s="188" t="str">
        <f>IF('Formulario PPGR3'!$G1654="","",'Formulario PPGR1'!#REF!)</f>
        <v/>
      </c>
      <c r="F1654" s="188" t="str">
        <f>IF('Formulario PPGR3'!$G1654="","",'Formulario PPGR1'!#REF!)</f>
        <v/>
      </c>
      <c r="G1654" s="234"/>
      <c r="H1654" s="519" t="str" cm="1">
        <f t="array" ref="H1654">IF(Tabla1[[#This Row],[Código_Actividad]]="","",_xlfn.XLOOKUP(Tabla1[[#This Row],[Código_Actividad]],CodigoActividad,Tabla2[Actividades Programables Presupuestables],"",0))</f>
        <v/>
      </c>
      <c r="I1654" s="520" t="str">
        <f>IFERROR(VLOOKUP('Formulario PPGR3'!$G1654,'Formulario PPGR2'!$C$9:$Q$270,15,FALSE),"")</f>
        <v/>
      </c>
      <c r="J1654" s="525"/>
      <c r="K1654" s="524"/>
      <c r="L1654" s="521" t="str">
        <f>IF(Tabla1[[#This Row],[Descripción]]="","",_xlfn.XLOOKUP(Tabla1[[#This Row],[Descripción]],Tabla10[Descripción],Tabla10[Unidad de Medida],"",0))</f>
        <v/>
      </c>
      <c r="M1654" s="312"/>
      <c r="N1654" s="537" t="str">
        <f>IF(Tabla1[[#This Row],[Descripción]]="","",_xlfn.XLOOKUP(Tabla1[[#This Row],[Descripción]],Tabla10[Descripción],Tabla10[Precio Unitario],0))</f>
        <v/>
      </c>
      <c r="O1654" s="537" t="str">
        <f>IF(Tabla1[[#This Row],[Cantidad de Insumos]]="","",Tabla1[[#This Row],[Precio Unitario]]*Tabla1[[#This Row],[Cantidad de Insumos]])</f>
        <v/>
      </c>
      <c r="P1654" s="522" t="str">
        <f>IF(Tabla1[[#This Row],[Descripción]]="","",_xlfn.XLOOKUP(Tabla1[[#This Row],[Descripción]],Tabla10[Descripción],Tabla10[CODIGO PRESUPUESTARIO],0))</f>
        <v/>
      </c>
      <c r="Q1654" s="523"/>
      <c r="R1654" s="523" t="str">
        <f>IF(Tabla1[[#This Row],[Insumos]]="","",_xlfn.XLOOKUP(Tabla1[[#This Row],[Insumos]],Tabla10[Insumo],Tabla10[InsumoAbrev],"",0))</f>
        <v/>
      </c>
    </row>
    <row r="1655" spans="2:18">
      <c r="B1655" s="188" t="str">
        <f>IF('Formulario PPGR3'!$G1655="","",CONCATENATE('Formulario PPGR3'!$C1655,".",'Formulario PPGR3'!$D1655,".",'Formulario PPGR3'!$E1655,".",'Formulario PPGR3'!$F1655))</f>
        <v/>
      </c>
      <c r="C1655" s="188" t="str">
        <f>IF('Formulario PPGR3'!$G1655="","",'Formulario PPGR1'!#REF!)</f>
        <v/>
      </c>
      <c r="D1655" s="188" t="str">
        <f>IF('Formulario PPGR3'!$G1655="","",'Formulario PPGR1'!#REF!)</f>
        <v/>
      </c>
      <c r="E1655" s="188" t="str">
        <f>IF('Formulario PPGR3'!$G1655="","",'Formulario PPGR1'!#REF!)</f>
        <v/>
      </c>
      <c r="F1655" s="188" t="str">
        <f>IF('Formulario PPGR3'!$G1655="","",'Formulario PPGR1'!#REF!)</f>
        <v/>
      </c>
      <c r="G1655" s="234"/>
      <c r="H1655" s="519" t="str" cm="1">
        <f t="array" ref="H1655">IF(Tabla1[[#This Row],[Código_Actividad]]="","",_xlfn.XLOOKUP(Tabla1[[#This Row],[Código_Actividad]],CodigoActividad,Tabla2[Actividades Programables Presupuestables],"",0))</f>
        <v/>
      </c>
      <c r="I1655" s="520" t="str">
        <f>IFERROR(VLOOKUP('Formulario PPGR3'!$G1655,'Formulario PPGR2'!$C$9:$Q$270,15,FALSE),"")</f>
        <v/>
      </c>
      <c r="J1655" s="525"/>
      <c r="K1655" s="524"/>
      <c r="L1655" s="521" t="str">
        <f>IF(Tabla1[[#This Row],[Descripción]]="","",_xlfn.XLOOKUP(Tabla1[[#This Row],[Descripción]],Tabla10[Descripción],Tabla10[Unidad de Medida],"",0))</f>
        <v/>
      </c>
      <c r="M1655" s="312"/>
      <c r="N1655" s="537" t="str">
        <f>IF(Tabla1[[#This Row],[Descripción]]="","",_xlfn.XLOOKUP(Tabla1[[#This Row],[Descripción]],Tabla10[Descripción],Tabla10[Precio Unitario],0))</f>
        <v/>
      </c>
      <c r="O1655" s="537" t="str">
        <f>IF(Tabla1[[#This Row],[Cantidad de Insumos]]="","",Tabla1[[#This Row],[Precio Unitario]]*Tabla1[[#This Row],[Cantidad de Insumos]])</f>
        <v/>
      </c>
      <c r="P1655" s="522" t="str">
        <f>IF(Tabla1[[#This Row],[Descripción]]="","",_xlfn.XLOOKUP(Tabla1[[#This Row],[Descripción]],Tabla10[Descripción],Tabla10[CODIGO PRESUPUESTARIO],0))</f>
        <v/>
      </c>
      <c r="Q1655" s="523"/>
      <c r="R1655" s="523" t="str">
        <f>IF(Tabla1[[#This Row],[Insumos]]="","",_xlfn.XLOOKUP(Tabla1[[#This Row],[Insumos]],Tabla10[Insumo],Tabla10[InsumoAbrev],"",0))</f>
        <v/>
      </c>
    </row>
    <row r="1656" spans="2:18">
      <c r="B1656" s="188" t="str">
        <f>IF('Formulario PPGR3'!$G1656="","",CONCATENATE('Formulario PPGR3'!$C1656,".",'Formulario PPGR3'!$D1656,".",'Formulario PPGR3'!$E1656,".",'Formulario PPGR3'!$F1656))</f>
        <v/>
      </c>
      <c r="C1656" s="188" t="str">
        <f>IF('Formulario PPGR3'!$G1656="","",'Formulario PPGR1'!#REF!)</f>
        <v/>
      </c>
      <c r="D1656" s="188" t="str">
        <f>IF('Formulario PPGR3'!$G1656="","",'Formulario PPGR1'!#REF!)</f>
        <v/>
      </c>
      <c r="E1656" s="188" t="str">
        <f>IF('Formulario PPGR3'!$G1656="","",'Formulario PPGR1'!#REF!)</f>
        <v/>
      </c>
      <c r="F1656" s="188" t="str">
        <f>IF('Formulario PPGR3'!$G1656="","",'Formulario PPGR1'!#REF!)</f>
        <v/>
      </c>
      <c r="G1656" s="234"/>
      <c r="H1656" s="519" t="str" cm="1">
        <f t="array" ref="H1656">IF(Tabla1[[#This Row],[Código_Actividad]]="","",_xlfn.XLOOKUP(Tabla1[[#This Row],[Código_Actividad]],CodigoActividad,Tabla2[Actividades Programables Presupuestables],"",0))</f>
        <v/>
      </c>
      <c r="I1656" s="520" t="str">
        <f>IFERROR(VLOOKUP('Formulario PPGR3'!$G1656,'Formulario PPGR2'!$C$9:$Q$270,15,FALSE),"")</f>
        <v/>
      </c>
      <c r="J1656" s="525"/>
      <c r="K1656" s="524"/>
      <c r="L1656" s="521" t="str">
        <f>IF(Tabla1[[#This Row],[Descripción]]="","",_xlfn.XLOOKUP(Tabla1[[#This Row],[Descripción]],Tabla10[Descripción],Tabla10[Unidad de Medida],"",0))</f>
        <v/>
      </c>
      <c r="M1656" s="312"/>
      <c r="N1656" s="537" t="str">
        <f>IF(Tabla1[[#This Row],[Descripción]]="","",_xlfn.XLOOKUP(Tabla1[[#This Row],[Descripción]],Tabla10[Descripción],Tabla10[Precio Unitario],0))</f>
        <v/>
      </c>
      <c r="O1656" s="537" t="str">
        <f>IF(Tabla1[[#This Row],[Cantidad de Insumos]]="","",Tabla1[[#This Row],[Precio Unitario]]*Tabla1[[#This Row],[Cantidad de Insumos]])</f>
        <v/>
      </c>
      <c r="P1656" s="522" t="str">
        <f>IF(Tabla1[[#This Row],[Descripción]]="","",_xlfn.XLOOKUP(Tabla1[[#This Row],[Descripción]],Tabla10[Descripción],Tabla10[CODIGO PRESUPUESTARIO],0))</f>
        <v/>
      </c>
      <c r="Q1656" s="523"/>
      <c r="R1656" s="523" t="str">
        <f>IF(Tabla1[[#This Row],[Insumos]]="","",_xlfn.XLOOKUP(Tabla1[[#This Row],[Insumos]],Tabla10[Insumo],Tabla10[InsumoAbrev],"",0))</f>
        <v/>
      </c>
    </row>
    <row r="1657" spans="2:18">
      <c r="B1657" s="188" t="str">
        <f>IF('Formulario PPGR3'!$G1657="","",CONCATENATE('Formulario PPGR3'!$C1657,".",'Formulario PPGR3'!$D1657,".",'Formulario PPGR3'!$E1657,".",'Formulario PPGR3'!$F1657))</f>
        <v/>
      </c>
      <c r="C1657" s="188" t="str">
        <f>IF('Formulario PPGR3'!$G1657="","",'Formulario PPGR1'!#REF!)</f>
        <v/>
      </c>
      <c r="D1657" s="188" t="str">
        <f>IF('Formulario PPGR3'!$G1657="","",'Formulario PPGR1'!#REF!)</f>
        <v/>
      </c>
      <c r="E1657" s="188" t="str">
        <f>IF('Formulario PPGR3'!$G1657="","",'Formulario PPGR1'!#REF!)</f>
        <v/>
      </c>
      <c r="F1657" s="188" t="str">
        <f>IF('Formulario PPGR3'!$G1657="","",'Formulario PPGR1'!#REF!)</f>
        <v/>
      </c>
      <c r="G1657" s="234"/>
      <c r="H1657" s="519" t="str" cm="1">
        <f t="array" ref="H1657">IF(Tabla1[[#This Row],[Código_Actividad]]="","",_xlfn.XLOOKUP(Tabla1[[#This Row],[Código_Actividad]],CodigoActividad,Tabla2[Actividades Programables Presupuestables],"",0))</f>
        <v/>
      </c>
      <c r="I1657" s="520" t="str">
        <f>IFERROR(VLOOKUP('Formulario PPGR3'!$G1657,'Formulario PPGR2'!$C$9:$Q$270,15,FALSE),"")</f>
        <v/>
      </c>
      <c r="J1657" s="525"/>
      <c r="K1657" s="524"/>
      <c r="L1657" s="521" t="str">
        <f>IF(Tabla1[[#This Row],[Descripción]]="","",_xlfn.XLOOKUP(Tabla1[[#This Row],[Descripción]],Tabla10[Descripción],Tabla10[Unidad de Medida],"",0))</f>
        <v/>
      </c>
      <c r="M1657" s="312"/>
      <c r="N1657" s="537" t="str">
        <f>IF(Tabla1[[#This Row],[Descripción]]="","",_xlfn.XLOOKUP(Tabla1[[#This Row],[Descripción]],Tabla10[Descripción],Tabla10[Precio Unitario],0))</f>
        <v/>
      </c>
      <c r="O1657" s="537" t="str">
        <f>IF(Tabla1[[#This Row],[Cantidad de Insumos]]="","",Tabla1[[#This Row],[Precio Unitario]]*Tabla1[[#This Row],[Cantidad de Insumos]])</f>
        <v/>
      </c>
      <c r="P1657" s="522" t="str">
        <f>IF(Tabla1[[#This Row],[Descripción]]="","",_xlfn.XLOOKUP(Tabla1[[#This Row],[Descripción]],Tabla10[Descripción],Tabla10[CODIGO PRESUPUESTARIO],0))</f>
        <v/>
      </c>
      <c r="Q1657" s="523"/>
      <c r="R1657" s="523" t="str">
        <f>IF(Tabla1[[#This Row],[Insumos]]="","",_xlfn.XLOOKUP(Tabla1[[#This Row],[Insumos]],Tabla10[Insumo],Tabla10[InsumoAbrev],"",0))</f>
        <v/>
      </c>
    </row>
    <row r="1658" spans="2:18">
      <c r="B1658" s="188" t="str">
        <f>IF('Formulario PPGR3'!$G1658="","",CONCATENATE('Formulario PPGR3'!$C1658,".",'Formulario PPGR3'!$D1658,".",'Formulario PPGR3'!$E1658,".",'Formulario PPGR3'!$F1658))</f>
        <v/>
      </c>
      <c r="C1658" s="188" t="str">
        <f>IF('Formulario PPGR3'!$G1658="","",'Formulario PPGR1'!#REF!)</f>
        <v/>
      </c>
      <c r="D1658" s="188" t="str">
        <f>IF('Formulario PPGR3'!$G1658="","",'Formulario PPGR1'!#REF!)</f>
        <v/>
      </c>
      <c r="E1658" s="188" t="str">
        <f>IF('Formulario PPGR3'!$G1658="","",'Formulario PPGR1'!#REF!)</f>
        <v/>
      </c>
      <c r="F1658" s="188" t="str">
        <f>IF('Formulario PPGR3'!$G1658="","",'Formulario PPGR1'!#REF!)</f>
        <v/>
      </c>
      <c r="G1658" s="234"/>
      <c r="H1658" s="519" t="str" cm="1">
        <f t="array" ref="H1658">IF(Tabla1[[#This Row],[Código_Actividad]]="","",_xlfn.XLOOKUP(Tabla1[[#This Row],[Código_Actividad]],CodigoActividad,Tabla2[Actividades Programables Presupuestables],"",0))</f>
        <v/>
      </c>
      <c r="I1658" s="520" t="str">
        <f>IFERROR(VLOOKUP('Formulario PPGR3'!$G1658,'Formulario PPGR2'!$C$9:$Q$270,15,FALSE),"")</f>
        <v/>
      </c>
      <c r="J1658" s="525"/>
      <c r="K1658" s="524"/>
      <c r="L1658" s="521" t="str">
        <f>IF(Tabla1[[#This Row],[Descripción]]="","",_xlfn.XLOOKUP(Tabla1[[#This Row],[Descripción]],Tabla10[Descripción],Tabla10[Unidad de Medida],"",0))</f>
        <v/>
      </c>
      <c r="M1658" s="312"/>
      <c r="N1658" s="537" t="str">
        <f>IF(Tabla1[[#This Row],[Descripción]]="","",_xlfn.XLOOKUP(Tabla1[[#This Row],[Descripción]],Tabla10[Descripción],Tabla10[Precio Unitario],0))</f>
        <v/>
      </c>
      <c r="O1658" s="537" t="str">
        <f>IF(Tabla1[[#This Row],[Cantidad de Insumos]]="","",Tabla1[[#This Row],[Precio Unitario]]*Tabla1[[#This Row],[Cantidad de Insumos]])</f>
        <v/>
      </c>
      <c r="P1658" s="522" t="str">
        <f>IF(Tabla1[[#This Row],[Descripción]]="","",_xlfn.XLOOKUP(Tabla1[[#This Row],[Descripción]],Tabla10[Descripción],Tabla10[CODIGO PRESUPUESTARIO],0))</f>
        <v/>
      </c>
      <c r="Q1658" s="523"/>
      <c r="R1658" s="523" t="str">
        <f>IF(Tabla1[[#This Row],[Insumos]]="","",_xlfn.XLOOKUP(Tabla1[[#This Row],[Insumos]],Tabla10[Insumo],Tabla10[InsumoAbrev],"",0))</f>
        <v/>
      </c>
    </row>
    <row r="1659" spans="2:18">
      <c r="B1659" s="188" t="str">
        <f>IF('Formulario PPGR3'!$G1659="","",CONCATENATE('Formulario PPGR3'!$C1659,".",'Formulario PPGR3'!$D1659,".",'Formulario PPGR3'!$E1659,".",'Formulario PPGR3'!$F1659))</f>
        <v/>
      </c>
      <c r="C1659" s="188" t="str">
        <f>IF('Formulario PPGR3'!$G1659="","",'Formulario PPGR1'!#REF!)</f>
        <v/>
      </c>
      <c r="D1659" s="188" t="str">
        <f>IF('Formulario PPGR3'!$G1659="","",'Formulario PPGR1'!#REF!)</f>
        <v/>
      </c>
      <c r="E1659" s="188" t="str">
        <f>IF('Formulario PPGR3'!$G1659="","",'Formulario PPGR1'!#REF!)</f>
        <v/>
      </c>
      <c r="F1659" s="188" t="str">
        <f>IF('Formulario PPGR3'!$G1659="","",'Formulario PPGR1'!#REF!)</f>
        <v/>
      </c>
      <c r="G1659" s="234"/>
      <c r="H1659" s="519" t="str" cm="1">
        <f t="array" ref="H1659">IF(Tabla1[[#This Row],[Código_Actividad]]="","",_xlfn.XLOOKUP(Tabla1[[#This Row],[Código_Actividad]],CodigoActividad,Tabla2[Actividades Programables Presupuestables],"",0))</f>
        <v/>
      </c>
      <c r="I1659" s="520" t="str">
        <f>IFERROR(VLOOKUP('Formulario PPGR3'!$G1659,'Formulario PPGR2'!$C$9:$Q$270,15,FALSE),"")</f>
        <v/>
      </c>
      <c r="J1659" s="525"/>
      <c r="K1659" s="524"/>
      <c r="L1659" s="521" t="str">
        <f>IF(Tabla1[[#This Row],[Descripción]]="","",_xlfn.XLOOKUP(Tabla1[[#This Row],[Descripción]],Tabla10[Descripción],Tabla10[Unidad de Medida],"",0))</f>
        <v/>
      </c>
      <c r="M1659" s="312"/>
      <c r="N1659" s="537" t="str">
        <f>IF(Tabla1[[#This Row],[Descripción]]="","",_xlfn.XLOOKUP(Tabla1[[#This Row],[Descripción]],Tabla10[Descripción],Tabla10[Precio Unitario],0))</f>
        <v/>
      </c>
      <c r="O1659" s="537" t="str">
        <f>IF(Tabla1[[#This Row],[Cantidad de Insumos]]="","",Tabla1[[#This Row],[Precio Unitario]]*Tabla1[[#This Row],[Cantidad de Insumos]])</f>
        <v/>
      </c>
      <c r="P1659" s="522" t="str">
        <f>IF(Tabla1[[#This Row],[Descripción]]="","",_xlfn.XLOOKUP(Tabla1[[#This Row],[Descripción]],Tabla10[Descripción],Tabla10[CODIGO PRESUPUESTARIO],0))</f>
        <v/>
      </c>
      <c r="Q1659" s="523"/>
      <c r="R1659" s="523" t="str">
        <f>IF(Tabla1[[#This Row],[Insumos]]="","",_xlfn.XLOOKUP(Tabla1[[#This Row],[Insumos]],Tabla10[Insumo],Tabla10[InsumoAbrev],"",0))</f>
        <v/>
      </c>
    </row>
    <row r="1660" spans="2:18">
      <c r="B1660" s="188" t="str">
        <f>IF('Formulario PPGR3'!$G1660="","",CONCATENATE('Formulario PPGR3'!$C1660,".",'Formulario PPGR3'!$D1660,".",'Formulario PPGR3'!$E1660,".",'Formulario PPGR3'!$F1660))</f>
        <v/>
      </c>
      <c r="C1660" s="188" t="str">
        <f>IF('Formulario PPGR3'!$G1660="","",'Formulario PPGR1'!#REF!)</f>
        <v/>
      </c>
      <c r="D1660" s="188" t="str">
        <f>IF('Formulario PPGR3'!$G1660="","",'Formulario PPGR1'!#REF!)</f>
        <v/>
      </c>
      <c r="E1660" s="188" t="str">
        <f>IF('Formulario PPGR3'!$G1660="","",'Formulario PPGR1'!#REF!)</f>
        <v/>
      </c>
      <c r="F1660" s="188" t="str">
        <f>IF('Formulario PPGR3'!$G1660="","",'Formulario PPGR1'!#REF!)</f>
        <v/>
      </c>
      <c r="G1660" s="234"/>
      <c r="H1660" s="519" t="str" cm="1">
        <f t="array" ref="H1660">IF(Tabla1[[#This Row],[Código_Actividad]]="","",_xlfn.XLOOKUP(Tabla1[[#This Row],[Código_Actividad]],CodigoActividad,Tabla2[Actividades Programables Presupuestables],"",0))</f>
        <v/>
      </c>
      <c r="I1660" s="520" t="str">
        <f>IFERROR(VLOOKUP('Formulario PPGR3'!$G1660,'Formulario PPGR2'!$C$9:$Q$270,15,FALSE),"")</f>
        <v/>
      </c>
      <c r="J1660" s="525"/>
      <c r="K1660" s="524"/>
      <c r="L1660" s="521" t="str">
        <f>IF(Tabla1[[#This Row],[Descripción]]="","",_xlfn.XLOOKUP(Tabla1[[#This Row],[Descripción]],Tabla10[Descripción],Tabla10[Unidad de Medida],"",0))</f>
        <v/>
      </c>
      <c r="M1660" s="312"/>
      <c r="N1660" s="537" t="str">
        <f>IF(Tabla1[[#This Row],[Descripción]]="","",_xlfn.XLOOKUP(Tabla1[[#This Row],[Descripción]],Tabla10[Descripción],Tabla10[Precio Unitario],0))</f>
        <v/>
      </c>
      <c r="O1660" s="537" t="str">
        <f>IF(Tabla1[[#This Row],[Cantidad de Insumos]]="","",Tabla1[[#This Row],[Precio Unitario]]*Tabla1[[#This Row],[Cantidad de Insumos]])</f>
        <v/>
      </c>
      <c r="P1660" s="522" t="str">
        <f>IF(Tabla1[[#This Row],[Descripción]]="","",_xlfn.XLOOKUP(Tabla1[[#This Row],[Descripción]],Tabla10[Descripción],Tabla10[CODIGO PRESUPUESTARIO],0))</f>
        <v/>
      </c>
      <c r="Q1660" s="523"/>
      <c r="R1660" s="523" t="str">
        <f>IF(Tabla1[[#This Row],[Insumos]]="","",_xlfn.XLOOKUP(Tabla1[[#This Row],[Insumos]],Tabla10[Insumo],Tabla10[InsumoAbrev],"",0))</f>
        <v/>
      </c>
    </row>
    <row r="1661" spans="2:18">
      <c r="B1661" s="188" t="str">
        <f>IF('Formulario PPGR3'!$G1661="","",CONCATENATE('Formulario PPGR3'!$C1661,".",'Formulario PPGR3'!$D1661,".",'Formulario PPGR3'!$E1661,".",'Formulario PPGR3'!$F1661))</f>
        <v/>
      </c>
      <c r="C1661" s="188" t="str">
        <f>IF('Formulario PPGR3'!$G1661="","",'Formulario PPGR1'!#REF!)</f>
        <v/>
      </c>
      <c r="D1661" s="188" t="str">
        <f>IF('Formulario PPGR3'!$G1661="","",'Formulario PPGR1'!#REF!)</f>
        <v/>
      </c>
      <c r="E1661" s="188" t="str">
        <f>IF('Formulario PPGR3'!$G1661="","",'Formulario PPGR1'!#REF!)</f>
        <v/>
      </c>
      <c r="F1661" s="188" t="str">
        <f>IF('Formulario PPGR3'!$G1661="","",'Formulario PPGR1'!#REF!)</f>
        <v/>
      </c>
      <c r="G1661" s="234"/>
      <c r="H1661" s="519" t="str" cm="1">
        <f t="array" ref="H1661">IF(Tabla1[[#This Row],[Código_Actividad]]="","",_xlfn.XLOOKUP(Tabla1[[#This Row],[Código_Actividad]],CodigoActividad,Tabla2[Actividades Programables Presupuestables],"",0))</f>
        <v/>
      </c>
      <c r="I1661" s="520" t="str">
        <f>IFERROR(VLOOKUP('Formulario PPGR3'!$G1661,'Formulario PPGR2'!$C$9:$Q$270,15,FALSE),"")</f>
        <v/>
      </c>
      <c r="J1661" s="525"/>
      <c r="K1661" s="524"/>
      <c r="L1661" s="521" t="str">
        <f>IF(Tabla1[[#This Row],[Descripción]]="","",_xlfn.XLOOKUP(Tabla1[[#This Row],[Descripción]],Tabla10[Descripción],Tabla10[Unidad de Medida],"",0))</f>
        <v/>
      </c>
      <c r="M1661" s="312"/>
      <c r="N1661" s="537" t="str">
        <f>IF(Tabla1[[#This Row],[Descripción]]="","",_xlfn.XLOOKUP(Tabla1[[#This Row],[Descripción]],Tabla10[Descripción],Tabla10[Precio Unitario],0))</f>
        <v/>
      </c>
      <c r="O1661" s="537" t="str">
        <f>IF(Tabla1[[#This Row],[Cantidad de Insumos]]="","",Tabla1[[#This Row],[Precio Unitario]]*Tabla1[[#This Row],[Cantidad de Insumos]])</f>
        <v/>
      </c>
      <c r="P1661" s="522" t="str">
        <f>IF(Tabla1[[#This Row],[Descripción]]="","",_xlfn.XLOOKUP(Tabla1[[#This Row],[Descripción]],Tabla10[Descripción],Tabla10[CODIGO PRESUPUESTARIO],0))</f>
        <v/>
      </c>
      <c r="Q1661" s="523"/>
      <c r="R1661" s="523" t="str">
        <f>IF(Tabla1[[#This Row],[Insumos]]="","",_xlfn.XLOOKUP(Tabla1[[#This Row],[Insumos]],Tabla10[Insumo],Tabla10[InsumoAbrev],"",0))</f>
        <v/>
      </c>
    </row>
    <row r="1662" spans="2:18">
      <c r="B1662" s="188" t="str">
        <f>IF('Formulario PPGR3'!$G1662="","",CONCATENATE('Formulario PPGR3'!$C1662,".",'Formulario PPGR3'!$D1662,".",'Formulario PPGR3'!$E1662,".",'Formulario PPGR3'!$F1662))</f>
        <v/>
      </c>
      <c r="C1662" s="188" t="str">
        <f>IF('Formulario PPGR3'!$G1662="","",'Formulario PPGR1'!#REF!)</f>
        <v/>
      </c>
      <c r="D1662" s="188" t="str">
        <f>IF('Formulario PPGR3'!$G1662="","",'Formulario PPGR1'!#REF!)</f>
        <v/>
      </c>
      <c r="E1662" s="188" t="str">
        <f>IF('Formulario PPGR3'!$G1662="","",'Formulario PPGR1'!#REF!)</f>
        <v/>
      </c>
      <c r="F1662" s="188" t="str">
        <f>IF('Formulario PPGR3'!$G1662="","",'Formulario PPGR1'!#REF!)</f>
        <v/>
      </c>
      <c r="G1662" s="234"/>
      <c r="H1662" s="519" t="str" cm="1">
        <f t="array" ref="H1662">IF(Tabla1[[#This Row],[Código_Actividad]]="","",_xlfn.XLOOKUP(Tabla1[[#This Row],[Código_Actividad]],CodigoActividad,Tabla2[Actividades Programables Presupuestables],"",0))</f>
        <v/>
      </c>
      <c r="I1662" s="520" t="str">
        <f>IFERROR(VLOOKUP('Formulario PPGR3'!$G1662,'Formulario PPGR2'!$C$9:$Q$270,15,FALSE),"")</f>
        <v/>
      </c>
      <c r="J1662" s="525"/>
      <c r="K1662" s="524"/>
      <c r="L1662" s="521" t="str">
        <f>IF(Tabla1[[#This Row],[Descripción]]="","",_xlfn.XLOOKUP(Tabla1[[#This Row],[Descripción]],Tabla10[Descripción],Tabla10[Unidad de Medida],"",0))</f>
        <v/>
      </c>
      <c r="M1662" s="312"/>
      <c r="N1662" s="537" t="str">
        <f>IF(Tabla1[[#This Row],[Descripción]]="","",_xlfn.XLOOKUP(Tabla1[[#This Row],[Descripción]],Tabla10[Descripción],Tabla10[Precio Unitario],0))</f>
        <v/>
      </c>
      <c r="O1662" s="537" t="str">
        <f>IF(Tabla1[[#This Row],[Cantidad de Insumos]]="","",Tabla1[[#This Row],[Precio Unitario]]*Tabla1[[#This Row],[Cantidad de Insumos]])</f>
        <v/>
      </c>
      <c r="P1662" s="522" t="str">
        <f>IF(Tabla1[[#This Row],[Descripción]]="","",_xlfn.XLOOKUP(Tabla1[[#This Row],[Descripción]],Tabla10[Descripción],Tabla10[CODIGO PRESUPUESTARIO],0))</f>
        <v/>
      </c>
      <c r="Q1662" s="523"/>
      <c r="R1662" s="523" t="str">
        <f>IF(Tabla1[[#This Row],[Insumos]]="","",_xlfn.XLOOKUP(Tabla1[[#This Row],[Insumos]],Tabla10[Insumo],Tabla10[InsumoAbrev],"",0))</f>
        <v/>
      </c>
    </row>
    <row r="1663" spans="2:18">
      <c r="B1663" s="188" t="str">
        <f>IF('Formulario PPGR3'!$G1663="","",CONCATENATE('Formulario PPGR3'!$C1663,".",'Formulario PPGR3'!$D1663,".",'Formulario PPGR3'!$E1663,".",'Formulario PPGR3'!$F1663))</f>
        <v/>
      </c>
      <c r="C1663" s="188" t="str">
        <f>IF('Formulario PPGR3'!$G1663="","",'Formulario PPGR1'!#REF!)</f>
        <v/>
      </c>
      <c r="D1663" s="188" t="str">
        <f>IF('Formulario PPGR3'!$G1663="","",'Formulario PPGR1'!#REF!)</f>
        <v/>
      </c>
      <c r="E1663" s="188" t="str">
        <f>IF('Formulario PPGR3'!$G1663="","",'Formulario PPGR1'!#REF!)</f>
        <v/>
      </c>
      <c r="F1663" s="188" t="str">
        <f>IF('Formulario PPGR3'!$G1663="","",'Formulario PPGR1'!#REF!)</f>
        <v/>
      </c>
      <c r="G1663" s="234"/>
      <c r="H1663" s="519" t="str" cm="1">
        <f t="array" ref="H1663">IF(Tabla1[[#This Row],[Código_Actividad]]="","",_xlfn.XLOOKUP(Tabla1[[#This Row],[Código_Actividad]],CodigoActividad,Tabla2[Actividades Programables Presupuestables],"",0))</f>
        <v/>
      </c>
      <c r="I1663" s="520" t="str">
        <f>IFERROR(VLOOKUP('Formulario PPGR3'!$G1663,'Formulario PPGR2'!$C$9:$Q$270,15,FALSE),"")</f>
        <v/>
      </c>
      <c r="J1663" s="525"/>
      <c r="K1663" s="524"/>
      <c r="L1663" s="521" t="str">
        <f>IF(Tabla1[[#This Row],[Descripción]]="","",_xlfn.XLOOKUP(Tabla1[[#This Row],[Descripción]],Tabla10[Descripción],Tabla10[Unidad de Medida],"",0))</f>
        <v/>
      </c>
      <c r="M1663" s="312"/>
      <c r="N1663" s="537" t="str">
        <f>IF(Tabla1[[#This Row],[Descripción]]="","",_xlfn.XLOOKUP(Tabla1[[#This Row],[Descripción]],Tabla10[Descripción],Tabla10[Precio Unitario],0))</f>
        <v/>
      </c>
      <c r="O1663" s="537" t="str">
        <f>IF(Tabla1[[#This Row],[Cantidad de Insumos]]="","",Tabla1[[#This Row],[Precio Unitario]]*Tabla1[[#This Row],[Cantidad de Insumos]])</f>
        <v/>
      </c>
      <c r="P1663" s="522" t="str">
        <f>IF(Tabla1[[#This Row],[Descripción]]="","",_xlfn.XLOOKUP(Tabla1[[#This Row],[Descripción]],Tabla10[Descripción],Tabla10[CODIGO PRESUPUESTARIO],0))</f>
        <v/>
      </c>
      <c r="Q1663" s="523"/>
      <c r="R1663" s="523" t="str">
        <f>IF(Tabla1[[#This Row],[Insumos]]="","",_xlfn.XLOOKUP(Tabla1[[#This Row],[Insumos]],Tabla10[Insumo],Tabla10[InsumoAbrev],"",0))</f>
        <v/>
      </c>
    </row>
    <row r="1664" spans="2:18">
      <c r="B1664" s="188" t="str">
        <f>IF('Formulario PPGR3'!$G1664="","",CONCATENATE('Formulario PPGR3'!$C1664,".",'Formulario PPGR3'!$D1664,".",'Formulario PPGR3'!$E1664,".",'Formulario PPGR3'!$F1664))</f>
        <v/>
      </c>
      <c r="C1664" s="188" t="str">
        <f>IF('Formulario PPGR3'!$G1664="","",'Formulario PPGR1'!#REF!)</f>
        <v/>
      </c>
      <c r="D1664" s="188" t="str">
        <f>IF('Formulario PPGR3'!$G1664="","",'Formulario PPGR1'!#REF!)</f>
        <v/>
      </c>
      <c r="E1664" s="188" t="str">
        <f>IF('Formulario PPGR3'!$G1664="","",'Formulario PPGR1'!#REF!)</f>
        <v/>
      </c>
      <c r="F1664" s="188" t="str">
        <f>IF('Formulario PPGR3'!$G1664="","",'Formulario PPGR1'!#REF!)</f>
        <v/>
      </c>
      <c r="G1664" s="234"/>
      <c r="H1664" s="519" t="str" cm="1">
        <f t="array" ref="H1664">IF(Tabla1[[#This Row],[Código_Actividad]]="","",_xlfn.XLOOKUP(Tabla1[[#This Row],[Código_Actividad]],CodigoActividad,Tabla2[Actividades Programables Presupuestables],"",0))</f>
        <v/>
      </c>
      <c r="I1664" s="520" t="str">
        <f>IFERROR(VLOOKUP('Formulario PPGR3'!$G1664,'Formulario PPGR2'!$C$9:$Q$270,15,FALSE),"")</f>
        <v/>
      </c>
      <c r="J1664" s="525"/>
      <c r="K1664" s="524"/>
      <c r="L1664" s="521" t="str">
        <f>IF(Tabla1[[#This Row],[Descripción]]="","",_xlfn.XLOOKUP(Tabla1[[#This Row],[Descripción]],Tabla10[Descripción],Tabla10[Unidad de Medida],"",0))</f>
        <v/>
      </c>
      <c r="M1664" s="312"/>
      <c r="N1664" s="537" t="str">
        <f>IF(Tabla1[[#This Row],[Descripción]]="","",_xlfn.XLOOKUP(Tabla1[[#This Row],[Descripción]],Tabla10[Descripción],Tabla10[Precio Unitario],0))</f>
        <v/>
      </c>
      <c r="O1664" s="537" t="str">
        <f>IF(Tabla1[[#This Row],[Cantidad de Insumos]]="","",Tabla1[[#This Row],[Precio Unitario]]*Tabla1[[#This Row],[Cantidad de Insumos]])</f>
        <v/>
      </c>
      <c r="P1664" s="522" t="str">
        <f>IF(Tabla1[[#This Row],[Descripción]]="","",_xlfn.XLOOKUP(Tabla1[[#This Row],[Descripción]],Tabla10[Descripción],Tabla10[CODIGO PRESUPUESTARIO],0))</f>
        <v/>
      </c>
      <c r="Q1664" s="523"/>
      <c r="R1664" s="523" t="str">
        <f>IF(Tabla1[[#This Row],[Insumos]]="","",_xlfn.XLOOKUP(Tabla1[[#This Row],[Insumos]],Tabla10[Insumo],Tabla10[InsumoAbrev],"",0))</f>
        <v/>
      </c>
    </row>
    <row r="1665" spans="2:18">
      <c r="B1665" s="188" t="str">
        <f>IF('Formulario PPGR3'!$G1665="","",CONCATENATE('Formulario PPGR3'!$C1665,".",'Formulario PPGR3'!$D1665,".",'Formulario PPGR3'!$E1665,".",'Formulario PPGR3'!$F1665))</f>
        <v/>
      </c>
      <c r="C1665" s="188" t="str">
        <f>IF('Formulario PPGR3'!$G1665="","",'Formulario PPGR1'!#REF!)</f>
        <v/>
      </c>
      <c r="D1665" s="188" t="str">
        <f>IF('Formulario PPGR3'!$G1665="","",'Formulario PPGR1'!#REF!)</f>
        <v/>
      </c>
      <c r="E1665" s="188" t="str">
        <f>IF('Formulario PPGR3'!$G1665="","",'Formulario PPGR1'!#REF!)</f>
        <v/>
      </c>
      <c r="F1665" s="188" t="str">
        <f>IF('Formulario PPGR3'!$G1665="","",'Formulario PPGR1'!#REF!)</f>
        <v/>
      </c>
      <c r="G1665" s="234"/>
      <c r="H1665" s="519" t="str" cm="1">
        <f t="array" ref="H1665">IF(Tabla1[[#This Row],[Código_Actividad]]="","",_xlfn.XLOOKUP(Tabla1[[#This Row],[Código_Actividad]],CodigoActividad,Tabla2[Actividades Programables Presupuestables],"",0))</f>
        <v/>
      </c>
      <c r="I1665" s="520" t="str">
        <f>IFERROR(VLOOKUP('Formulario PPGR3'!$G1665,'Formulario PPGR2'!$C$9:$Q$270,15,FALSE),"")</f>
        <v/>
      </c>
      <c r="J1665" s="525"/>
      <c r="K1665" s="524"/>
      <c r="L1665" s="521" t="str">
        <f>IF(Tabla1[[#This Row],[Descripción]]="","",_xlfn.XLOOKUP(Tabla1[[#This Row],[Descripción]],Tabla10[Descripción],Tabla10[Unidad de Medida],"",0))</f>
        <v/>
      </c>
      <c r="M1665" s="312"/>
      <c r="N1665" s="537" t="str">
        <f>IF(Tabla1[[#This Row],[Descripción]]="","",_xlfn.XLOOKUP(Tabla1[[#This Row],[Descripción]],Tabla10[Descripción],Tabla10[Precio Unitario],0))</f>
        <v/>
      </c>
      <c r="O1665" s="537" t="str">
        <f>IF(Tabla1[[#This Row],[Cantidad de Insumos]]="","",Tabla1[[#This Row],[Precio Unitario]]*Tabla1[[#This Row],[Cantidad de Insumos]])</f>
        <v/>
      </c>
      <c r="P1665" s="522" t="str">
        <f>IF(Tabla1[[#This Row],[Descripción]]="","",_xlfn.XLOOKUP(Tabla1[[#This Row],[Descripción]],Tabla10[Descripción],Tabla10[CODIGO PRESUPUESTARIO],0))</f>
        <v/>
      </c>
      <c r="Q1665" s="523"/>
      <c r="R1665" s="523" t="str">
        <f>IF(Tabla1[[#This Row],[Insumos]]="","",_xlfn.XLOOKUP(Tabla1[[#This Row],[Insumos]],Tabla10[Insumo],Tabla10[InsumoAbrev],"",0))</f>
        <v/>
      </c>
    </row>
    <row r="1666" spans="2:18">
      <c r="B1666" s="188" t="str">
        <f>IF('Formulario PPGR3'!$G1666="","",CONCATENATE('Formulario PPGR3'!$C1666,".",'Formulario PPGR3'!$D1666,".",'Formulario PPGR3'!$E1666,".",'Formulario PPGR3'!$F1666))</f>
        <v/>
      </c>
      <c r="C1666" s="188" t="str">
        <f>IF('Formulario PPGR3'!$G1666="","",'Formulario PPGR1'!#REF!)</f>
        <v/>
      </c>
      <c r="D1666" s="188" t="str">
        <f>IF('Formulario PPGR3'!$G1666="","",'Formulario PPGR1'!#REF!)</f>
        <v/>
      </c>
      <c r="E1666" s="188" t="str">
        <f>IF('Formulario PPGR3'!$G1666="","",'Formulario PPGR1'!#REF!)</f>
        <v/>
      </c>
      <c r="F1666" s="188" t="str">
        <f>IF('Formulario PPGR3'!$G1666="","",'Formulario PPGR1'!#REF!)</f>
        <v/>
      </c>
      <c r="G1666" s="234"/>
      <c r="H1666" s="519" t="str" cm="1">
        <f t="array" ref="H1666">IF(Tabla1[[#This Row],[Código_Actividad]]="","",_xlfn.XLOOKUP(Tabla1[[#This Row],[Código_Actividad]],CodigoActividad,Tabla2[Actividades Programables Presupuestables],"",0))</f>
        <v/>
      </c>
      <c r="I1666" s="520" t="str">
        <f>IFERROR(VLOOKUP('Formulario PPGR3'!$G1666,'Formulario PPGR2'!$C$9:$Q$270,15,FALSE),"")</f>
        <v/>
      </c>
      <c r="J1666" s="525"/>
      <c r="K1666" s="524"/>
      <c r="L1666" s="521" t="str">
        <f>IF(Tabla1[[#This Row],[Descripción]]="","",_xlfn.XLOOKUP(Tabla1[[#This Row],[Descripción]],Tabla10[Descripción],Tabla10[Unidad de Medida],"",0))</f>
        <v/>
      </c>
      <c r="M1666" s="312"/>
      <c r="N1666" s="537" t="str">
        <f>IF(Tabla1[[#This Row],[Descripción]]="","",_xlfn.XLOOKUP(Tabla1[[#This Row],[Descripción]],Tabla10[Descripción],Tabla10[Precio Unitario],0))</f>
        <v/>
      </c>
      <c r="O1666" s="537" t="str">
        <f>IF(Tabla1[[#This Row],[Cantidad de Insumos]]="","",Tabla1[[#This Row],[Precio Unitario]]*Tabla1[[#This Row],[Cantidad de Insumos]])</f>
        <v/>
      </c>
      <c r="P1666" s="522" t="str">
        <f>IF(Tabla1[[#This Row],[Descripción]]="","",_xlfn.XLOOKUP(Tabla1[[#This Row],[Descripción]],Tabla10[Descripción],Tabla10[CODIGO PRESUPUESTARIO],0))</f>
        <v/>
      </c>
      <c r="Q1666" s="523"/>
      <c r="R1666" s="523" t="str">
        <f>IF(Tabla1[[#This Row],[Insumos]]="","",_xlfn.XLOOKUP(Tabla1[[#This Row],[Insumos]],Tabla10[Insumo],Tabla10[InsumoAbrev],"",0))</f>
        <v/>
      </c>
    </row>
    <row r="1667" spans="2:18">
      <c r="B1667" s="188" t="str">
        <f>IF('Formulario PPGR3'!$G1667="","",CONCATENATE('Formulario PPGR3'!$C1667,".",'Formulario PPGR3'!$D1667,".",'Formulario PPGR3'!$E1667,".",'Formulario PPGR3'!$F1667))</f>
        <v/>
      </c>
      <c r="C1667" s="188" t="str">
        <f>IF('Formulario PPGR3'!$G1667="","",'Formulario PPGR1'!#REF!)</f>
        <v/>
      </c>
      <c r="D1667" s="188" t="str">
        <f>IF('Formulario PPGR3'!$G1667="","",'Formulario PPGR1'!#REF!)</f>
        <v/>
      </c>
      <c r="E1667" s="188" t="str">
        <f>IF('Formulario PPGR3'!$G1667="","",'Formulario PPGR1'!#REF!)</f>
        <v/>
      </c>
      <c r="F1667" s="188" t="str">
        <f>IF('Formulario PPGR3'!$G1667="","",'Formulario PPGR1'!#REF!)</f>
        <v/>
      </c>
      <c r="G1667" s="234"/>
      <c r="H1667" s="519" t="str" cm="1">
        <f t="array" ref="H1667">IF(Tabla1[[#This Row],[Código_Actividad]]="","",_xlfn.XLOOKUP(Tabla1[[#This Row],[Código_Actividad]],CodigoActividad,Tabla2[Actividades Programables Presupuestables],"",0))</f>
        <v/>
      </c>
      <c r="I1667" s="520" t="str">
        <f>IFERROR(VLOOKUP('Formulario PPGR3'!$G1667,'Formulario PPGR2'!$C$9:$Q$270,15,FALSE),"")</f>
        <v/>
      </c>
      <c r="J1667" s="525"/>
      <c r="K1667" s="524"/>
      <c r="L1667" s="521" t="str">
        <f>IF(Tabla1[[#This Row],[Descripción]]="","",_xlfn.XLOOKUP(Tabla1[[#This Row],[Descripción]],Tabla10[Descripción],Tabla10[Unidad de Medida],"",0))</f>
        <v/>
      </c>
      <c r="M1667" s="312"/>
      <c r="N1667" s="537" t="str">
        <f>IF(Tabla1[[#This Row],[Descripción]]="","",_xlfn.XLOOKUP(Tabla1[[#This Row],[Descripción]],Tabla10[Descripción],Tabla10[Precio Unitario],0))</f>
        <v/>
      </c>
      <c r="O1667" s="537" t="str">
        <f>IF(Tabla1[[#This Row],[Cantidad de Insumos]]="","",Tabla1[[#This Row],[Precio Unitario]]*Tabla1[[#This Row],[Cantidad de Insumos]])</f>
        <v/>
      </c>
      <c r="P1667" s="522" t="str">
        <f>IF(Tabla1[[#This Row],[Descripción]]="","",_xlfn.XLOOKUP(Tabla1[[#This Row],[Descripción]],Tabla10[Descripción],Tabla10[CODIGO PRESUPUESTARIO],0))</f>
        <v/>
      </c>
      <c r="Q1667" s="523"/>
      <c r="R1667" s="523" t="str">
        <f>IF(Tabla1[[#This Row],[Insumos]]="","",_xlfn.XLOOKUP(Tabla1[[#This Row],[Insumos]],Tabla10[Insumo],Tabla10[InsumoAbrev],"",0))</f>
        <v/>
      </c>
    </row>
    <row r="1668" spans="2:18">
      <c r="B1668" s="188" t="str">
        <f>IF('Formulario PPGR3'!$G1668="","",CONCATENATE('Formulario PPGR3'!$C1668,".",'Formulario PPGR3'!$D1668,".",'Formulario PPGR3'!$E1668,".",'Formulario PPGR3'!$F1668))</f>
        <v/>
      </c>
      <c r="C1668" s="188" t="str">
        <f>IF('Formulario PPGR3'!$G1668="","",'Formulario PPGR1'!#REF!)</f>
        <v/>
      </c>
      <c r="D1668" s="188" t="str">
        <f>IF('Formulario PPGR3'!$G1668="","",'Formulario PPGR1'!#REF!)</f>
        <v/>
      </c>
      <c r="E1668" s="188" t="str">
        <f>IF('Formulario PPGR3'!$G1668="","",'Formulario PPGR1'!#REF!)</f>
        <v/>
      </c>
      <c r="F1668" s="188" t="str">
        <f>IF('Formulario PPGR3'!$G1668="","",'Formulario PPGR1'!#REF!)</f>
        <v/>
      </c>
      <c r="G1668" s="234"/>
      <c r="H1668" s="519" t="str" cm="1">
        <f t="array" ref="H1668">IF(Tabla1[[#This Row],[Código_Actividad]]="","",_xlfn.XLOOKUP(Tabla1[[#This Row],[Código_Actividad]],CodigoActividad,Tabla2[Actividades Programables Presupuestables],"",0))</f>
        <v/>
      </c>
      <c r="I1668" s="520" t="str">
        <f>IFERROR(VLOOKUP('Formulario PPGR3'!$G1668,'Formulario PPGR2'!$C$9:$Q$270,15,FALSE),"")</f>
        <v/>
      </c>
      <c r="J1668" s="525"/>
      <c r="K1668" s="524"/>
      <c r="L1668" s="521" t="str">
        <f>IF(Tabla1[[#This Row],[Descripción]]="","",_xlfn.XLOOKUP(Tabla1[[#This Row],[Descripción]],Tabla10[Descripción],Tabla10[Unidad de Medida],"",0))</f>
        <v/>
      </c>
      <c r="M1668" s="312"/>
      <c r="N1668" s="537" t="str">
        <f>IF(Tabla1[[#This Row],[Descripción]]="","",_xlfn.XLOOKUP(Tabla1[[#This Row],[Descripción]],Tabla10[Descripción],Tabla10[Precio Unitario],0))</f>
        <v/>
      </c>
      <c r="O1668" s="537" t="str">
        <f>IF(Tabla1[[#This Row],[Cantidad de Insumos]]="","",Tabla1[[#This Row],[Precio Unitario]]*Tabla1[[#This Row],[Cantidad de Insumos]])</f>
        <v/>
      </c>
      <c r="P1668" s="522" t="str">
        <f>IF(Tabla1[[#This Row],[Descripción]]="","",_xlfn.XLOOKUP(Tabla1[[#This Row],[Descripción]],Tabla10[Descripción],Tabla10[CODIGO PRESUPUESTARIO],0))</f>
        <v/>
      </c>
      <c r="Q1668" s="523"/>
      <c r="R1668" s="523" t="str">
        <f>IF(Tabla1[[#This Row],[Insumos]]="","",_xlfn.XLOOKUP(Tabla1[[#This Row],[Insumos]],Tabla10[Insumo],Tabla10[InsumoAbrev],"",0))</f>
        <v/>
      </c>
    </row>
    <row r="1669" spans="2:18">
      <c r="B1669" s="188" t="str">
        <f>IF('Formulario PPGR3'!$G1669="","",CONCATENATE('Formulario PPGR3'!$C1669,".",'Formulario PPGR3'!$D1669,".",'Formulario PPGR3'!$E1669,".",'Formulario PPGR3'!$F1669))</f>
        <v/>
      </c>
      <c r="C1669" s="188" t="str">
        <f>IF('Formulario PPGR3'!$G1669="","",'Formulario PPGR1'!#REF!)</f>
        <v/>
      </c>
      <c r="D1669" s="188" t="str">
        <f>IF('Formulario PPGR3'!$G1669="","",'Formulario PPGR1'!#REF!)</f>
        <v/>
      </c>
      <c r="E1669" s="188" t="str">
        <f>IF('Formulario PPGR3'!$G1669="","",'Formulario PPGR1'!#REF!)</f>
        <v/>
      </c>
      <c r="F1669" s="188" t="str">
        <f>IF('Formulario PPGR3'!$G1669="","",'Formulario PPGR1'!#REF!)</f>
        <v/>
      </c>
      <c r="G1669" s="234"/>
      <c r="H1669" s="519" t="str" cm="1">
        <f t="array" ref="H1669">IF(Tabla1[[#This Row],[Código_Actividad]]="","",_xlfn.XLOOKUP(Tabla1[[#This Row],[Código_Actividad]],CodigoActividad,Tabla2[Actividades Programables Presupuestables],"",0))</f>
        <v/>
      </c>
      <c r="I1669" s="520" t="str">
        <f>IFERROR(VLOOKUP('Formulario PPGR3'!$G1669,'Formulario PPGR2'!$C$9:$Q$270,15,FALSE),"")</f>
        <v/>
      </c>
      <c r="J1669" s="525"/>
      <c r="K1669" s="524"/>
      <c r="L1669" s="521" t="str">
        <f>IF(Tabla1[[#This Row],[Descripción]]="","",_xlfn.XLOOKUP(Tabla1[[#This Row],[Descripción]],Tabla10[Descripción],Tabla10[Unidad de Medida],"",0))</f>
        <v/>
      </c>
      <c r="M1669" s="312"/>
      <c r="N1669" s="537" t="str">
        <f>IF(Tabla1[[#This Row],[Descripción]]="","",_xlfn.XLOOKUP(Tabla1[[#This Row],[Descripción]],Tabla10[Descripción],Tabla10[Precio Unitario],0))</f>
        <v/>
      </c>
      <c r="O1669" s="537" t="str">
        <f>IF(Tabla1[[#This Row],[Cantidad de Insumos]]="","",Tabla1[[#This Row],[Precio Unitario]]*Tabla1[[#This Row],[Cantidad de Insumos]])</f>
        <v/>
      </c>
      <c r="P1669" s="522" t="str">
        <f>IF(Tabla1[[#This Row],[Descripción]]="","",_xlfn.XLOOKUP(Tabla1[[#This Row],[Descripción]],Tabla10[Descripción],Tabla10[CODIGO PRESUPUESTARIO],0))</f>
        <v/>
      </c>
      <c r="Q1669" s="523"/>
      <c r="R1669" s="523" t="str">
        <f>IF(Tabla1[[#This Row],[Insumos]]="","",_xlfn.XLOOKUP(Tabla1[[#This Row],[Insumos]],Tabla10[Insumo],Tabla10[InsumoAbrev],"",0))</f>
        <v/>
      </c>
    </row>
    <row r="1670" spans="2:18">
      <c r="B1670" s="188" t="str">
        <f>IF('Formulario PPGR3'!$G1670="","",CONCATENATE('Formulario PPGR3'!$C1670,".",'Formulario PPGR3'!$D1670,".",'Formulario PPGR3'!$E1670,".",'Formulario PPGR3'!$F1670))</f>
        <v/>
      </c>
      <c r="C1670" s="188" t="str">
        <f>IF('Formulario PPGR3'!$G1670="","",'Formulario PPGR1'!#REF!)</f>
        <v/>
      </c>
      <c r="D1670" s="188" t="str">
        <f>IF('Formulario PPGR3'!$G1670="","",'Formulario PPGR1'!#REF!)</f>
        <v/>
      </c>
      <c r="E1670" s="188" t="str">
        <f>IF('Formulario PPGR3'!$G1670="","",'Formulario PPGR1'!#REF!)</f>
        <v/>
      </c>
      <c r="F1670" s="188" t="str">
        <f>IF('Formulario PPGR3'!$G1670="","",'Formulario PPGR1'!#REF!)</f>
        <v/>
      </c>
      <c r="G1670" s="234"/>
      <c r="H1670" s="519" t="str" cm="1">
        <f t="array" ref="H1670">IF(Tabla1[[#This Row],[Código_Actividad]]="","",_xlfn.XLOOKUP(Tabla1[[#This Row],[Código_Actividad]],CodigoActividad,Tabla2[Actividades Programables Presupuestables],"",0))</f>
        <v/>
      </c>
      <c r="I1670" s="520" t="str">
        <f>IFERROR(VLOOKUP('Formulario PPGR3'!$G1670,'Formulario PPGR2'!$C$9:$Q$270,15,FALSE),"")</f>
        <v/>
      </c>
      <c r="J1670" s="525"/>
      <c r="K1670" s="524"/>
      <c r="L1670" s="521" t="str">
        <f>IF(Tabla1[[#This Row],[Descripción]]="","",_xlfn.XLOOKUP(Tabla1[[#This Row],[Descripción]],Tabla10[Descripción],Tabla10[Unidad de Medida],"",0))</f>
        <v/>
      </c>
      <c r="M1670" s="312"/>
      <c r="N1670" s="537" t="str">
        <f>IF(Tabla1[[#This Row],[Descripción]]="","",_xlfn.XLOOKUP(Tabla1[[#This Row],[Descripción]],Tabla10[Descripción],Tabla10[Precio Unitario],0))</f>
        <v/>
      </c>
      <c r="O1670" s="537" t="str">
        <f>IF(Tabla1[[#This Row],[Cantidad de Insumos]]="","",Tabla1[[#This Row],[Precio Unitario]]*Tabla1[[#This Row],[Cantidad de Insumos]])</f>
        <v/>
      </c>
      <c r="P1670" s="522" t="str">
        <f>IF(Tabla1[[#This Row],[Descripción]]="","",_xlfn.XLOOKUP(Tabla1[[#This Row],[Descripción]],Tabla10[Descripción],Tabla10[CODIGO PRESUPUESTARIO],0))</f>
        <v/>
      </c>
      <c r="Q1670" s="523"/>
      <c r="R1670" s="523" t="str">
        <f>IF(Tabla1[[#This Row],[Insumos]]="","",_xlfn.XLOOKUP(Tabla1[[#This Row],[Insumos]],Tabla10[Insumo],Tabla10[InsumoAbrev],"",0))</f>
        <v/>
      </c>
    </row>
    <row r="1671" spans="2:18">
      <c r="B1671" s="188" t="str">
        <f>IF('Formulario PPGR3'!$G1671="","",CONCATENATE('Formulario PPGR3'!$C1671,".",'Formulario PPGR3'!$D1671,".",'Formulario PPGR3'!$E1671,".",'Formulario PPGR3'!$F1671))</f>
        <v/>
      </c>
      <c r="C1671" s="188" t="str">
        <f>IF('Formulario PPGR3'!$G1671="","",'Formulario PPGR1'!#REF!)</f>
        <v/>
      </c>
      <c r="D1671" s="188" t="str">
        <f>IF('Formulario PPGR3'!$G1671="","",'Formulario PPGR1'!#REF!)</f>
        <v/>
      </c>
      <c r="E1671" s="188" t="str">
        <f>IF('Formulario PPGR3'!$G1671="","",'Formulario PPGR1'!#REF!)</f>
        <v/>
      </c>
      <c r="F1671" s="188" t="str">
        <f>IF('Formulario PPGR3'!$G1671="","",'Formulario PPGR1'!#REF!)</f>
        <v/>
      </c>
      <c r="G1671" s="234"/>
      <c r="H1671" s="519" t="str" cm="1">
        <f t="array" ref="H1671">IF(Tabla1[[#This Row],[Código_Actividad]]="","",_xlfn.XLOOKUP(Tabla1[[#This Row],[Código_Actividad]],CodigoActividad,Tabla2[Actividades Programables Presupuestables],"",0))</f>
        <v/>
      </c>
      <c r="I1671" s="520" t="str">
        <f>IFERROR(VLOOKUP('Formulario PPGR3'!$G1671,'Formulario PPGR2'!$C$9:$Q$270,15,FALSE),"")</f>
        <v/>
      </c>
      <c r="J1671" s="525"/>
      <c r="K1671" s="524"/>
      <c r="L1671" s="521" t="str">
        <f>IF(Tabla1[[#This Row],[Descripción]]="","",_xlfn.XLOOKUP(Tabla1[[#This Row],[Descripción]],Tabla10[Descripción],Tabla10[Unidad de Medida],"",0))</f>
        <v/>
      </c>
      <c r="M1671" s="312"/>
      <c r="N1671" s="537" t="str">
        <f>IF(Tabla1[[#This Row],[Descripción]]="","",_xlfn.XLOOKUP(Tabla1[[#This Row],[Descripción]],Tabla10[Descripción],Tabla10[Precio Unitario],0))</f>
        <v/>
      </c>
      <c r="O1671" s="537" t="str">
        <f>IF(Tabla1[[#This Row],[Cantidad de Insumos]]="","",Tabla1[[#This Row],[Precio Unitario]]*Tabla1[[#This Row],[Cantidad de Insumos]])</f>
        <v/>
      </c>
      <c r="P1671" s="522" t="str">
        <f>IF(Tabla1[[#This Row],[Descripción]]="","",_xlfn.XLOOKUP(Tabla1[[#This Row],[Descripción]],Tabla10[Descripción],Tabla10[CODIGO PRESUPUESTARIO],0))</f>
        <v/>
      </c>
      <c r="Q1671" s="523"/>
      <c r="R1671" s="523" t="str">
        <f>IF(Tabla1[[#This Row],[Insumos]]="","",_xlfn.XLOOKUP(Tabla1[[#This Row],[Insumos]],Tabla10[Insumo],Tabla10[InsumoAbrev],"",0))</f>
        <v/>
      </c>
    </row>
    <row r="1672" spans="2:18">
      <c r="B1672" s="188" t="str">
        <f>IF('Formulario PPGR3'!$G1672="","",CONCATENATE('Formulario PPGR3'!$C1672,".",'Formulario PPGR3'!$D1672,".",'Formulario PPGR3'!$E1672,".",'Formulario PPGR3'!$F1672))</f>
        <v/>
      </c>
      <c r="C1672" s="188" t="str">
        <f>IF('Formulario PPGR3'!$G1672="","",'Formulario PPGR1'!#REF!)</f>
        <v/>
      </c>
      <c r="D1672" s="188" t="str">
        <f>IF('Formulario PPGR3'!$G1672="","",'Formulario PPGR1'!#REF!)</f>
        <v/>
      </c>
      <c r="E1672" s="188" t="str">
        <f>IF('Formulario PPGR3'!$G1672="","",'Formulario PPGR1'!#REF!)</f>
        <v/>
      </c>
      <c r="F1672" s="188" t="str">
        <f>IF('Formulario PPGR3'!$G1672="","",'Formulario PPGR1'!#REF!)</f>
        <v/>
      </c>
      <c r="G1672" s="234"/>
      <c r="H1672" s="519" t="str" cm="1">
        <f t="array" ref="H1672">IF(Tabla1[[#This Row],[Código_Actividad]]="","",_xlfn.XLOOKUP(Tabla1[[#This Row],[Código_Actividad]],CodigoActividad,Tabla2[Actividades Programables Presupuestables],"",0))</f>
        <v/>
      </c>
      <c r="I1672" s="520" t="str">
        <f>IFERROR(VLOOKUP('Formulario PPGR3'!$G1672,'Formulario PPGR2'!$C$9:$Q$270,15,FALSE),"")</f>
        <v/>
      </c>
      <c r="J1672" s="525"/>
      <c r="K1672" s="524"/>
      <c r="L1672" s="521" t="str">
        <f>IF(Tabla1[[#This Row],[Descripción]]="","",_xlfn.XLOOKUP(Tabla1[[#This Row],[Descripción]],Tabla10[Descripción],Tabla10[Unidad de Medida],"",0))</f>
        <v/>
      </c>
      <c r="M1672" s="312"/>
      <c r="N1672" s="537" t="str">
        <f>IF(Tabla1[[#This Row],[Descripción]]="","",_xlfn.XLOOKUP(Tabla1[[#This Row],[Descripción]],Tabla10[Descripción],Tabla10[Precio Unitario],0))</f>
        <v/>
      </c>
      <c r="O1672" s="537" t="str">
        <f>IF(Tabla1[[#This Row],[Cantidad de Insumos]]="","",Tabla1[[#This Row],[Precio Unitario]]*Tabla1[[#This Row],[Cantidad de Insumos]])</f>
        <v/>
      </c>
      <c r="P1672" s="522" t="str">
        <f>IF(Tabla1[[#This Row],[Descripción]]="","",_xlfn.XLOOKUP(Tabla1[[#This Row],[Descripción]],Tabla10[Descripción],Tabla10[CODIGO PRESUPUESTARIO],0))</f>
        <v/>
      </c>
      <c r="Q1672" s="523"/>
      <c r="R1672" s="523" t="str">
        <f>IF(Tabla1[[#This Row],[Insumos]]="","",_xlfn.XLOOKUP(Tabla1[[#This Row],[Insumos]],Tabla10[Insumo],Tabla10[InsumoAbrev],"",0))</f>
        <v/>
      </c>
    </row>
    <row r="1673" spans="2:18">
      <c r="B1673" s="188" t="str">
        <f>IF('Formulario PPGR3'!$G1673="","",CONCATENATE('Formulario PPGR3'!$C1673,".",'Formulario PPGR3'!$D1673,".",'Formulario PPGR3'!$E1673,".",'Formulario PPGR3'!$F1673))</f>
        <v/>
      </c>
      <c r="C1673" s="188" t="str">
        <f>IF('Formulario PPGR3'!$G1673="","",'Formulario PPGR1'!#REF!)</f>
        <v/>
      </c>
      <c r="D1673" s="188" t="str">
        <f>IF('Formulario PPGR3'!$G1673="","",'Formulario PPGR1'!#REF!)</f>
        <v/>
      </c>
      <c r="E1673" s="188" t="str">
        <f>IF('Formulario PPGR3'!$G1673="","",'Formulario PPGR1'!#REF!)</f>
        <v/>
      </c>
      <c r="F1673" s="188" t="str">
        <f>IF('Formulario PPGR3'!$G1673="","",'Formulario PPGR1'!#REF!)</f>
        <v/>
      </c>
      <c r="G1673" s="234"/>
      <c r="H1673" s="519" t="str" cm="1">
        <f t="array" ref="H1673">IF(Tabla1[[#This Row],[Código_Actividad]]="","",_xlfn.XLOOKUP(Tabla1[[#This Row],[Código_Actividad]],CodigoActividad,Tabla2[Actividades Programables Presupuestables],"",0))</f>
        <v/>
      </c>
      <c r="I1673" s="520" t="str">
        <f>IFERROR(VLOOKUP('Formulario PPGR3'!$G1673,'Formulario PPGR2'!$C$9:$Q$270,15,FALSE),"")</f>
        <v/>
      </c>
      <c r="J1673" s="525"/>
      <c r="K1673" s="524"/>
      <c r="L1673" s="521" t="str">
        <f>IF(Tabla1[[#This Row],[Descripción]]="","",_xlfn.XLOOKUP(Tabla1[[#This Row],[Descripción]],Tabla10[Descripción],Tabla10[Unidad de Medida],"",0))</f>
        <v/>
      </c>
      <c r="M1673" s="312"/>
      <c r="N1673" s="537" t="str">
        <f>IF(Tabla1[[#This Row],[Descripción]]="","",_xlfn.XLOOKUP(Tabla1[[#This Row],[Descripción]],Tabla10[Descripción],Tabla10[Precio Unitario],0))</f>
        <v/>
      </c>
      <c r="O1673" s="537" t="str">
        <f>IF(Tabla1[[#This Row],[Cantidad de Insumos]]="","",Tabla1[[#This Row],[Precio Unitario]]*Tabla1[[#This Row],[Cantidad de Insumos]])</f>
        <v/>
      </c>
      <c r="P1673" s="522" t="str">
        <f>IF(Tabla1[[#This Row],[Descripción]]="","",_xlfn.XLOOKUP(Tabla1[[#This Row],[Descripción]],Tabla10[Descripción],Tabla10[CODIGO PRESUPUESTARIO],0))</f>
        <v/>
      </c>
      <c r="Q1673" s="523"/>
      <c r="R1673" s="523" t="str">
        <f>IF(Tabla1[[#This Row],[Insumos]]="","",_xlfn.XLOOKUP(Tabla1[[#This Row],[Insumos]],Tabla10[Insumo],Tabla10[InsumoAbrev],"",0))</f>
        <v/>
      </c>
    </row>
    <row r="1674" spans="2:18">
      <c r="B1674" s="188" t="str">
        <f>IF('Formulario PPGR3'!$G1674="","",CONCATENATE('Formulario PPGR3'!$C1674,".",'Formulario PPGR3'!$D1674,".",'Formulario PPGR3'!$E1674,".",'Formulario PPGR3'!$F1674))</f>
        <v/>
      </c>
      <c r="C1674" s="188" t="str">
        <f>IF('Formulario PPGR3'!$G1674="","",'Formulario PPGR1'!#REF!)</f>
        <v/>
      </c>
      <c r="D1674" s="188" t="str">
        <f>IF('Formulario PPGR3'!$G1674="","",'Formulario PPGR1'!#REF!)</f>
        <v/>
      </c>
      <c r="E1674" s="188" t="str">
        <f>IF('Formulario PPGR3'!$G1674="","",'Formulario PPGR1'!#REF!)</f>
        <v/>
      </c>
      <c r="F1674" s="188" t="str">
        <f>IF('Formulario PPGR3'!$G1674="","",'Formulario PPGR1'!#REF!)</f>
        <v/>
      </c>
      <c r="G1674" s="234"/>
      <c r="H1674" s="519" t="str" cm="1">
        <f t="array" ref="H1674">IF(Tabla1[[#This Row],[Código_Actividad]]="","",_xlfn.XLOOKUP(Tabla1[[#This Row],[Código_Actividad]],CodigoActividad,Tabla2[Actividades Programables Presupuestables],"",0))</f>
        <v/>
      </c>
      <c r="I1674" s="520" t="str">
        <f>IFERROR(VLOOKUP('Formulario PPGR3'!$G1674,'Formulario PPGR2'!$C$9:$Q$270,15,FALSE),"")</f>
        <v/>
      </c>
      <c r="J1674" s="525"/>
      <c r="K1674" s="524"/>
      <c r="L1674" s="521" t="str">
        <f>IF(Tabla1[[#This Row],[Descripción]]="","",_xlfn.XLOOKUP(Tabla1[[#This Row],[Descripción]],Tabla10[Descripción],Tabla10[Unidad de Medida],"",0))</f>
        <v/>
      </c>
      <c r="M1674" s="312"/>
      <c r="N1674" s="537" t="str">
        <f>IF(Tabla1[[#This Row],[Descripción]]="","",_xlfn.XLOOKUP(Tabla1[[#This Row],[Descripción]],Tabla10[Descripción],Tabla10[Precio Unitario],0))</f>
        <v/>
      </c>
      <c r="O1674" s="537" t="str">
        <f>IF(Tabla1[[#This Row],[Cantidad de Insumos]]="","",Tabla1[[#This Row],[Precio Unitario]]*Tabla1[[#This Row],[Cantidad de Insumos]])</f>
        <v/>
      </c>
      <c r="P1674" s="522" t="str">
        <f>IF(Tabla1[[#This Row],[Descripción]]="","",_xlfn.XLOOKUP(Tabla1[[#This Row],[Descripción]],Tabla10[Descripción],Tabla10[CODIGO PRESUPUESTARIO],0))</f>
        <v/>
      </c>
      <c r="Q1674" s="523"/>
      <c r="R1674" s="523" t="str">
        <f>IF(Tabla1[[#This Row],[Insumos]]="","",_xlfn.XLOOKUP(Tabla1[[#This Row],[Insumos]],Tabla10[Insumo],Tabla10[InsumoAbrev],"",0))</f>
        <v/>
      </c>
    </row>
    <row r="1675" spans="2:18">
      <c r="B1675" s="188" t="str">
        <f>IF('Formulario PPGR3'!$G1675="","",CONCATENATE('Formulario PPGR3'!$C1675,".",'Formulario PPGR3'!$D1675,".",'Formulario PPGR3'!$E1675,".",'Formulario PPGR3'!$F1675))</f>
        <v/>
      </c>
      <c r="C1675" s="188" t="str">
        <f>IF('Formulario PPGR3'!$G1675="","",'Formulario PPGR1'!#REF!)</f>
        <v/>
      </c>
      <c r="D1675" s="188" t="str">
        <f>IF('Formulario PPGR3'!$G1675="","",'Formulario PPGR1'!#REF!)</f>
        <v/>
      </c>
      <c r="E1675" s="188" t="str">
        <f>IF('Formulario PPGR3'!$G1675="","",'Formulario PPGR1'!#REF!)</f>
        <v/>
      </c>
      <c r="F1675" s="188" t="str">
        <f>IF('Formulario PPGR3'!$G1675="","",'Formulario PPGR1'!#REF!)</f>
        <v/>
      </c>
      <c r="G1675" s="234"/>
      <c r="H1675" s="519" t="str" cm="1">
        <f t="array" ref="H1675">IF(Tabla1[[#This Row],[Código_Actividad]]="","",_xlfn.XLOOKUP(Tabla1[[#This Row],[Código_Actividad]],CodigoActividad,Tabla2[Actividades Programables Presupuestables],"",0))</f>
        <v/>
      </c>
      <c r="I1675" s="520" t="str">
        <f>IFERROR(VLOOKUP('Formulario PPGR3'!$G1675,'Formulario PPGR2'!$C$9:$Q$270,15,FALSE),"")</f>
        <v/>
      </c>
      <c r="J1675" s="525"/>
      <c r="K1675" s="524"/>
      <c r="L1675" s="521" t="str">
        <f>IF(Tabla1[[#This Row],[Descripción]]="","",_xlfn.XLOOKUP(Tabla1[[#This Row],[Descripción]],Tabla10[Descripción],Tabla10[Unidad de Medida],"",0))</f>
        <v/>
      </c>
      <c r="M1675" s="312"/>
      <c r="N1675" s="537" t="str">
        <f>IF(Tabla1[[#This Row],[Descripción]]="","",_xlfn.XLOOKUP(Tabla1[[#This Row],[Descripción]],Tabla10[Descripción],Tabla10[Precio Unitario],0))</f>
        <v/>
      </c>
      <c r="O1675" s="537" t="str">
        <f>IF(Tabla1[[#This Row],[Cantidad de Insumos]]="","",Tabla1[[#This Row],[Precio Unitario]]*Tabla1[[#This Row],[Cantidad de Insumos]])</f>
        <v/>
      </c>
      <c r="P1675" s="522" t="str">
        <f>IF(Tabla1[[#This Row],[Descripción]]="","",_xlfn.XLOOKUP(Tabla1[[#This Row],[Descripción]],Tabla10[Descripción],Tabla10[CODIGO PRESUPUESTARIO],0))</f>
        <v/>
      </c>
      <c r="Q1675" s="523"/>
      <c r="R1675" s="523" t="str">
        <f>IF(Tabla1[[#This Row],[Insumos]]="","",_xlfn.XLOOKUP(Tabla1[[#This Row],[Insumos]],Tabla10[Insumo],Tabla10[InsumoAbrev],"",0))</f>
        <v/>
      </c>
    </row>
    <row r="1676" spans="2:18">
      <c r="B1676" s="188" t="str">
        <f>IF('Formulario PPGR3'!$G1676="","",CONCATENATE('Formulario PPGR3'!$C1676,".",'Formulario PPGR3'!$D1676,".",'Formulario PPGR3'!$E1676,".",'Formulario PPGR3'!$F1676))</f>
        <v/>
      </c>
      <c r="C1676" s="188" t="str">
        <f>IF('Formulario PPGR3'!$G1676="","",'Formulario PPGR1'!#REF!)</f>
        <v/>
      </c>
      <c r="D1676" s="188" t="str">
        <f>IF('Formulario PPGR3'!$G1676="","",'Formulario PPGR1'!#REF!)</f>
        <v/>
      </c>
      <c r="E1676" s="188" t="str">
        <f>IF('Formulario PPGR3'!$G1676="","",'Formulario PPGR1'!#REF!)</f>
        <v/>
      </c>
      <c r="F1676" s="188" t="str">
        <f>IF('Formulario PPGR3'!$G1676="","",'Formulario PPGR1'!#REF!)</f>
        <v/>
      </c>
      <c r="G1676" s="234"/>
      <c r="H1676" s="519" t="str" cm="1">
        <f t="array" ref="H1676">IF(Tabla1[[#This Row],[Código_Actividad]]="","",_xlfn.XLOOKUP(Tabla1[[#This Row],[Código_Actividad]],CodigoActividad,Tabla2[Actividades Programables Presupuestables],"",0))</f>
        <v/>
      </c>
      <c r="I1676" s="520" t="str">
        <f>IFERROR(VLOOKUP('Formulario PPGR3'!$G1676,'Formulario PPGR2'!$C$9:$Q$270,15,FALSE),"")</f>
        <v/>
      </c>
      <c r="J1676" s="525"/>
      <c r="K1676" s="524"/>
      <c r="L1676" s="521" t="str">
        <f>IF(Tabla1[[#This Row],[Descripción]]="","",_xlfn.XLOOKUP(Tabla1[[#This Row],[Descripción]],Tabla10[Descripción],Tabla10[Unidad de Medida],"",0))</f>
        <v/>
      </c>
      <c r="M1676" s="312"/>
      <c r="N1676" s="537" t="str">
        <f>IF(Tabla1[[#This Row],[Descripción]]="","",_xlfn.XLOOKUP(Tabla1[[#This Row],[Descripción]],Tabla10[Descripción],Tabla10[Precio Unitario],0))</f>
        <v/>
      </c>
      <c r="O1676" s="537" t="str">
        <f>IF(Tabla1[[#This Row],[Cantidad de Insumos]]="","",Tabla1[[#This Row],[Precio Unitario]]*Tabla1[[#This Row],[Cantidad de Insumos]])</f>
        <v/>
      </c>
      <c r="P1676" s="522" t="str">
        <f>IF(Tabla1[[#This Row],[Descripción]]="","",_xlfn.XLOOKUP(Tabla1[[#This Row],[Descripción]],Tabla10[Descripción],Tabla10[CODIGO PRESUPUESTARIO],0))</f>
        <v/>
      </c>
      <c r="Q1676" s="523"/>
      <c r="R1676" s="523" t="str">
        <f>IF(Tabla1[[#This Row],[Insumos]]="","",_xlfn.XLOOKUP(Tabla1[[#This Row],[Insumos]],Tabla10[Insumo],Tabla10[InsumoAbrev],"",0))</f>
        <v/>
      </c>
    </row>
    <row r="1677" spans="2:18">
      <c r="B1677" s="188" t="str">
        <f>IF('Formulario PPGR3'!$G1677="","",CONCATENATE('Formulario PPGR3'!$C1677,".",'Formulario PPGR3'!$D1677,".",'Formulario PPGR3'!$E1677,".",'Formulario PPGR3'!$F1677))</f>
        <v/>
      </c>
      <c r="C1677" s="188" t="str">
        <f>IF('Formulario PPGR3'!$G1677="","",'Formulario PPGR1'!#REF!)</f>
        <v/>
      </c>
      <c r="D1677" s="188" t="str">
        <f>IF('Formulario PPGR3'!$G1677="","",'Formulario PPGR1'!#REF!)</f>
        <v/>
      </c>
      <c r="E1677" s="188" t="str">
        <f>IF('Formulario PPGR3'!$G1677="","",'Formulario PPGR1'!#REF!)</f>
        <v/>
      </c>
      <c r="F1677" s="188" t="str">
        <f>IF('Formulario PPGR3'!$G1677="","",'Formulario PPGR1'!#REF!)</f>
        <v/>
      </c>
      <c r="G1677" s="234"/>
      <c r="H1677" s="519" t="str" cm="1">
        <f t="array" ref="H1677">IF(Tabla1[[#This Row],[Código_Actividad]]="","",_xlfn.XLOOKUP(Tabla1[[#This Row],[Código_Actividad]],CodigoActividad,Tabla2[Actividades Programables Presupuestables],"",0))</f>
        <v/>
      </c>
      <c r="I1677" s="520" t="str">
        <f>IFERROR(VLOOKUP('Formulario PPGR3'!$G1677,'Formulario PPGR2'!$C$9:$Q$270,15,FALSE),"")</f>
        <v/>
      </c>
      <c r="J1677" s="525"/>
      <c r="K1677" s="524"/>
      <c r="L1677" s="521" t="str">
        <f>IF(Tabla1[[#This Row],[Descripción]]="","",_xlfn.XLOOKUP(Tabla1[[#This Row],[Descripción]],Tabla10[Descripción],Tabla10[Unidad de Medida],"",0))</f>
        <v/>
      </c>
      <c r="M1677" s="312"/>
      <c r="N1677" s="537" t="str">
        <f>IF(Tabla1[[#This Row],[Descripción]]="","",_xlfn.XLOOKUP(Tabla1[[#This Row],[Descripción]],Tabla10[Descripción],Tabla10[Precio Unitario],0))</f>
        <v/>
      </c>
      <c r="O1677" s="537" t="str">
        <f>IF(Tabla1[[#This Row],[Cantidad de Insumos]]="","",Tabla1[[#This Row],[Precio Unitario]]*Tabla1[[#This Row],[Cantidad de Insumos]])</f>
        <v/>
      </c>
      <c r="P1677" s="522" t="str">
        <f>IF(Tabla1[[#This Row],[Descripción]]="","",_xlfn.XLOOKUP(Tabla1[[#This Row],[Descripción]],Tabla10[Descripción],Tabla10[CODIGO PRESUPUESTARIO],0))</f>
        <v/>
      </c>
      <c r="Q1677" s="523"/>
      <c r="R1677" s="523" t="str">
        <f>IF(Tabla1[[#This Row],[Insumos]]="","",_xlfn.XLOOKUP(Tabla1[[#This Row],[Insumos]],Tabla10[Insumo],Tabla10[InsumoAbrev],"",0))</f>
        <v/>
      </c>
    </row>
    <row r="1678" spans="2:18">
      <c r="B1678" s="188" t="str">
        <f>IF('Formulario PPGR3'!$G1678="","",CONCATENATE('Formulario PPGR3'!$C1678,".",'Formulario PPGR3'!$D1678,".",'Formulario PPGR3'!$E1678,".",'Formulario PPGR3'!$F1678))</f>
        <v/>
      </c>
      <c r="C1678" s="188" t="str">
        <f>IF('Formulario PPGR3'!$G1678="","",'Formulario PPGR1'!#REF!)</f>
        <v/>
      </c>
      <c r="D1678" s="188" t="str">
        <f>IF('Formulario PPGR3'!$G1678="","",'Formulario PPGR1'!#REF!)</f>
        <v/>
      </c>
      <c r="E1678" s="188" t="str">
        <f>IF('Formulario PPGR3'!$G1678="","",'Formulario PPGR1'!#REF!)</f>
        <v/>
      </c>
      <c r="F1678" s="188" t="str">
        <f>IF('Formulario PPGR3'!$G1678="","",'Formulario PPGR1'!#REF!)</f>
        <v/>
      </c>
      <c r="G1678" s="234"/>
      <c r="H1678" s="519" t="str" cm="1">
        <f t="array" ref="H1678">IF(Tabla1[[#This Row],[Código_Actividad]]="","",_xlfn.XLOOKUP(Tabla1[[#This Row],[Código_Actividad]],CodigoActividad,Tabla2[Actividades Programables Presupuestables],"",0))</f>
        <v/>
      </c>
      <c r="I1678" s="520" t="str">
        <f>IFERROR(VLOOKUP('Formulario PPGR3'!$G1678,'Formulario PPGR2'!$C$9:$Q$270,15,FALSE),"")</f>
        <v/>
      </c>
      <c r="J1678" s="525"/>
      <c r="K1678" s="524"/>
      <c r="L1678" s="521" t="str">
        <f>IF(Tabla1[[#This Row],[Descripción]]="","",_xlfn.XLOOKUP(Tabla1[[#This Row],[Descripción]],Tabla10[Descripción],Tabla10[Unidad de Medida],"",0))</f>
        <v/>
      </c>
      <c r="M1678" s="312"/>
      <c r="N1678" s="537" t="str">
        <f>IF(Tabla1[[#This Row],[Descripción]]="","",_xlfn.XLOOKUP(Tabla1[[#This Row],[Descripción]],Tabla10[Descripción],Tabla10[Precio Unitario],0))</f>
        <v/>
      </c>
      <c r="O1678" s="537" t="str">
        <f>IF(Tabla1[[#This Row],[Cantidad de Insumos]]="","",Tabla1[[#This Row],[Precio Unitario]]*Tabla1[[#This Row],[Cantidad de Insumos]])</f>
        <v/>
      </c>
      <c r="P1678" s="522" t="str">
        <f>IF(Tabla1[[#This Row],[Descripción]]="","",_xlfn.XLOOKUP(Tabla1[[#This Row],[Descripción]],Tabla10[Descripción],Tabla10[CODIGO PRESUPUESTARIO],0))</f>
        <v/>
      </c>
      <c r="Q1678" s="523"/>
      <c r="R1678" s="523" t="str">
        <f>IF(Tabla1[[#This Row],[Insumos]]="","",_xlfn.XLOOKUP(Tabla1[[#This Row],[Insumos]],Tabla10[Insumo],Tabla10[InsumoAbrev],"",0))</f>
        <v/>
      </c>
    </row>
    <row r="1679" spans="2:18">
      <c r="B1679" s="188" t="str">
        <f>IF('Formulario PPGR3'!$G1679="","",CONCATENATE('Formulario PPGR3'!$C1679,".",'Formulario PPGR3'!$D1679,".",'Formulario PPGR3'!$E1679,".",'Formulario PPGR3'!$F1679))</f>
        <v/>
      </c>
      <c r="C1679" s="188" t="str">
        <f>IF('Formulario PPGR3'!$G1679="","",'Formulario PPGR1'!#REF!)</f>
        <v/>
      </c>
      <c r="D1679" s="188" t="str">
        <f>IF('Formulario PPGR3'!$G1679="","",'Formulario PPGR1'!#REF!)</f>
        <v/>
      </c>
      <c r="E1679" s="188" t="str">
        <f>IF('Formulario PPGR3'!$G1679="","",'Formulario PPGR1'!#REF!)</f>
        <v/>
      </c>
      <c r="F1679" s="188" t="str">
        <f>IF('Formulario PPGR3'!$G1679="","",'Formulario PPGR1'!#REF!)</f>
        <v/>
      </c>
      <c r="G1679" s="234"/>
      <c r="H1679" s="519" t="str" cm="1">
        <f t="array" ref="H1679">IF(Tabla1[[#This Row],[Código_Actividad]]="","",_xlfn.XLOOKUP(Tabla1[[#This Row],[Código_Actividad]],CodigoActividad,Tabla2[Actividades Programables Presupuestables],"",0))</f>
        <v/>
      </c>
      <c r="I1679" s="520" t="str">
        <f>IFERROR(VLOOKUP('Formulario PPGR3'!$G1679,'Formulario PPGR2'!$C$9:$Q$270,15,FALSE),"")</f>
        <v/>
      </c>
      <c r="J1679" s="525"/>
      <c r="K1679" s="524"/>
      <c r="L1679" s="521" t="str">
        <f>IF(Tabla1[[#This Row],[Descripción]]="","",_xlfn.XLOOKUP(Tabla1[[#This Row],[Descripción]],Tabla10[Descripción],Tabla10[Unidad de Medida],"",0))</f>
        <v/>
      </c>
      <c r="M1679" s="312"/>
      <c r="N1679" s="537" t="str">
        <f>IF(Tabla1[[#This Row],[Descripción]]="","",_xlfn.XLOOKUP(Tabla1[[#This Row],[Descripción]],Tabla10[Descripción],Tabla10[Precio Unitario],0))</f>
        <v/>
      </c>
      <c r="O1679" s="537" t="str">
        <f>IF(Tabla1[[#This Row],[Cantidad de Insumos]]="","",Tabla1[[#This Row],[Precio Unitario]]*Tabla1[[#This Row],[Cantidad de Insumos]])</f>
        <v/>
      </c>
      <c r="P1679" s="522" t="str">
        <f>IF(Tabla1[[#This Row],[Descripción]]="","",_xlfn.XLOOKUP(Tabla1[[#This Row],[Descripción]],Tabla10[Descripción],Tabla10[CODIGO PRESUPUESTARIO],0))</f>
        <v/>
      </c>
      <c r="Q1679" s="523"/>
      <c r="R1679" s="523" t="str">
        <f>IF(Tabla1[[#This Row],[Insumos]]="","",_xlfn.XLOOKUP(Tabla1[[#This Row],[Insumos]],Tabla10[Insumo],Tabla10[InsumoAbrev],"",0))</f>
        <v/>
      </c>
    </row>
    <row r="1680" spans="2:18">
      <c r="B1680" s="188" t="str">
        <f>IF('Formulario PPGR3'!$G1680="","",CONCATENATE('Formulario PPGR3'!$C1680,".",'Formulario PPGR3'!$D1680,".",'Formulario PPGR3'!$E1680,".",'Formulario PPGR3'!$F1680))</f>
        <v/>
      </c>
      <c r="C1680" s="188" t="str">
        <f>IF('Formulario PPGR3'!$G1680="","",'Formulario PPGR1'!#REF!)</f>
        <v/>
      </c>
      <c r="D1680" s="188" t="str">
        <f>IF('Formulario PPGR3'!$G1680="","",'Formulario PPGR1'!#REF!)</f>
        <v/>
      </c>
      <c r="E1680" s="188" t="str">
        <f>IF('Formulario PPGR3'!$G1680="","",'Formulario PPGR1'!#REF!)</f>
        <v/>
      </c>
      <c r="F1680" s="188" t="str">
        <f>IF('Formulario PPGR3'!$G1680="","",'Formulario PPGR1'!#REF!)</f>
        <v/>
      </c>
      <c r="G1680" s="234"/>
      <c r="H1680" s="519" t="str" cm="1">
        <f t="array" ref="H1680">IF(Tabla1[[#This Row],[Código_Actividad]]="","",_xlfn.XLOOKUP(Tabla1[[#This Row],[Código_Actividad]],CodigoActividad,Tabla2[Actividades Programables Presupuestables],"",0))</f>
        <v/>
      </c>
      <c r="I1680" s="520" t="str">
        <f>IFERROR(VLOOKUP('Formulario PPGR3'!$G1680,'Formulario PPGR2'!$C$9:$Q$270,15,FALSE),"")</f>
        <v/>
      </c>
      <c r="J1680" s="525"/>
      <c r="K1680" s="524"/>
      <c r="L1680" s="521" t="str">
        <f>IF(Tabla1[[#This Row],[Descripción]]="","",_xlfn.XLOOKUP(Tabla1[[#This Row],[Descripción]],Tabla10[Descripción],Tabla10[Unidad de Medida],"",0))</f>
        <v/>
      </c>
      <c r="M1680" s="312"/>
      <c r="N1680" s="537" t="str">
        <f>IF(Tabla1[[#This Row],[Descripción]]="","",_xlfn.XLOOKUP(Tabla1[[#This Row],[Descripción]],Tabla10[Descripción],Tabla10[Precio Unitario],0))</f>
        <v/>
      </c>
      <c r="O1680" s="537" t="str">
        <f>IF(Tabla1[[#This Row],[Cantidad de Insumos]]="","",Tabla1[[#This Row],[Precio Unitario]]*Tabla1[[#This Row],[Cantidad de Insumos]])</f>
        <v/>
      </c>
      <c r="P1680" s="522" t="str">
        <f>IF(Tabla1[[#This Row],[Descripción]]="","",_xlfn.XLOOKUP(Tabla1[[#This Row],[Descripción]],Tabla10[Descripción],Tabla10[CODIGO PRESUPUESTARIO],0))</f>
        <v/>
      </c>
      <c r="Q1680" s="523"/>
      <c r="R1680" s="523" t="str">
        <f>IF(Tabla1[[#This Row],[Insumos]]="","",_xlfn.XLOOKUP(Tabla1[[#This Row],[Insumos]],Tabla10[Insumo],Tabla10[InsumoAbrev],"",0))</f>
        <v/>
      </c>
    </row>
    <row r="1681" spans="2:18">
      <c r="B1681" s="188" t="str">
        <f>IF('Formulario PPGR3'!$G1681="","",CONCATENATE('Formulario PPGR3'!$C1681,".",'Formulario PPGR3'!$D1681,".",'Formulario PPGR3'!$E1681,".",'Formulario PPGR3'!$F1681))</f>
        <v/>
      </c>
      <c r="C1681" s="188" t="str">
        <f>IF('Formulario PPGR3'!$G1681="","",'Formulario PPGR1'!#REF!)</f>
        <v/>
      </c>
      <c r="D1681" s="188" t="str">
        <f>IF('Formulario PPGR3'!$G1681="","",'Formulario PPGR1'!#REF!)</f>
        <v/>
      </c>
      <c r="E1681" s="188" t="str">
        <f>IF('Formulario PPGR3'!$G1681="","",'Formulario PPGR1'!#REF!)</f>
        <v/>
      </c>
      <c r="F1681" s="188" t="str">
        <f>IF('Formulario PPGR3'!$G1681="","",'Formulario PPGR1'!#REF!)</f>
        <v/>
      </c>
      <c r="G1681" s="234"/>
      <c r="H1681" s="519" t="str" cm="1">
        <f t="array" ref="H1681">IF(Tabla1[[#This Row],[Código_Actividad]]="","",_xlfn.XLOOKUP(Tabla1[[#This Row],[Código_Actividad]],CodigoActividad,Tabla2[Actividades Programables Presupuestables],"",0))</f>
        <v/>
      </c>
      <c r="I1681" s="520" t="str">
        <f>IFERROR(VLOOKUP('Formulario PPGR3'!$G1681,'Formulario PPGR2'!$C$9:$Q$270,15,FALSE),"")</f>
        <v/>
      </c>
      <c r="J1681" s="525"/>
      <c r="K1681" s="524"/>
      <c r="L1681" s="521" t="str">
        <f>IF(Tabla1[[#This Row],[Descripción]]="","",_xlfn.XLOOKUP(Tabla1[[#This Row],[Descripción]],Tabla10[Descripción],Tabla10[Unidad de Medida],"",0))</f>
        <v/>
      </c>
      <c r="M1681" s="312"/>
      <c r="N1681" s="537" t="str">
        <f>IF(Tabla1[[#This Row],[Descripción]]="","",_xlfn.XLOOKUP(Tabla1[[#This Row],[Descripción]],Tabla10[Descripción],Tabla10[Precio Unitario],0))</f>
        <v/>
      </c>
      <c r="O1681" s="537" t="str">
        <f>IF(Tabla1[[#This Row],[Cantidad de Insumos]]="","",Tabla1[[#This Row],[Precio Unitario]]*Tabla1[[#This Row],[Cantidad de Insumos]])</f>
        <v/>
      </c>
      <c r="P1681" s="522" t="str">
        <f>IF(Tabla1[[#This Row],[Descripción]]="","",_xlfn.XLOOKUP(Tabla1[[#This Row],[Descripción]],Tabla10[Descripción],Tabla10[CODIGO PRESUPUESTARIO],0))</f>
        <v/>
      </c>
      <c r="Q1681" s="523"/>
      <c r="R1681" s="523" t="str">
        <f>IF(Tabla1[[#This Row],[Insumos]]="","",_xlfn.XLOOKUP(Tabla1[[#This Row],[Insumos]],Tabla10[Insumo],Tabla10[InsumoAbrev],"",0))</f>
        <v/>
      </c>
    </row>
    <row r="1682" spans="2:18">
      <c r="B1682" s="188" t="str">
        <f>IF('Formulario PPGR3'!$G1682="","",CONCATENATE('Formulario PPGR3'!$C1682,".",'Formulario PPGR3'!$D1682,".",'Formulario PPGR3'!$E1682,".",'Formulario PPGR3'!$F1682))</f>
        <v/>
      </c>
      <c r="C1682" s="188" t="str">
        <f>IF('Formulario PPGR3'!$G1682="","",'Formulario PPGR1'!#REF!)</f>
        <v/>
      </c>
      <c r="D1682" s="188" t="str">
        <f>IF('Formulario PPGR3'!$G1682="","",'Formulario PPGR1'!#REF!)</f>
        <v/>
      </c>
      <c r="E1682" s="188" t="str">
        <f>IF('Formulario PPGR3'!$G1682="","",'Formulario PPGR1'!#REF!)</f>
        <v/>
      </c>
      <c r="F1682" s="188" t="str">
        <f>IF('Formulario PPGR3'!$G1682="","",'Formulario PPGR1'!#REF!)</f>
        <v/>
      </c>
      <c r="G1682" s="234"/>
      <c r="H1682" s="519" t="str" cm="1">
        <f t="array" ref="H1682">IF(Tabla1[[#This Row],[Código_Actividad]]="","",_xlfn.XLOOKUP(Tabla1[[#This Row],[Código_Actividad]],CodigoActividad,Tabla2[Actividades Programables Presupuestables],"",0))</f>
        <v/>
      </c>
      <c r="I1682" s="520" t="str">
        <f>IFERROR(VLOOKUP('Formulario PPGR3'!$G1682,'Formulario PPGR2'!$C$9:$Q$270,15,FALSE),"")</f>
        <v/>
      </c>
      <c r="J1682" s="525"/>
      <c r="K1682" s="524"/>
      <c r="L1682" s="521" t="str">
        <f>IF(Tabla1[[#This Row],[Descripción]]="","",_xlfn.XLOOKUP(Tabla1[[#This Row],[Descripción]],Tabla10[Descripción],Tabla10[Unidad de Medida],"",0))</f>
        <v/>
      </c>
      <c r="M1682" s="312"/>
      <c r="N1682" s="537" t="str">
        <f>IF(Tabla1[[#This Row],[Descripción]]="","",_xlfn.XLOOKUP(Tabla1[[#This Row],[Descripción]],Tabla10[Descripción],Tabla10[Precio Unitario],0))</f>
        <v/>
      </c>
      <c r="O1682" s="537" t="str">
        <f>IF(Tabla1[[#This Row],[Cantidad de Insumos]]="","",Tabla1[[#This Row],[Precio Unitario]]*Tabla1[[#This Row],[Cantidad de Insumos]])</f>
        <v/>
      </c>
      <c r="P1682" s="522" t="str">
        <f>IF(Tabla1[[#This Row],[Descripción]]="","",_xlfn.XLOOKUP(Tabla1[[#This Row],[Descripción]],Tabla10[Descripción],Tabla10[CODIGO PRESUPUESTARIO],0))</f>
        <v/>
      </c>
      <c r="Q1682" s="523"/>
      <c r="R1682" s="523" t="str">
        <f>IF(Tabla1[[#This Row],[Insumos]]="","",_xlfn.XLOOKUP(Tabla1[[#This Row],[Insumos]],Tabla10[Insumo],Tabla10[InsumoAbrev],"",0))</f>
        <v/>
      </c>
    </row>
    <row r="1683" spans="2:18">
      <c r="B1683" s="188" t="str">
        <f>IF('Formulario PPGR3'!$G1683="","",CONCATENATE('Formulario PPGR3'!$C1683,".",'Formulario PPGR3'!$D1683,".",'Formulario PPGR3'!$E1683,".",'Formulario PPGR3'!$F1683))</f>
        <v/>
      </c>
      <c r="C1683" s="188" t="str">
        <f>IF('Formulario PPGR3'!$G1683="","",'Formulario PPGR1'!#REF!)</f>
        <v/>
      </c>
      <c r="D1683" s="188" t="str">
        <f>IF('Formulario PPGR3'!$G1683="","",'Formulario PPGR1'!#REF!)</f>
        <v/>
      </c>
      <c r="E1683" s="188" t="str">
        <f>IF('Formulario PPGR3'!$G1683="","",'Formulario PPGR1'!#REF!)</f>
        <v/>
      </c>
      <c r="F1683" s="188" t="str">
        <f>IF('Formulario PPGR3'!$G1683="","",'Formulario PPGR1'!#REF!)</f>
        <v/>
      </c>
      <c r="G1683" s="234"/>
      <c r="H1683" s="519" t="str" cm="1">
        <f t="array" ref="H1683">IF(Tabla1[[#This Row],[Código_Actividad]]="","",_xlfn.XLOOKUP(Tabla1[[#This Row],[Código_Actividad]],CodigoActividad,Tabla2[Actividades Programables Presupuestables],"",0))</f>
        <v/>
      </c>
      <c r="I1683" s="520" t="str">
        <f>IFERROR(VLOOKUP('Formulario PPGR3'!$G1683,'Formulario PPGR2'!$C$9:$Q$270,15,FALSE),"")</f>
        <v/>
      </c>
      <c r="J1683" s="525"/>
      <c r="K1683" s="524"/>
      <c r="L1683" s="521" t="str">
        <f>IF(Tabla1[[#This Row],[Descripción]]="","",_xlfn.XLOOKUP(Tabla1[[#This Row],[Descripción]],Tabla10[Descripción],Tabla10[Unidad de Medida],"",0))</f>
        <v/>
      </c>
      <c r="M1683" s="312"/>
      <c r="N1683" s="537" t="str">
        <f>IF(Tabla1[[#This Row],[Descripción]]="","",_xlfn.XLOOKUP(Tabla1[[#This Row],[Descripción]],Tabla10[Descripción],Tabla10[Precio Unitario],0))</f>
        <v/>
      </c>
      <c r="O1683" s="537" t="str">
        <f>IF(Tabla1[[#This Row],[Cantidad de Insumos]]="","",Tabla1[[#This Row],[Precio Unitario]]*Tabla1[[#This Row],[Cantidad de Insumos]])</f>
        <v/>
      </c>
      <c r="P1683" s="522" t="str">
        <f>IF(Tabla1[[#This Row],[Descripción]]="","",_xlfn.XLOOKUP(Tabla1[[#This Row],[Descripción]],Tabla10[Descripción],Tabla10[CODIGO PRESUPUESTARIO],0))</f>
        <v/>
      </c>
      <c r="Q1683" s="523"/>
      <c r="R1683" s="523" t="str">
        <f>IF(Tabla1[[#This Row],[Insumos]]="","",_xlfn.XLOOKUP(Tabla1[[#This Row],[Insumos]],Tabla10[Insumo],Tabla10[InsumoAbrev],"",0))</f>
        <v/>
      </c>
    </row>
    <row r="1684" spans="2:18">
      <c r="B1684" s="188" t="str">
        <f>IF('Formulario PPGR3'!$G1684="","",CONCATENATE('Formulario PPGR3'!$C1684,".",'Formulario PPGR3'!$D1684,".",'Formulario PPGR3'!$E1684,".",'Formulario PPGR3'!$F1684))</f>
        <v/>
      </c>
      <c r="C1684" s="188" t="str">
        <f>IF('Formulario PPGR3'!$G1684="","",'Formulario PPGR1'!#REF!)</f>
        <v/>
      </c>
      <c r="D1684" s="188" t="str">
        <f>IF('Formulario PPGR3'!$G1684="","",'Formulario PPGR1'!#REF!)</f>
        <v/>
      </c>
      <c r="E1684" s="188" t="str">
        <f>IF('Formulario PPGR3'!$G1684="","",'Formulario PPGR1'!#REF!)</f>
        <v/>
      </c>
      <c r="F1684" s="188" t="str">
        <f>IF('Formulario PPGR3'!$G1684="","",'Formulario PPGR1'!#REF!)</f>
        <v/>
      </c>
      <c r="G1684" s="234"/>
      <c r="H1684" s="519" t="str" cm="1">
        <f t="array" ref="H1684">IF(Tabla1[[#This Row],[Código_Actividad]]="","",_xlfn.XLOOKUP(Tabla1[[#This Row],[Código_Actividad]],CodigoActividad,Tabla2[Actividades Programables Presupuestables],"",0))</f>
        <v/>
      </c>
      <c r="I1684" s="520" t="str">
        <f>IFERROR(VLOOKUP('Formulario PPGR3'!$G1684,'Formulario PPGR2'!$C$9:$Q$270,15,FALSE),"")</f>
        <v/>
      </c>
      <c r="J1684" s="525"/>
      <c r="K1684" s="524"/>
      <c r="L1684" s="521" t="str">
        <f>IF(Tabla1[[#This Row],[Descripción]]="","",_xlfn.XLOOKUP(Tabla1[[#This Row],[Descripción]],Tabla10[Descripción],Tabla10[Unidad de Medida],"",0))</f>
        <v/>
      </c>
      <c r="M1684" s="312"/>
      <c r="N1684" s="537" t="str">
        <f>IF(Tabla1[[#This Row],[Descripción]]="","",_xlfn.XLOOKUP(Tabla1[[#This Row],[Descripción]],Tabla10[Descripción],Tabla10[Precio Unitario],0))</f>
        <v/>
      </c>
      <c r="O1684" s="537" t="str">
        <f>IF(Tabla1[[#This Row],[Cantidad de Insumos]]="","",Tabla1[[#This Row],[Precio Unitario]]*Tabla1[[#This Row],[Cantidad de Insumos]])</f>
        <v/>
      </c>
      <c r="P1684" s="522" t="str">
        <f>IF(Tabla1[[#This Row],[Descripción]]="","",_xlfn.XLOOKUP(Tabla1[[#This Row],[Descripción]],Tabla10[Descripción],Tabla10[CODIGO PRESUPUESTARIO],0))</f>
        <v/>
      </c>
      <c r="Q1684" s="523"/>
      <c r="R1684" s="523" t="str">
        <f>IF(Tabla1[[#This Row],[Insumos]]="","",_xlfn.XLOOKUP(Tabla1[[#This Row],[Insumos]],Tabla10[Insumo],Tabla10[InsumoAbrev],"",0))</f>
        <v/>
      </c>
    </row>
    <row r="1685" spans="2:18">
      <c r="G1685" s="690"/>
    </row>
    <row r="1686" spans="2:18">
      <c r="G1686" s="690"/>
    </row>
    <row r="1687" spans="2:18">
      <c r="G1687" s="690"/>
    </row>
    <row r="1688" spans="2:18">
      <c r="G1688" s="690"/>
    </row>
    <row r="1689" spans="2:18">
      <c r="G1689" s="690"/>
    </row>
    <row r="1690" spans="2:18">
      <c r="G1690" s="690"/>
    </row>
    <row r="1691" spans="2:18">
      <c r="G1691" s="690"/>
    </row>
    <row r="1692" spans="2:18">
      <c r="G1692" s="690"/>
    </row>
    <row r="1693" spans="2:18">
      <c r="G1693" s="690"/>
    </row>
    <row r="1694" spans="2:18">
      <c r="G1694" s="690"/>
    </row>
    <row r="1695" spans="2:18">
      <c r="G1695" s="690"/>
    </row>
    <row r="1696" spans="2:18">
      <c r="G1696" s="690"/>
    </row>
    <row r="1697" spans="7:7">
      <c r="G1697" s="690"/>
    </row>
    <row r="1698" spans="7:7">
      <c r="G1698" s="690"/>
    </row>
    <row r="1699" spans="7:7">
      <c r="G1699" s="690"/>
    </row>
    <row r="1700" spans="7:7">
      <c r="G1700" s="690"/>
    </row>
    <row r="1701" spans="7:7">
      <c r="G1701" s="690"/>
    </row>
    <row r="1702" spans="7:7">
      <c r="G1702" s="690"/>
    </row>
    <row r="1703" spans="7:7">
      <c r="G1703" s="690"/>
    </row>
    <row r="1704" spans="7:7">
      <c r="G1704" s="690"/>
    </row>
    <row r="1705" spans="7:7">
      <c r="G1705" s="690"/>
    </row>
    <row r="1706" spans="7:7">
      <c r="G1706" s="690"/>
    </row>
    <row r="1707" spans="7:7">
      <c r="G1707" s="690"/>
    </row>
    <row r="1708" spans="7:7">
      <c r="G1708" s="690"/>
    </row>
    <row r="1709" spans="7:7">
      <c r="G1709" s="690"/>
    </row>
    <row r="1710" spans="7:7">
      <c r="G1710" s="690"/>
    </row>
    <row r="1711" spans="7:7">
      <c r="G1711" s="690"/>
    </row>
    <row r="1712" spans="7:7">
      <c r="G1712" s="690"/>
    </row>
    <row r="1713" spans="7:7">
      <c r="G1713" s="690"/>
    </row>
    <row r="1714" spans="7:7">
      <c r="G1714" s="690"/>
    </row>
    <row r="1715" spans="7:7">
      <c r="G1715" s="690"/>
    </row>
    <row r="1716" spans="7:7">
      <c r="G1716" s="690"/>
    </row>
    <row r="1717" spans="7:7">
      <c r="G1717" s="690"/>
    </row>
    <row r="1718" spans="7:7">
      <c r="G1718" s="690"/>
    </row>
    <row r="1719" spans="7:7">
      <c r="G1719" s="690"/>
    </row>
    <row r="1720" spans="7:7">
      <c r="G1720" s="690"/>
    </row>
    <row r="1721" spans="7:7">
      <c r="G1721" s="690"/>
    </row>
    <row r="1722" spans="7:7">
      <c r="G1722" s="690"/>
    </row>
    <row r="1723" spans="7:7">
      <c r="G1723" s="690"/>
    </row>
    <row r="1724" spans="7:7">
      <c r="G1724" s="690"/>
    </row>
    <row r="1725" spans="7:7">
      <c r="G1725" s="690"/>
    </row>
    <row r="1726" spans="7:7">
      <c r="G1726" s="690"/>
    </row>
    <row r="1727" spans="7:7">
      <c r="G1727" s="690"/>
    </row>
    <row r="1728" spans="7:7">
      <c r="G1728" s="690"/>
    </row>
    <row r="1729" spans="7:7">
      <c r="G1729" s="690"/>
    </row>
    <row r="1730" spans="7:7">
      <c r="G1730" s="690"/>
    </row>
    <row r="1731" spans="7:7">
      <c r="G1731" s="690"/>
    </row>
    <row r="1732" spans="7:7">
      <c r="G1732" s="690"/>
    </row>
    <row r="1733" spans="7:7">
      <c r="G1733" s="690"/>
    </row>
    <row r="1734" spans="7:7">
      <c r="G1734" s="690"/>
    </row>
    <row r="1735" spans="7:7">
      <c r="G1735" s="690"/>
    </row>
    <row r="1736" spans="7:7">
      <c r="G1736" s="690"/>
    </row>
    <row r="1737" spans="7:7">
      <c r="G1737" s="690"/>
    </row>
    <row r="1738" spans="7:7">
      <c r="G1738" s="690"/>
    </row>
    <row r="1739" spans="7:7">
      <c r="G1739" s="690"/>
    </row>
    <row r="1740" spans="7:7">
      <c r="G1740" s="690"/>
    </row>
    <row r="1741" spans="7:7">
      <c r="G1741" s="690"/>
    </row>
    <row r="1742" spans="7:7">
      <c r="G1742" s="690"/>
    </row>
    <row r="1743" spans="7:7">
      <c r="G1743" s="690"/>
    </row>
    <row r="1744" spans="7:7">
      <c r="G1744" s="690"/>
    </row>
    <row r="1745" spans="7:7">
      <c r="G1745" s="690"/>
    </row>
    <row r="1746" spans="7:7">
      <c r="G1746" s="690"/>
    </row>
    <row r="1747" spans="7:7">
      <c r="G1747" s="690"/>
    </row>
    <row r="1748" spans="7:7">
      <c r="G1748" s="690"/>
    </row>
    <row r="1749" spans="7:7">
      <c r="G1749" s="690"/>
    </row>
    <row r="1750" spans="7:7">
      <c r="G1750" s="690"/>
    </row>
    <row r="1751" spans="7:7">
      <c r="G1751" s="690"/>
    </row>
    <row r="1752" spans="7:7">
      <c r="G1752" s="690"/>
    </row>
    <row r="1753" spans="7:7">
      <c r="G1753" s="690"/>
    </row>
    <row r="1754" spans="7:7">
      <c r="G1754" s="690"/>
    </row>
    <row r="1755" spans="7:7">
      <c r="G1755" s="690"/>
    </row>
    <row r="1756" spans="7:7">
      <c r="G1756" s="690"/>
    </row>
    <row r="1757" spans="7:7">
      <c r="G1757" s="690"/>
    </row>
    <row r="1758" spans="7:7">
      <c r="G1758" s="690"/>
    </row>
    <row r="1759" spans="7:7">
      <c r="G1759" s="690"/>
    </row>
    <row r="1760" spans="7:7">
      <c r="G1760" s="690"/>
    </row>
    <row r="1761" spans="7:7">
      <c r="G1761" s="690"/>
    </row>
    <row r="1762" spans="7:7">
      <c r="G1762" s="690"/>
    </row>
    <row r="1763" spans="7:7">
      <c r="G1763" s="690"/>
    </row>
    <row r="1764" spans="7:7">
      <c r="G1764" s="690"/>
    </row>
    <row r="1765" spans="7:7">
      <c r="G1765" s="690"/>
    </row>
    <row r="1766" spans="7:7">
      <c r="G1766" s="690"/>
    </row>
    <row r="1767" spans="7:7">
      <c r="G1767" s="690"/>
    </row>
    <row r="1768" spans="7:7">
      <c r="G1768" s="690"/>
    </row>
    <row r="1769" spans="7:7">
      <c r="G1769" s="690"/>
    </row>
    <row r="1770" spans="7:7">
      <c r="G1770" s="690"/>
    </row>
    <row r="1771" spans="7:7">
      <c r="G1771" s="690"/>
    </row>
    <row r="1772" spans="7:7">
      <c r="G1772" s="690"/>
    </row>
    <row r="1773" spans="7:7">
      <c r="G1773" s="690"/>
    </row>
    <row r="1774" spans="7:7">
      <c r="G1774" s="690"/>
    </row>
    <row r="1775" spans="7:7">
      <c r="G1775" s="690"/>
    </row>
    <row r="1776" spans="7:7">
      <c r="G1776" s="690"/>
    </row>
    <row r="1777" spans="7:7">
      <c r="G1777" s="690"/>
    </row>
    <row r="1778" spans="7:7">
      <c r="G1778" s="690"/>
    </row>
    <row r="1779" spans="7:7">
      <c r="G1779" s="690"/>
    </row>
    <row r="1780" spans="7:7">
      <c r="G1780" s="690"/>
    </row>
    <row r="1781" spans="7:7">
      <c r="G1781" s="690"/>
    </row>
    <row r="1782" spans="7:7">
      <c r="G1782" s="690"/>
    </row>
    <row r="1783" spans="7:7">
      <c r="G1783" s="690"/>
    </row>
    <row r="1784" spans="7:7">
      <c r="G1784" s="690"/>
    </row>
    <row r="1785" spans="7:7">
      <c r="G1785" s="690"/>
    </row>
    <row r="1786" spans="7:7">
      <c r="G1786" s="690"/>
    </row>
    <row r="1787" spans="7:7">
      <c r="G1787" s="690"/>
    </row>
    <row r="1788" spans="7:7">
      <c r="G1788" s="690"/>
    </row>
    <row r="1789" spans="7:7">
      <c r="G1789" s="690"/>
    </row>
    <row r="1790" spans="7:7">
      <c r="G1790" s="690"/>
    </row>
    <row r="1791" spans="7:7">
      <c r="G1791" s="690"/>
    </row>
    <row r="1792" spans="7:7">
      <c r="G1792" s="690"/>
    </row>
    <row r="1793" spans="7:7">
      <c r="G1793" s="690"/>
    </row>
    <row r="1794" spans="7:7">
      <c r="G1794" s="690"/>
    </row>
    <row r="1795" spans="7:7">
      <c r="G1795" s="690"/>
    </row>
    <row r="1796" spans="7:7">
      <c r="G1796" s="690"/>
    </row>
    <row r="1797" spans="7:7">
      <c r="G1797" s="690"/>
    </row>
    <row r="1798" spans="7:7">
      <c r="G1798" s="690"/>
    </row>
    <row r="1799" spans="7:7">
      <c r="G1799" s="690"/>
    </row>
    <row r="1800" spans="7:7">
      <c r="G1800" s="690"/>
    </row>
    <row r="1801" spans="7:7">
      <c r="G1801" s="690"/>
    </row>
    <row r="1802" spans="7:7">
      <c r="G1802" s="690"/>
    </row>
    <row r="1803" spans="7:7">
      <c r="G1803" s="690"/>
    </row>
    <row r="1804" spans="7:7">
      <c r="G1804" s="690"/>
    </row>
    <row r="1805" spans="7:7">
      <c r="G1805" s="690"/>
    </row>
    <row r="1806" spans="7:7">
      <c r="G1806" s="690"/>
    </row>
    <row r="1807" spans="7:7">
      <c r="G1807" s="690"/>
    </row>
    <row r="1808" spans="7:7">
      <c r="G1808" s="690"/>
    </row>
    <row r="1809" spans="7:7">
      <c r="G1809" s="690"/>
    </row>
    <row r="1810" spans="7:7">
      <c r="G1810" s="690"/>
    </row>
    <row r="1811" spans="7:7">
      <c r="G1811" s="690"/>
    </row>
    <row r="1812" spans="7:7">
      <c r="G1812" s="690"/>
    </row>
    <row r="1813" spans="7:7">
      <c r="G1813" s="690"/>
    </row>
    <row r="1814" spans="7:7">
      <c r="G1814" s="690"/>
    </row>
    <row r="1815" spans="7:7">
      <c r="G1815" s="690"/>
    </row>
    <row r="1816" spans="7:7">
      <c r="G1816" s="690"/>
    </row>
  </sheetData>
  <sheetProtection insertRows="0" insertHyperlinks="0" sort="0" autoFilter="0" pivotTables="0"/>
  <dataValidations count="4">
    <dataValidation type="list" allowBlank="1" showInputMessage="1" showErrorMessage="1" sqref="G9:G1684">
      <formula1>CodigoActividad</formula1>
    </dataValidation>
    <dataValidation type="list" allowBlank="1" showInputMessage="1" showErrorMessage="1" sqref="J749:J1684 J9:J747">
      <formula1>lsInsumos</formula1>
    </dataValidation>
    <dataValidation type="list" allowBlank="1" showInputMessage="1" showErrorMessage="1" sqref="Q9:Q1684">
      <formula1>lsFuentesFinanciamiento</formula1>
    </dataValidation>
    <dataValidation type="list" allowBlank="1" showInputMessage="1" showErrorMessage="1" sqref="K9:K1684">
      <formula1>INDIRECT($R9)</formula1>
    </dataValidation>
  </dataValidations>
  <pageMargins left="0.7" right="0.7" top="0.75" bottom="0.75" header="0.3" footer="0.3"/>
  <pageSetup paperSize="5" scale="54" orientation="landscape" r:id="rId1"/>
  <colBreaks count="1" manualBreakCount="1">
    <brk id="18" max="1048575" man="1"/>
  </colBreaks>
  <drawing r:id="rId2"/>
  <legacyDrawing r:id="rId3"/>
  <controls>
    <mc:AlternateContent xmlns:mc="http://schemas.openxmlformats.org/markup-compatibility/2006">
      <mc:Choice Requires="x14">
        <control shapeId="10449" r:id="rId4" name="CommandButton1">
          <controlPr defaultSize="0" autoLine="0" r:id="rId5">
            <anchor moveWithCells="1">
              <from>
                <xdr:col>6</xdr:col>
                <xdr:colOff>95250</xdr:colOff>
                <xdr:row>5</xdr:row>
                <xdr:rowOff>85725</xdr:rowOff>
              </from>
              <to>
                <xdr:col>7</xdr:col>
                <xdr:colOff>76200</xdr:colOff>
                <xdr:row>7</xdr:row>
                <xdr:rowOff>47625</xdr:rowOff>
              </to>
            </anchor>
          </controlPr>
        </control>
      </mc:Choice>
      <mc:Fallback>
        <control shapeId="10449" r:id="rId4" name="CommandButton1"/>
      </mc:Fallback>
    </mc:AlternateContent>
  </controls>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B1:AD37"/>
  <sheetViews>
    <sheetView showGridLines="0" zoomScaleNormal="100" workbookViewId="0">
      <selection activeCell="L17" sqref="L17"/>
    </sheetView>
  </sheetViews>
  <sheetFormatPr baseColWidth="10" defaultColWidth="9.140625" defaultRowHeight="15"/>
  <cols>
    <col min="1" max="1" width="5" style="2" customWidth="1"/>
    <col min="2" max="6" width="5" style="2" hidden="1" customWidth="1"/>
    <col min="7" max="7" width="31.42578125" style="4" customWidth="1"/>
    <col min="8" max="8" width="17.140625" style="4" customWidth="1"/>
    <col min="9" max="9" width="25.140625" style="4" customWidth="1"/>
    <col min="10" max="10" width="15" style="4" bestFit="1" customWidth="1"/>
    <col min="11" max="11" width="7.7109375" style="4" hidden="1" customWidth="1"/>
    <col min="12" max="12" width="20.5703125" style="4" bestFit="1" customWidth="1"/>
    <col min="13" max="13" width="17.5703125" style="4" customWidth="1"/>
    <col min="14" max="14" width="16.140625" style="4" customWidth="1"/>
    <col min="15" max="15" width="21" style="196" customWidth="1"/>
    <col min="16" max="16" width="23.28515625" style="4" customWidth="1"/>
    <col min="17" max="18" width="9.140625" style="90" customWidth="1"/>
    <col min="19" max="19" width="19.140625" style="90" bestFit="1" customWidth="1"/>
    <col min="20" max="20" width="24.140625" style="90" bestFit="1" customWidth="1"/>
    <col min="21" max="21" width="9.140625" style="90" customWidth="1"/>
    <col min="22" max="29" width="9.140625" style="89" customWidth="1"/>
    <col min="30" max="30" width="9.140625" customWidth="1"/>
    <col min="31" max="16384" width="9.140625" style="2"/>
  </cols>
  <sheetData>
    <row r="1" spans="2:29" ht="15" customHeight="1">
      <c r="G1" s="173"/>
      <c r="H1" s="173"/>
      <c r="I1" s="173"/>
      <c r="J1" s="173"/>
      <c r="K1" s="173"/>
      <c r="L1" s="173"/>
      <c r="M1" s="173"/>
      <c r="N1" s="173"/>
      <c r="O1" s="193"/>
      <c r="P1" s="173"/>
      <c r="Q1" s="2"/>
      <c r="R1" s="2"/>
      <c r="S1" s="2"/>
      <c r="T1" s="2"/>
      <c r="U1" s="2"/>
      <c r="V1" s="174"/>
      <c r="W1" s="174"/>
      <c r="X1" s="174"/>
      <c r="Y1" s="174"/>
      <c r="Z1" s="174"/>
      <c r="AA1" s="174"/>
      <c r="AB1" s="174"/>
      <c r="AC1" s="174"/>
    </row>
    <row r="2" spans="2:29" customFormat="1" ht="15.75">
      <c r="H2" s="170" t="str">
        <f>'Formulario PPGR1'!I2</f>
        <v>Servicio Nacional de Salud</v>
      </c>
      <c r="L2" s="1"/>
      <c r="M2" s="1"/>
      <c r="N2" s="1"/>
      <c r="O2" s="194"/>
      <c r="P2" s="1"/>
      <c r="Q2" s="1"/>
      <c r="R2" s="1"/>
      <c r="S2" s="1"/>
      <c r="T2" s="1"/>
      <c r="U2" s="1"/>
      <c r="V2" s="130"/>
      <c r="W2" s="128"/>
      <c r="X2" s="128"/>
      <c r="Y2" s="128"/>
      <c r="Z2" s="129"/>
    </row>
    <row r="3" spans="2:29" customFormat="1">
      <c r="H3" s="171" t="str">
        <f>'Formulario PPGR1'!I3</f>
        <v>Dirección de Planificación y Desarrollo</v>
      </c>
      <c r="L3" s="1"/>
      <c r="M3" s="1"/>
      <c r="N3" s="1"/>
      <c r="O3" s="194"/>
      <c r="P3" s="1"/>
      <c r="Q3" s="1"/>
      <c r="R3" s="1"/>
      <c r="S3" s="1"/>
      <c r="T3" s="1"/>
      <c r="U3" s="1"/>
      <c r="V3" s="130"/>
      <c r="W3" s="128"/>
      <c r="X3" s="128"/>
      <c r="Y3" s="128"/>
      <c r="Z3" s="129"/>
    </row>
    <row r="4" spans="2:29" customFormat="1">
      <c r="H4" s="172" t="str">
        <f>'Formulario PPGR1'!I4</f>
        <v xml:space="preserve">Plan Operativo Anual </v>
      </c>
      <c r="L4" s="1"/>
      <c r="M4" s="1"/>
      <c r="N4" s="1"/>
      <c r="O4" s="194"/>
      <c r="P4" s="1"/>
      <c r="Q4" s="1"/>
      <c r="R4" s="1"/>
      <c r="S4" s="1"/>
      <c r="T4" s="1"/>
      <c r="U4" s="1"/>
      <c r="V4" s="130"/>
      <c r="W4" s="128"/>
      <c r="X4" s="128"/>
      <c r="Y4" s="128"/>
      <c r="Z4" s="129"/>
    </row>
    <row r="5" spans="2:29" customFormat="1">
      <c r="H5" s="172" t="s">
        <v>966</v>
      </c>
      <c r="L5" s="1"/>
      <c r="M5" s="1"/>
      <c r="N5" s="1"/>
      <c r="O5" s="194"/>
      <c r="P5" s="1"/>
      <c r="Q5" s="1"/>
      <c r="R5" s="1"/>
      <c r="S5" s="1"/>
      <c r="T5" s="1"/>
      <c r="U5" s="1"/>
      <c r="V5" s="130"/>
      <c r="W5" s="128"/>
      <c r="X5" s="128"/>
      <c r="Y5" s="128"/>
      <c r="Z5" s="129"/>
    </row>
    <row r="6" spans="2:29">
      <c r="G6" s="175"/>
      <c r="H6" s="120" t="str">
        <f>'Formulario PPGR1'!$L$3</f>
        <v>R6 - SRS Enriquillo</v>
      </c>
      <c r="I6" s="2"/>
      <c r="J6"/>
      <c r="K6"/>
      <c r="L6" s="1"/>
      <c r="M6" s="1"/>
      <c r="N6" s="1"/>
      <c r="O6" s="194"/>
      <c r="P6" s="1"/>
      <c r="Q6" s="1"/>
      <c r="R6" s="1"/>
      <c r="S6" s="2"/>
      <c r="T6" s="2"/>
      <c r="U6" s="2"/>
      <c r="V6" s="174"/>
      <c r="W6" s="174"/>
      <c r="X6" s="174"/>
      <c r="Y6" s="174"/>
      <c r="Z6" s="174"/>
      <c r="AA6" s="174"/>
      <c r="AB6" s="174"/>
      <c r="AC6" s="174"/>
    </row>
    <row r="7" spans="2:29" ht="18.75" customHeight="1">
      <c r="G7" s="175"/>
      <c r="H7" s="175"/>
      <c r="I7" s="175"/>
      <c r="J7"/>
      <c r="K7"/>
      <c r="L7" s="1"/>
      <c r="M7" s="1"/>
      <c r="N7" s="1"/>
      <c r="O7" s="194"/>
      <c r="P7" s="1"/>
      <c r="Q7" s="1"/>
      <c r="R7" s="1"/>
      <c r="S7" s="2"/>
      <c r="T7" s="2"/>
      <c r="U7" s="2"/>
      <c r="V7" s="174"/>
      <c r="W7" s="174"/>
      <c r="X7" s="174"/>
      <c r="Y7" s="174"/>
      <c r="Z7" s="174"/>
      <c r="AA7" s="174"/>
      <c r="AB7" s="174"/>
      <c r="AC7" s="174"/>
    </row>
    <row r="8" spans="2:29" ht="25.5">
      <c r="B8" s="199" t="s">
        <v>95</v>
      </c>
      <c r="C8" s="200" t="s">
        <v>96</v>
      </c>
      <c r="D8" s="200" t="s">
        <v>97</v>
      </c>
      <c r="E8" s="200" t="s">
        <v>98</v>
      </c>
      <c r="F8" s="201" t="s">
        <v>879</v>
      </c>
      <c r="G8" s="176" t="s">
        <v>967</v>
      </c>
      <c r="H8" s="176" t="s">
        <v>968</v>
      </c>
      <c r="I8" s="176" t="s">
        <v>969</v>
      </c>
      <c r="J8" s="176" t="s">
        <v>970</v>
      </c>
      <c r="K8" s="176" t="s">
        <v>971</v>
      </c>
      <c r="L8" s="176" t="s">
        <v>972</v>
      </c>
      <c r="M8" s="178" t="s">
        <v>885</v>
      </c>
      <c r="N8" s="177" t="s">
        <v>973</v>
      </c>
      <c r="O8" s="195" t="s">
        <v>889</v>
      </c>
      <c r="P8" s="179" t="s">
        <v>890</v>
      </c>
    </row>
    <row r="9" spans="2:29" ht="25.5">
      <c r="B9" s="192" t="e">
        <f>IF('Formulario PPGR4'!$G9="","",CONCATENATE('Formulario PPGR4'!$C9,".",'Formulario PPGR4'!$D9,".",'Formulario PPGR4'!$E9,".",'Formulario PPGR4'!$F9))</f>
        <v>#REF!</v>
      </c>
      <c r="C9" s="192" t="e">
        <f>IF('Formulario PPGR4'!$G9="","",'Formulario PPGR1'!#REF!)</f>
        <v>#REF!</v>
      </c>
      <c r="D9" s="192" t="e">
        <f>IF('Formulario PPGR4'!$G9="","",'Formulario PPGR1'!#REF!)</f>
        <v>#REF!</v>
      </c>
      <c r="E9" s="192" t="e">
        <f>IF('Formulario PPGR4'!$G9="","",'Formulario PPGR1'!#REF!)</f>
        <v>#REF!</v>
      </c>
      <c r="F9" s="192" t="e">
        <f>IF('Formulario PPGR4'!$G9="","",'Formulario PPGR1'!#REF!)</f>
        <v>#REF!</v>
      </c>
      <c r="G9" s="189" t="s">
        <v>974</v>
      </c>
      <c r="H9" s="190" t="s">
        <v>975</v>
      </c>
      <c r="I9" s="191" t="s">
        <v>976</v>
      </c>
      <c r="J9" s="191" t="s">
        <v>977</v>
      </c>
      <c r="K9" s="191" t="str">
        <f>IFERROR(VLOOKUP('Formulario PPGR4'!$J9,Prov!$A$2:$B$156,2,FALSE),"")</f>
        <v>Barahona</v>
      </c>
      <c r="L9" s="192" t="s">
        <v>978</v>
      </c>
      <c r="M9" s="192" t="s">
        <v>979</v>
      </c>
      <c r="N9" s="192">
        <v>1000000</v>
      </c>
      <c r="O9" s="195" t="s">
        <v>980</v>
      </c>
      <c r="P9" s="197" t="s">
        <v>894</v>
      </c>
    </row>
    <row r="10" spans="2:29" ht="25.5">
      <c r="B10" s="192" t="e">
        <f>IF('Formulario PPGR4'!$G10="","",CONCATENATE('Formulario PPGR4'!$C10,".",'Formulario PPGR4'!$D10,".",'Formulario PPGR4'!$E10,".",'Formulario PPGR4'!$F10))</f>
        <v>#REF!</v>
      </c>
      <c r="C10" s="192" t="e">
        <f>IF('Formulario PPGR4'!$G10="","",'Formulario PPGR1'!#REF!)</f>
        <v>#REF!</v>
      </c>
      <c r="D10" s="192" t="e">
        <f>IF('Formulario PPGR4'!$G10="","",'Formulario PPGR1'!#REF!)</f>
        <v>#REF!</v>
      </c>
      <c r="E10" s="192" t="e">
        <f>IF('Formulario PPGR4'!$G10="","",'Formulario PPGR1'!#REF!)</f>
        <v>#REF!</v>
      </c>
      <c r="F10" s="192" t="e">
        <f>IF('Formulario PPGR4'!$G10="","",'Formulario PPGR1'!#REF!)</f>
        <v>#REF!</v>
      </c>
      <c r="G10" s="189" t="s">
        <v>974</v>
      </c>
      <c r="H10" s="190" t="s">
        <v>975</v>
      </c>
      <c r="I10" s="191" t="s">
        <v>981</v>
      </c>
      <c r="J10" s="191" t="s">
        <v>982</v>
      </c>
      <c r="K10" s="191" t="str">
        <f>IFERROR(VLOOKUP('Formulario PPGR4'!$J10,Prov!$A$2:$B$156,2,FALSE),"")</f>
        <v>Bahoruco</v>
      </c>
      <c r="L10" s="192" t="s">
        <v>983</v>
      </c>
      <c r="M10" s="192" t="s">
        <v>979</v>
      </c>
      <c r="N10" s="192">
        <v>1000000</v>
      </c>
      <c r="O10" s="195" t="s">
        <v>980</v>
      </c>
      <c r="P10" s="197" t="s">
        <v>894</v>
      </c>
    </row>
    <row r="11" spans="2:29" ht="25.5">
      <c r="B11" s="192" t="e">
        <f>IF('Formulario PPGR4'!$G11="","",CONCATENATE('Formulario PPGR4'!$C11,".",'Formulario PPGR4'!$D11,".",'Formulario PPGR4'!$E11,".",'Formulario PPGR4'!$F11))</f>
        <v>#REF!</v>
      </c>
      <c r="C11" s="192" t="e">
        <f>IF('Formulario PPGR4'!$G11="","",'Formulario PPGR1'!#REF!)</f>
        <v>#REF!</v>
      </c>
      <c r="D11" s="192" t="e">
        <f>IF('Formulario PPGR4'!$G11="","",'Formulario PPGR1'!#REF!)</f>
        <v>#REF!</v>
      </c>
      <c r="E11" s="192" t="e">
        <f>IF('Formulario PPGR4'!$G11="","",'Formulario PPGR1'!#REF!)</f>
        <v>#REF!</v>
      </c>
      <c r="F11" s="192" t="e">
        <f>IF('Formulario PPGR4'!$G11="","",'Formulario PPGR1'!#REF!)</f>
        <v>#REF!</v>
      </c>
      <c r="G11" s="190" t="s">
        <v>974</v>
      </c>
      <c r="H11" s="190" t="s">
        <v>975</v>
      </c>
      <c r="I11" s="191" t="s">
        <v>984</v>
      </c>
      <c r="J11" s="191" t="s">
        <v>985</v>
      </c>
      <c r="K11" s="191" t="str">
        <f>IFERROR(VLOOKUP('Formulario PPGR4'!$J11,Prov!$A$2:$B$156,2,FALSE),"")</f>
        <v>Independencia</v>
      </c>
      <c r="L11" s="192" t="s">
        <v>986</v>
      </c>
      <c r="M11" s="192" t="s">
        <v>979</v>
      </c>
      <c r="N11" s="192">
        <v>1000000</v>
      </c>
      <c r="O11" s="195" t="s">
        <v>980</v>
      </c>
      <c r="P11" s="197" t="s">
        <v>894</v>
      </c>
    </row>
    <row r="12" spans="2:29" ht="25.5">
      <c r="B12" s="192" t="e">
        <f>IF('Formulario PPGR4'!$G12="","",CONCATENATE('Formulario PPGR4'!$C12,".",'Formulario PPGR4'!$D12,".",'Formulario PPGR4'!$E12,".",'Formulario PPGR4'!$F12))</f>
        <v>#REF!</v>
      </c>
      <c r="C12" s="192" t="e">
        <f>IF('Formulario PPGR4'!$G12="","",'Formulario PPGR1'!#REF!)</f>
        <v>#REF!</v>
      </c>
      <c r="D12" s="192" t="e">
        <f>IF('Formulario PPGR4'!$G12="","",'Formulario PPGR1'!#REF!)</f>
        <v>#REF!</v>
      </c>
      <c r="E12" s="192" t="e">
        <f>IF('Formulario PPGR4'!$G12="","",'Formulario PPGR1'!#REF!)</f>
        <v>#REF!</v>
      </c>
      <c r="F12" s="192" t="e">
        <f>IF('Formulario PPGR4'!$G12="","",'Formulario PPGR1'!#REF!)</f>
        <v>#REF!</v>
      </c>
      <c r="G12" s="190" t="s">
        <v>974</v>
      </c>
      <c r="H12" s="190" t="s">
        <v>975</v>
      </c>
      <c r="I12" s="191" t="s">
        <v>987</v>
      </c>
      <c r="J12" s="191" t="s">
        <v>988</v>
      </c>
      <c r="K12" s="191" t="str">
        <f>IFERROR(VLOOKUP('Formulario PPGR4'!$J12,Prov!$A$2:$B$156,2,FALSE),"")</f>
        <v>Pedernales</v>
      </c>
      <c r="L12" s="192" t="s">
        <v>989</v>
      </c>
      <c r="M12" s="192" t="s">
        <v>979</v>
      </c>
      <c r="N12" s="192">
        <v>1000000</v>
      </c>
      <c r="O12" s="195" t="s">
        <v>980</v>
      </c>
      <c r="P12" s="197" t="s">
        <v>894</v>
      </c>
    </row>
    <row r="13" spans="2:29" ht="25.5">
      <c r="B13" s="192" t="e">
        <f>IF('Formulario PPGR4'!$G13="","",CONCATENATE('Formulario PPGR4'!$C13,".",'Formulario PPGR4'!$D13,".",'Formulario PPGR4'!$E13,".",'Formulario PPGR4'!$F13))</f>
        <v>#REF!</v>
      </c>
      <c r="C13" s="192" t="e">
        <f>IF('Formulario PPGR4'!$G13="","",'Formulario PPGR1'!#REF!)</f>
        <v>#REF!</v>
      </c>
      <c r="D13" s="192" t="e">
        <f>IF('Formulario PPGR4'!$G13="","",'Formulario PPGR1'!#REF!)</f>
        <v>#REF!</v>
      </c>
      <c r="E13" s="192" t="e">
        <f>IF('Formulario PPGR4'!$G13="","",'Formulario PPGR1'!#REF!)</f>
        <v>#REF!</v>
      </c>
      <c r="F13" s="192" t="e">
        <f>IF('Formulario PPGR4'!$G13="","",'Formulario PPGR1'!#REF!)</f>
        <v>#REF!</v>
      </c>
      <c r="G13" s="190" t="s">
        <v>990</v>
      </c>
      <c r="H13" s="190" t="s">
        <v>975</v>
      </c>
      <c r="I13" s="191" t="s">
        <v>976</v>
      </c>
      <c r="J13" s="191" t="s">
        <v>977</v>
      </c>
      <c r="K13" s="191" t="str">
        <f>IFERROR(VLOOKUP('Formulario PPGR4'!$J13,Prov!$A$2:$B$156,2,FALSE),"")</f>
        <v>Barahona</v>
      </c>
      <c r="L13" s="192" t="s">
        <v>978</v>
      </c>
      <c r="M13" s="192" t="s">
        <v>979</v>
      </c>
      <c r="N13" s="192">
        <v>1000000</v>
      </c>
      <c r="O13" s="195" t="s">
        <v>991</v>
      </c>
      <c r="P13" s="197" t="s">
        <v>894</v>
      </c>
    </row>
    <row r="14" spans="2:29" ht="25.5">
      <c r="B14" s="192" t="e">
        <f>IF('Formulario PPGR4'!$G14="","",CONCATENATE('Formulario PPGR4'!$C14,".",'Formulario PPGR4'!$D14,".",'Formulario PPGR4'!$E14,".",'Formulario PPGR4'!$F14))</f>
        <v>#REF!</v>
      </c>
      <c r="C14" s="192" t="e">
        <f>IF('Formulario PPGR4'!$G14="","",'Formulario PPGR1'!#REF!)</f>
        <v>#REF!</v>
      </c>
      <c r="D14" s="192" t="e">
        <f>IF('Formulario PPGR4'!$G14="","",'Formulario PPGR1'!#REF!)</f>
        <v>#REF!</v>
      </c>
      <c r="E14" s="192" t="e">
        <f>IF('Formulario PPGR4'!$G14="","",'Formulario PPGR1'!#REF!)</f>
        <v>#REF!</v>
      </c>
      <c r="F14" s="192" t="e">
        <f>IF('Formulario PPGR4'!$G14="","",'Formulario PPGR1'!#REF!)</f>
        <v>#REF!</v>
      </c>
      <c r="G14" s="190" t="s">
        <v>990</v>
      </c>
      <c r="H14" s="190" t="s">
        <v>975</v>
      </c>
      <c r="I14" s="191" t="s">
        <v>981</v>
      </c>
      <c r="J14" s="191" t="s">
        <v>982</v>
      </c>
      <c r="K14" s="191" t="str">
        <f>IFERROR(VLOOKUP('Formulario PPGR4'!$J14,Prov!$A$2:$B$156,2,FALSE),"")</f>
        <v>Bahoruco</v>
      </c>
      <c r="L14" s="192" t="s">
        <v>983</v>
      </c>
      <c r="M14" s="192" t="s">
        <v>979</v>
      </c>
      <c r="N14" s="192">
        <v>1000000</v>
      </c>
      <c r="O14" s="195" t="s">
        <v>991</v>
      </c>
      <c r="P14" s="197" t="s">
        <v>894</v>
      </c>
    </row>
    <row r="15" spans="2:29" ht="25.5">
      <c r="B15" s="192" t="e">
        <f>IF('Formulario PPGR4'!$G15="","",CONCATENATE('Formulario PPGR4'!$C15,".",'Formulario PPGR4'!$D15,".",'Formulario PPGR4'!$E15,".",'Formulario PPGR4'!$F15))</f>
        <v>#REF!</v>
      </c>
      <c r="C15" s="192" t="e">
        <f>IF('Formulario PPGR4'!$G15="","",'Formulario PPGR1'!#REF!)</f>
        <v>#REF!</v>
      </c>
      <c r="D15" s="192" t="e">
        <f>IF('Formulario PPGR4'!$G15="","",'Formulario PPGR1'!#REF!)</f>
        <v>#REF!</v>
      </c>
      <c r="E15" s="192" t="e">
        <f>IF('Formulario PPGR4'!$G15="","",'Formulario PPGR1'!#REF!)</f>
        <v>#REF!</v>
      </c>
      <c r="F15" s="192" t="e">
        <f>IF('Formulario PPGR4'!$G15="","",'Formulario PPGR1'!#REF!)</f>
        <v>#REF!</v>
      </c>
      <c r="G15" s="190" t="s">
        <v>990</v>
      </c>
      <c r="H15" s="190" t="s">
        <v>975</v>
      </c>
      <c r="I15" s="191" t="s">
        <v>992</v>
      </c>
      <c r="J15" s="191" t="s">
        <v>985</v>
      </c>
      <c r="K15" s="191" t="str">
        <f>IFERROR(VLOOKUP('Formulario PPGR4'!$J15,Prov!$A$2:$B$156,2,FALSE),"")</f>
        <v>Independencia</v>
      </c>
      <c r="L15" s="192" t="s">
        <v>986</v>
      </c>
      <c r="M15" s="192" t="s">
        <v>979</v>
      </c>
      <c r="N15" s="192">
        <v>1000000</v>
      </c>
      <c r="O15" s="195" t="s">
        <v>991</v>
      </c>
      <c r="P15" s="197" t="s">
        <v>894</v>
      </c>
    </row>
    <row r="16" spans="2:29" ht="25.5">
      <c r="B16" s="192" t="e">
        <f>IF('Formulario PPGR4'!$G16="","",CONCATENATE('Formulario PPGR4'!$C16,".",'Formulario PPGR4'!$D16,".",'Formulario PPGR4'!$E16,".",'Formulario PPGR4'!$F16))</f>
        <v>#REF!</v>
      </c>
      <c r="C16" s="192" t="e">
        <f>IF('Formulario PPGR4'!$G16="","",'Formulario PPGR1'!#REF!)</f>
        <v>#REF!</v>
      </c>
      <c r="D16" s="192" t="e">
        <f>IF('Formulario PPGR4'!$G16="","",'Formulario PPGR1'!#REF!)</f>
        <v>#REF!</v>
      </c>
      <c r="E16" s="192" t="e">
        <f>IF('Formulario PPGR4'!$G16="","",'Formulario PPGR1'!#REF!)</f>
        <v>#REF!</v>
      </c>
      <c r="F16" s="192" t="e">
        <f>IF('Formulario PPGR4'!$G16="","",'Formulario PPGR1'!#REF!)</f>
        <v>#REF!</v>
      </c>
      <c r="G16" s="190" t="s">
        <v>990</v>
      </c>
      <c r="H16" s="190" t="s">
        <v>975</v>
      </c>
      <c r="I16" s="191" t="s">
        <v>987</v>
      </c>
      <c r="J16" s="191" t="s">
        <v>988</v>
      </c>
      <c r="K16" s="191" t="str">
        <f>IFERROR(VLOOKUP('Formulario PPGR4'!$J16,Prov!$A$2:$B$156,2,FALSE),"")</f>
        <v>Pedernales</v>
      </c>
      <c r="L16" s="192" t="s">
        <v>989</v>
      </c>
      <c r="M16" s="192" t="s">
        <v>979</v>
      </c>
      <c r="N16" s="192">
        <v>1000000</v>
      </c>
      <c r="O16" s="195" t="s">
        <v>991</v>
      </c>
      <c r="P16" s="197" t="s">
        <v>894</v>
      </c>
    </row>
    <row r="17" spans="2:16" ht="25.5">
      <c r="B17" s="192" t="e">
        <f>IF('Formulario PPGR4'!$G17="","",CONCATENATE('Formulario PPGR4'!$C17,".",'Formulario PPGR4'!$D17,".",'Formulario PPGR4'!$E17,".",'Formulario PPGR4'!$F17))</f>
        <v>#REF!</v>
      </c>
      <c r="C17" s="192" t="e">
        <f>IF('Formulario PPGR4'!$G17="","",'Formulario PPGR1'!#REF!)</f>
        <v>#REF!</v>
      </c>
      <c r="D17" s="192" t="e">
        <f>IF('Formulario PPGR4'!$G17="","",'Formulario PPGR1'!#REF!)</f>
        <v>#REF!</v>
      </c>
      <c r="E17" s="192" t="e">
        <f>IF('Formulario PPGR4'!$G17="","",'Formulario PPGR1'!#REF!)</f>
        <v>#REF!</v>
      </c>
      <c r="F17" s="192" t="e">
        <f>IF('Formulario PPGR4'!$G17="","",'Formulario PPGR1'!#REF!)</f>
        <v>#REF!</v>
      </c>
      <c r="G17" s="190" t="s">
        <v>990</v>
      </c>
      <c r="H17" s="190" t="s">
        <v>993</v>
      </c>
      <c r="I17" s="191" t="s">
        <v>994</v>
      </c>
      <c r="J17" s="191" t="s">
        <v>982</v>
      </c>
      <c r="K17" s="191" t="str">
        <f>IFERROR(VLOOKUP('Formulario PPGR4'!$J17,Prov!$A$2:$B$156,2,FALSE),"")</f>
        <v>Bahoruco</v>
      </c>
      <c r="L17" s="192" t="s">
        <v>983</v>
      </c>
      <c r="M17" s="192" t="s">
        <v>979</v>
      </c>
      <c r="N17" s="192">
        <v>1000000</v>
      </c>
      <c r="O17" s="195" t="s">
        <v>991</v>
      </c>
      <c r="P17" s="197" t="s">
        <v>894</v>
      </c>
    </row>
    <row r="18" spans="2:16" ht="25.5">
      <c r="B18" s="192" t="e">
        <f>IF('Formulario PPGR4'!$G18="","",CONCATENATE('Formulario PPGR4'!$C18,".",'Formulario PPGR4'!$D18,".",'Formulario PPGR4'!$E18,".",'Formulario PPGR4'!$F18))</f>
        <v>#REF!</v>
      </c>
      <c r="C18" s="192" t="e">
        <f>IF('Formulario PPGR4'!$G18="","",'Formulario PPGR1'!#REF!)</f>
        <v>#REF!</v>
      </c>
      <c r="D18" s="192" t="e">
        <f>IF('Formulario PPGR4'!$G18="","",'Formulario PPGR1'!#REF!)</f>
        <v>#REF!</v>
      </c>
      <c r="E18" s="192" t="e">
        <f>IF('Formulario PPGR4'!$G18="","",'Formulario PPGR1'!#REF!)</f>
        <v>#REF!</v>
      </c>
      <c r="F18" s="192" t="e">
        <f>IF('Formulario PPGR4'!$G18="","",'Formulario PPGR1'!#REF!)</f>
        <v>#REF!</v>
      </c>
      <c r="G18" s="190" t="s">
        <v>995</v>
      </c>
      <c r="H18" s="190" t="s">
        <v>975</v>
      </c>
      <c r="I18" s="191" t="s">
        <v>996</v>
      </c>
      <c r="J18" s="191" t="s">
        <v>977</v>
      </c>
      <c r="K18" s="191" t="str">
        <f>IFERROR(VLOOKUP('Formulario PPGR4'!$J18,Prov!$A$2:$B$156,2,FALSE),"")</f>
        <v>Barahona</v>
      </c>
      <c r="L18" s="192" t="s">
        <v>997</v>
      </c>
      <c r="M18" s="192" t="s">
        <v>979</v>
      </c>
      <c r="N18" s="192">
        <v>1000000</v>
      </c>
      <c r="O18" s="195" t="s">
        <v>998</v>
      </c>
      <c r="P18" s="197" t="s">
        <v>900</v>
      </c>
    </row>
    <row r="19" spans="2:16" ht="25.5">
      <c r="B19" s="192" t="e">
        <f>IF('Formulario PPGR4'!$G19="","",CONCATENATE('Formulario PPGR4'!$C19,".",'Formulario PPGR4'!$D19,".",'Formulario PPGR4'!$E19,".",'Formulario PPGR4'!$F19))</f>
        <v>#REF!</v>
      </c>
      <c r="C19" s="192" t="e">
        <f>IF('Formulario PPGR4'!$G19="","",'Formulario PPGR1'!#REF!)</f>
        <v>#REF!</v>
      </c>
      <c r="D19" s="192" t="e">
        <f>IF('Formulario PPGR4'!$G19="","",'Formulario PPGR1'!#REF!)</f>
        <v>#REF!</v>
      </c>
      <c r="E19" s="192" t="e">
        <f>IF('Formulario PPGR4'!$G19="","",'Formulario PPGR1'!#REF!)</f>
        <v>#REF!</v>
      </c>
      <c r="F19" s="192" t="e">
        <f>IF('Formulario PPGR4'!$G19="","",'Formulario PPGR1'!#REF!)</f>
        <v>#REF!</v>
      </c>
      <c r="G19" s="190" t="s">
        <v>995</v>
      </c>
      <c r="H19" s="190" t="s">
        <v>975</v>
      </c>
      <c r="I19" s="191" t="s">
        <v>999</v>
      </c>
      <c r="J19" s="191" t="s">
        <v>985</v>
      </c>
      <c r="K19" s="191" t="str">
        <f>IFERROR(VLOOKUP('Formulario PPGR4'!$J19,Prov!$A$2:$B$156,2,FALSE),"")</f>
        <v>Independencia</v>
      </c>
      <c r="L19" s="192" t="s">
        <v>986</v>
      </c>
      <c r="M19" s="192" t="s">
        <v>979</v>
      </c>
      <c r="N19" s="192">
        <v>1000000</v>
      </c>
      <c r="O19" s="195" t="s">
        <v>998</v>
      </c>
      <c r="P19" s="197" t="s">
        <v>900</v>
      </c>
    </row>
    <row r="20" spans="2:16" ht="25.5">
      <c r="B20" s="192" t="e">
        <f>IF('Formulario PPGR4'!$G20="","",CONCATENATE('Formulario PPGR4'!$C20,".",'Formulario PPGR4'!$D20,".",'Formulario PPGR4'!$E20,".",'Formulario PPGR4'!$F20))</f>
        <v>#REF!</v>
      </c>
      <c r="C20" s="192" t="e">
        <f>IF('Formulario PPGR4'!$G20="","",'Formulario PPGR1'!#REF!)</f>
        <v>#REF!</v>
      </c>
      <c r="D20" s="192" t="e">
        <f>IF('Formulario PPGR4'!$G20="","",'Formulario PPGR1'!#REF!)</f>
        <v>#REF!</v>
      </c>
      <c r="E20" s="192" t="e">
        <f>IF('Formulario PPGR4'!$G20="","",'Formulario PPGR1'!#REF!)</f>
        <v>#REF!</v>
      </c>
      <c r="F20" s="192" t="e">
        <f>IF('Formulario PPGR4'!$G20="","",'Formulario PPGR1'!#REF!)</f>
        <v>#REF!</v>
      </c>
      <c r="G20" s="190" t="s">
        <v>995</v>
      </c>
      <c r="H20" s="190" t="s">
        <v>975</v>
      </c>
      <c r="I20" s="191" t="s">
        <v>1000</v>
      </c>
      <c r="J20" s="191" t="s">
        <v>982</v>
      </c>
      <c r="K20" s="191" t="str">
        <f>IFERROR(VLOOKUP('Formulario PPGR4'!$J20,Prov!$A$2:$B$156,2,FALSE),"")</f>
        <v>Bahoruco</v>
      </c>
      <c r="L20" s="192" t="s">
        <v>1001</v>
      </c>
      <c r="M20" s="192" t="s">
        <v>979</v>
      </c>
      <c r="N20" s="192">
        <v>1000000</v>
      </c>
      <c r="O20" s="195" t="s">
        <v>998</v>
      </c>
      <c r="P20" s="197" t="s">
        <v>900</v>
      </c>
    </row>
    <row r="21" spans="2:16" ht="25.5">
      <c r="B21" s="192" t="e">
        <f>IF('Formulario PPGR4'!$G21="","",CONCATENATE('Formulario PPGR4'!$C21,".",'Formulario PPGR4'!$D21,".",'Formulario PPGR4'!$E21,".",'Formulario PPGR4'!$F21))</f>
        <v>#REF!</v>
      </c>
      <c r="C21" s="192" t="e">
        <f>IF('Formulario PPGR4'!$G21="","",'Formulario PPGR1'!#REF!)</f>
        <v>#REF!</v>
      </c>
      <c r="D21" s="192" t="e">
        <f>IF('Formulario PPGR4'!$G21="","",'Formulario PPGR1'!#REF!)</f>
        <v>#REF!</v>
      </c>
      <c r="E21" s="192" t="e">
        <f>IF('Formulario PPGR4'!$G21="","",'Formulario PPGR1'!#REF!)</f>
        <v>#REF!</v>
      </c>
      <c r="F21" s="192" t="e">
        <f>IF('Formulario PPGR4'!$G21="","",'Formulario PPGR1'!#REF!)</f>
        <v>#REF!</v>
      </c>
      <c r="G21" s="190" t="s">
        <v>995</v>
      </c>
      <c r="H21" s="190" t="s">
        <v>975</v>
      </c>
      <c r="I21" s="191" t="s">
        <v>1002</v>
      </c>
      <c r="J21" s="191" t="s">
        <v>988</v>
      </c>
      <c r="K21" s="191" t="str">
        <f>IFERROR(VLOOKUP('Formulario PPGR4'!$J21,Prov!$A$2:$B$156,2,FALSE),"")</f>
        <v>Pedernales</v>
      </c>
      <c r="L21" s="192" t="s">
        <v>1003</v>
      </c>
      <c r="M21" s="192" t="s">
        <v>979</v>
      </c>
      <c r="N21" s="192">
        <v>1000000</v>
      </c>
      <c r="O21" s="195" t="s">
        <v>998</v>
      </c>
      <c r="P21" s="197" t="s">
        <v>900</v>
      </c>
    </row>
    <row r="22" spans="2:16" ht="25.5">
      <c r="B22" s="192" t="e">
        <f>IF('Formulario PPGR4'!$G22="","",CONCATENATE('Formulario PPGR4'!$C22,".",'Formulario PPGR4'!$D22,".",'Formulario PPGR4'!$E22,".",'Formulario PPGR4'!$F22))</f>
        <v>#REF!</v>
      </c>
      <c r="C22" s="192" t="e">
        <f>IF('Formulario PPGR4'!$G22="","",'Formulario PPGR1'!#REF!)</f>
        <v>#REF!</v>
      </c>
      <c r="D22" s="192" t="e">
        <f>IF('Formulario PPGR4'!$G22="","",'Formulario PPGR1'!#REF!)</f>
        <v>#REF!</v>
      </c>
      <c r="E22" s="192" t="e">
        <f>IF('Formulario PPGR4'!$G22="","",'Formulario PPGR1'!#REF!)</f>
        <v>#REF!</v>
      </c>
      <c r="F22" s="192" t="e">
        <f>IF('Formulario PPGR4'!$G22="","",'Formulario PPGR1'!#REF!)</f>
        <v>#REF!</v>
      </c>
      <c r="G22" s="190" t="s">
        <v>995</v>
      </c>
      <c r="H22" s="190" t="s">
        <v>97</v>
      </c>
      <c r="I22" s="191" t="s">
        <v>1004</v>
      </c>
      <c r="J22" s="191" t="s">
        <v>977</v>
      </c>
      <c r="K22" s="191" t="str">
        <f>IFERROR(VLOOKUP('Formulario PPGR4'!$J22,Prov!$A$2:$B$156,2,FALSE),"")</f>
        <v>Barahona</v>
      </c>
      <c r="L22" s="192" t="s">
        <v>978</v>
      </c>
      <c r="M22" s="192" t="s">
        <v>979</v>
      </c>
      <c r="N22" s="192">
        <v>1000000</v>
      </c>
      <c r="O22" s="195" t="s">
        <v>998</v>
      </c>
      <c r="P22" s="197" t="s">
        <v>900</v>
      </c>
    </row>
    <row r="23" spans="2:16">
      <c r="B23" s="192" t="str">
        <f>IF('Formulario PPGR4'!$G23="","",CONCATENATE('Formulario PPGR4'!$C23,".",'Formulario PPGR4'!$D23,".",'Formulario PPGR4'!$E23,".",'Formulario PPGR4'!$F23))</f>
        <v/>
      </c>
      <c r="C23" s="192" t="str">
        <f>IF('Formulario PPGR4'!$G23="","",'Formulario PPGR1'!#REF!)</f>
        <v/>
      </c>
      <c r="D23" s="192" t="str">
        <f>IF('Formulario PPGR4'!$G23="","",'Formulario PPGR1'!#REF!)</f>
        <v/>
      </c>
      <c r="E23" s="192" t="str">
        <f>IF('Formulario PPGR4'!$G23="","",'Formulario PPGR1'!#REF!)</f>
        <v/>
      </c>
      <c r="F23" s="192" t="str">
        <f>IF('Formulario PPGR4'!$G23="","",'Formulario PPGR1'!#REF!)</f>
        <v/>
      </c>
      <c r="G23" s="190"/>
      <c r="H23" s="190"/>
      <c r="I23" s="191"/>
      <c r="J23" s="191"/>
      <c r="K23" s="191" t="str">
        <f>IFERROR(VLOOKUP('Formulario PPGR4'!$J23,Prov!$A$2:$B$156,2,FALSE),"")</f>
        <v/>
      </c>
      <c r="L23" s="192"/>
      <c r="M23" s="192"/>
      <c r="N23" s="192"/>
      <c r="O23" s="195" t="str">
        <f>IFERROR(VLOOKUP($G23,Catalogo!$G$20:$H$25,2,FALSE),"")</f>
        <v/>
      </c>
      <c r="P23" s="197"/>
    </row>
    <row r="24" spans="2:16">
      <c r="B24" s="192" t="str">
        <f>IF('Formulario PPGR4'!$G24="","",CONCATENATE('Formulario PPGR4'!$C24,".",'Formulario PPGR4'!$D24,".",'Formulario PPGR4'!$E24,".",'Formulario PPGR4'!$F24))</f>
        <v/>
      </c>
      <c r="C24" s="192" t="str">
        <f>IF('Formulario PPGR4'!$G24="","",'Formulario PPGR1'!#REF!)</f>
        <v/>
      </c>
      <c r="D24" s="192" t="str">
        <f>IF('Formulario PPGR4'!$G24="","",'Formulario PPGR1'!#REF!)</f>
        <v/>
      </c>
      <c r="E24" s="192" t="str">
        <f>IF('Formulario PPGR4'!$G24="","",'Formulario PPGR1'!#REF!)</f>
        <v/>
      </c>
      <c r="F24" s="192" t="str">
        <f>IF('Formulario PPGR4'!$G24="","",'Formulario PPGR1'!#REF!)</f>
        <v/>
      </c>
      <c r="G24" s="189"/>
      <c r="H24" s="190"/>
      <c r="I24" s="191"/>
      <c r="J24" s="191"/>
      <c r="K24" s="191"/>
      <c r="L24" s="192"/>
      <c r="M24" s="192"/>
      <c r="N24" s="192"/>
      <c r="O24" s="195" t="str">
        <f>IFERROR(VLOOKUP($G24,Catalogo!$G$20:$H$25,2,FALSE),"")</f>
        <v/>
      </c>
      <c r="P24" s="197"/>
    </row>
    <row r="25" spans="2:16">
      <c r="B25" s="192" t="str">
        <f>IF('Formulario PPGR4'!$G25="","",CONCATENATE('Formulario PPGR4'!$C25,".",'Formulario PPGR4'!$D25,".",'Formulario PPGR4'!$E25,".",'Formulario PPGR4'!$F25))</f>
        <v/>
      </c>
      <c r="C25" s="192" t="str">
        <f>IF('Formulario PPGR4'!$G25="","",'Formulario PPGR1'!#REF!)</f>
        <v/>
      </c>
      <c r="D25" s="192" t="str">
        <f>IF('Formulario PPGR4'!$G25="","",'Formulario PPGR1'!#REF!)</f>
        <v/>
      </c>
      <c r="E25" s="192" t="str">
        <f>IF('Formulario PPGR4'!$G25="","",'Formulario PPGR1'!#REF!)</f>
        <v/>
      </c>
      <c r="F25" s="192" t="str">
        <f>IF('Formulario PPGR4'!$G25="","",'Formulario PPGR1'!#REF!)</f>
        <v/>
      </c>
      <c r="G25" s="189"/>
      <c r="H25" s="190"/>
      <c r="I25" s="191"/>
      <c r="J25" s="191"/>
      <c r="K25" s="191" t="str">
        <f>IFERROR(VLOOKUP('Formulario PPGR4'!$J25,Prov!$A$2:$B$156,2,FALSE),"")</f>
        <v/>
      </c>
      <c r="L25" s="192"/>
      <c r="M25" s="192"/>
      <c r="N25" s="192"/>
      <c r="O25" s="195" t="str">
        <f>IFERROR(VLOOKUP($G25,Catalogo!$G$20:$H$25,2,FALSE),"")</f>
        <v/>
      </c>
      <c r="P25" s="197"/>
    </row>
    <row r="26" spans="2:16">
      <c r="B26" s="192" t="str">
        <f>IF('Formulario PPGR4'!$G26="","",CONCATENATE('Formulario PPGR4'!$C26,".",'Formulario PPGR4'!$D26,".",'Formulario PPGR4'!$E26,".",'Formulario PPGR4'!$F26))</f>
        <v/>
      </c>
      <c r="C26" s="192" t="str">
        <f>IF('Formulario PPGR4'!$G26="","",'Formulario PPGR1'!#REF!)</f>
        <v/>
      </c>
      <c r="D26" s="192" t="str">
        <f>IF('Formulario PPGR4'!$G26="","",'Formulario PPGR1'!#REF!)</f>
        <v/>
      </c>
      <c r="E26" s="192" t="str">
        <f>IF('Formulario PPGR4'!$G26="","",'Formulario PPGR1'!#REF!)</f>
        <v/>
      </c>
      <c r="F26" s="192" t="str">
        <f>IF('Formulario PPGR4'!$G26="","",'Formulario PPGR1'!#REF!)</f>
        <v/>
      </c>
      <c r="G26" s="190"/>
      <c r="H26" s="190"/>
      <c r="I26" s="191"/>
      <c r="J26" s="191"/>
      <c r="K26" s="191" t="str">
        <f>IFERROR(VLOOKUP('Formulario PPGR4'!$J26,Prov!$A$2:$B$156,2,FALSE),"")</f>
        <v/>
      </c>
      <c r="L26" s="192"/>
      <c r="M26" s="192"/>
      <c r="N26" s="192"/>
      <c r="O26" s="195"/>
      <c r="P26" s="197"/>
    </row>
    <row r="27" spans="2:16" ht="15" customHeight="1">
      <c r="B27" s="192" t="str">
        <f>IF('Formulario PPGR4'!$G27="","",CONCATENATE('Formulario PPGR4'!$C27,".",'Formulario PPGR4'!$D27,".",'Formulario PPGR4'!$E27,".",'Formulario PPGR4'!$F27))</f>
        <v/>
      </c>
      <c r="C27" s="192" t="str">
        <f>IF('Formulario PPGR4'!$G27="","",'Formulario PPGR1'!#REF!)</f>
        <v/>
      </c>
      <c r="D27" s="192" t="str">
        <f>IF('Formulario PPGR4'!$G27="","",'Formulario PPGR1'!#REF!)</f>
        <v/>
      </c>
      <c r="E27" s="192" t="str">
        <f>IF('Formulario PPGR4'!$G27="","",'Formulario PPGR1'!#REF!)</f>
        <v/>
      </c>
      <c r="F27" s="192" t="str">
        <f>IF('Formulario PPGR4'!$G27="","",'Formulario PPGR1'!#REF!)</f>
        <v/>
      </c>
      <c r="G27" s="190"/>
      <c r="H27" s="190"/>
      <c r="I27" s="191"/>
      <c r="J27" s="191"/>
      <c r="K27" s="191" t="str">
        <f>IFERROR(VLOOKUP('Formulario PPGR4'!$J27,Prov!$A$2:$B$156,2,FALSE),"")</f>
        <v/>
      </c>
      <c r="L27" s="192"/>
      <c r="M27" s="192"/>
      <c r="N27" s="192"/>
      <c r="O27" s="195" t="str">
        <f>IFERROR(VLOOKUP($G27,Catalogo!$G$20:$H$25,2,FALSE),"")</f>
        <v/>
      </c>
      <c r="P27" s="197"/>
    </row>
    <row r="28" spans="2:16">
      <c r="B28" s="192" t="str">
        <f>IF('Formulario PPGR4'!$G28="","",CONCATENATE('Formulario PPGR4'!$C28,".",'Formulario PPGR4'!$D28,".",'Formulario PPGR4'!$E28,".",'Formulario PPGR4'!$F28))</f>
        <v/>
      </c>
      <c r="C28" s="192" t="str">
        <f>IF('Formulario PPGR4'!$G28="","",'Formulario PPGR1'!#REF!)</f>
        <v/>
      </c>
      <c r="D28" s="192" t="str">
        <f>IF('Formulario PPGR4'!$G28="","",'Formulario PPGR1'!#REF!)</f>
        <v/>
      </c>
      <c r="E28" s="192" t="str">
        <f>IF('Formulario PPGR4'!$G28="","",'Formulario PPGR1'!#REF!)</f>
        <v/>
      </c>
      <c r="F28" s="192" t="str">
        <f>IF('Formulario PPGR4'!$G28="","",'Formulario PPGR1'!#REF!)</f>
        <v/>
      </c>
      <c r="G28" s="190"/>
      <c r="H28" s="190"/>
      <c r="I28" s="191"/>
      <c r="J28" s="191"/>
      <c r="K28" s="191" t="str">
        <f>IFERROR(VLOOKUP('Formulario PPGR4'!$J28,Prov!$A$2:$B$156,2,FALSE),"")</f>
        <v/>
      </c>
      <c r="L28" s="192"/>
      <c r="M28" s="192"/>
      <c r="N28" s="192"/>
      <c r="O28" s="195" t="str">
        <f>IFERROR(VLOOKUP($G28,Catalogo!$G$20:$H$25,2,FALSE),"")</f>
        <v/>
      </c>
      <c r="P28" s="197"/>
    </row>
    <row r="29" spans="2:16" ht="15" customHeight="1">
      <c r="B29" s="192" t="str">
        <f>IF('Formulario PPGR4'!$G29="","",CONCATENATE('Formulario PPGR4'!$C29,".",'Formulario PPGR4'!$D29,".",'Formulario PPGR4'!$E29,".",'Formulario PPGR4'!$F29))</f>
        <v/>
      </c>
      <c r="C29" s="192" t="str">
        <f>IF('Formulario PPGR4'!$G29="","",'Formulario PPGR1'!#REF!)</f>
        <v/>
      </c>
      <c r="D29" s="192" t="str">
        <f>IF('Formulario PPGR4'!$G29="","",'Formulario PPGR1'!#REF!)</f>
        <v/>
      </c>
      <c r="E29" s="192" t="str">
        <f>IF('Formulario PPGR4'!$G29="","",'Formulario PPGR1'!#REF!)</f>
        <v/>
      </c>
      <c r="F29" s="192" t="str">
        <f>IF('Formulario PPGR4'!$G29="","",'Formulario PPGR1'!#REF!)</f>
        <v/>
      </c>
      <c r="G29" s="190"/>
      <c r="H29" s="190"/>
      <c r="I29" s="191"/>
      <c r="J29" s="191"/>
      <c r="K29" s="191" t="str">
        <f>IFERROR(VLOOKUP('Formulario PPGR4'!$J29,Prov!$A$2:$B$156,2,FALSE),"")</f>
        <v/>
      </c>
      <c r="L29" s="192"/>
      <c r="M29" s="192"/>
      <c r="N29" s="192"/>
      <c r="O29" s="195" t="str">
        <f>IFERROR(VLOOKUP($G29,Catalogo!$G$20:$H$25,2,FALSE),"")</f>
        <v/>
      </c>
      <c r="P29" s="197"/>
    </row>
    <row r="30" spans="2:16" ht="15" customHeight="1">
      <c r="B30" s="192" t="str">
        <f>IF('Formulario PPGR4'!$G30="","",CONCATENATE('Formulario PPGR4'!$C30,".",'Formulario PPGR4'!$D30,".",'Formulario PPGR4'!$E30,".",'Formulario PPGR4'!$F30))</f>
        <v/>
      </c>
      <c r="C30" s="192" t="str">
        <f>IF('Formulario PPGR4'!$G30="","",'Formulario PPGR1'!#REF!)</f>
        <v/>
      </c>
      <c r="D30" s="192" t="str">
        <f>IF('Formulario PPGR4'!$G30="","",'Formulario PPGR1'!#REF!)</f>
        <v/>
      </c>
      <c r="E30" s="192" t="str">
        <f>IF('Formulario PPGR4'!$G30="","",'Formulario PPGR1'!#REF!)</f>
        <v/>
      </c>
      <c r="F30" s="192" t="str">
        <f>IF('Formulario PPGR4'!$G30="","",'Formulario PPGR1'!#REF!)</f>
        <v/>
      </c>
      <c r="G30" s="190"/>
      <c r="H30" s="190"/>
      <c r="I30" s="191"/>
      <c r="J30" s="191"/>
      <c r="K30" s="191" t="str">
        <f>IFERROR(VLOOKUP('Formulario PPGR4'!$J30,Prov!$A$2:$B$156,2,FALSE),"")</f>
        <v/>
      </c>
      <c r="L30" s="192"/>
      <c r="M30" s="192"/>
      <c r="N30" s="192"/>
      <c r="O30" s="195" t="str">
        <f>IFERROR(VLOOKUP($G30,Catalogo!$G$20:$H$25,2,FALSE),"")</f>
        <v/>
      </c>
      <c r="P30" s="197"/>
    </row>
    <row r="31" spans="2:16" ht="15" customHeight="1">
      <c r="B31" s="192" t="str">
        <f>IF('Formulario PPGR4'!$G31="","",CONCATENATE('Formulario PPGR4'!$C31,".",'Formulario PPGR4'!$D31,".",'Formulario PPGR4'!$E31,".",'Formulario PPGR4'!$F31))</f>
        <v/>
      </c>
      <c r="C31" s="192" t="str">
        <f>IF('Formulario PPGR4'!$G31="","",'Formulario PPGR1'!#REF!)</f>
        <v/>
      </c>
      <c r="D31" s="192" t="str">
        <f>IF('Formulario PPGR4'!$G31="","",'Formulario PPGR1'!#REF!)</f>
        <v/>
      </c>
      <c r="E31" s="192" t="str">
        <f>IF('Formulario PPGR4'!$G31="","",'Formulario PPGR1'!#REF!)</f>
        <v/>
      </c>
      <c r="F31" s="192" t="str">
        <f>IF('Formulario PPGR4'!$G31="","",'Formulario PPGR1'!#REF!)</f>
        <v/>
      </c>
      <c r="G31" s="190"/>
      <c r="H31" s="190"/>
      <c r="I31" s="191"/>
      <c r="J31" s="191"/>
      <c r="K31" s="191" t="str">
        <f>IFERROR(VLOOKUP('Formulario PPGR4'!$J31,Prov!$A$2:$B$156,2,FALSE),"")</f>
        <v/>
      </c>
      <c r="L31" s="192"/>
      <c r="M31" s="192"/>
      <c r="N31" s="192"/>
      <c r="O31" s="195" t="str">
        <f>IFERROR(VLOOKUP(#REF!,Catalogo!$G$20:$H$25,2,FALSE),"")</f>
        <v/>
      </c>
      <c r="P31" s="197"/>
    </row>
    <row r="32" spans="2:16" ht="15" customHeight="1">
      <c r="B32" s="192" t="str">
        <f>IF('Formulario PPGR4'!$G32="","",CONCATENATE('Formulario PPGR4'!$C32,".",'Formulario PPGR4'!$D32,".",'Formulario PPGR4'!$E32,".",'Formulario PPGR4'!$F32))</f>
        <v/>
      </c>
      <c r="C32" s="192" t="str">
        <f>IF('Formulario PPGR4'!$G32="","",'Formulario PPGR1'!#REF!)</f>
        <v/>
      </c>
      <c r="D32" s="192" t="str">
        <f>IF('Formulario PPGR4'!$G32="","",'Formulario PPGR1'!#REF!)</f>
        <v/>
      </c>
      <c r="E32" s="192" t="str">
        <f>IF('Formulario PPGR4'!$G32="","",'Formulario PPGR1'!#REF!)</f>
        <v/>
      </c>
      <c r="F32" s="192" t="str">
        <f>IF('Formulario PPGR4'!$G32="","",'Formulario PPGR1'!#REF!)</f>
        <v/>
      </c>
      <c r="G32" s="202"/>
      <c r="H32" s="190"/>
      <c r="I32" s="191"/>
      <c r="J32" s="191"/>
      <c r="K32" s="191" t="str">
        <f>IFERROR(VLOOKUP('Formulario PPGR4'!$J32,Prov!$A$2:$B$156,2,FALSE),"")</f>
        <v/>
      </c>
      <c r="L32" s="192"/>
      <c r="M32" s="192"/>
      <c r="N32" s="192"/>
      <c r="O32" s="195" t="str">
        <f>IFERROR(VLOOKUP($G31,Catalogo!$G$20:$H$25,2,FALSE),"")</f>
        <v/>
      </c>
      <c r="P32" s="197"/>
    </row>
    <row r="33" spans="2:16" ht="15" customHeight="1">
      <c r="B33" s="192" t="str">
        <f>IF('Formulario PPGR4'!$G33="","",CONCATENATE('Formulario PPGR4'!$C33,".",'Formulario PPGR4'!$D33,".",'Formulario PPGR4'!$E33,".",'Formulario PPGR4'!$F33))</f>
        <v/>
      </c>
      <c r="C33" s="192" t="str">
        <f>IF('Formulario PPGR4'!$G33="","",'Formulario PPGR1'!#REF!)</f>
        <v/>
      </c>
      <c r="D33" s="192" t="str">
        <f>IF('Formulario PPGR4'!$G33="","",'Formulario PPGR1'!#REF!)</f>
        <v/>
      </c>
      <c r="E33" s="192" t="str">
        <f>IF('Formulario PPGR4'!$G33="","",'Formulario PPGR1'!#REF!)</f>
        <v/>
      </c>
      <c r="F33" s="192" t="str">
        <f>IF('Formulario PPGR4'!$G33="","",'Formulario PPGR1'!#REF!)</f>
        <v/>
      </c>
      <c r="G33" s="190"/>
      <c r="H33" s="190"/>
      <c r="I33" s="191"/>
      <c r="J33" s="191"/>
      <c r="K33" s="191" t="str">
        <f>IFERROR(VLOOKUP('Formulario PPGR4'!$J33,Prov!$A$2:$B$156,2,FALSE),"")</f>
        <v/>
      </c>
      <c r="L33" s="192"/>
      <c r="M33" s="192"/>
      <c r="N33" s="192"/>
      <c r="O33" s="195" t="str">
        <f>IFERROR(VLOOKUP($G33,Catalogo!$G$20:$H$25,2,FALSE),"")</f>
        <v/>
      </c>
      <c r="P33" s="197"/>
    </row>
    <row r="34" spans="2:16" ht="15" customHeight="1">
      <c r="B34" s="192" t="str">
        <f>IF('Formulario PPGR4'!$G34="","",CONCATENATE('Formulario PPGR4'!$C34,".",'Formulario PPGR4'!$D34,".",'Formulario PPGR4'!$E34,".",'Formulario PPGR4'!$F34))</f>
        <v/>
      </c>
      <c r="C34" s="192" t="str">
        <f>IF('Formulario PPGR4'!$G34="","",'Formulario PPGR1'!#REF!)</f>
        <v/>
      </c>
      <c r="D34" s="192" t="str">
        <f>IF('Formulario PPGR4'!$G34="","",'Formulario PPGR1'!#REF!)</f>
        <v/>
      </c>
      <c r="E34" s="192" t="str">
        <f>IF('Formulario PPGR4'!$G34="","",'Formulario PPGR1'!#REF!)</f>
        <v/>
      </c>
      <c r="F34" s="192" t="str">
        <f>IF('Formulario PPGR4'!$G34="","",'Formulario PPGR1'!#REF!)</f>
        <v/>
      </c>
      <c r="G34" s="190"/>
      <c r="H34" s="190"/>
      <c r="I34" s="191"/>
      <c r="J34" s="191"/>
      <c r="K34" s="191" t="str">
        <f>IFERROR(VLOOKUP('Formulario PPGR4'!$J34,Prov!$A$2:$B$156,2,FALSE),"")</f>
        <v/>
      </c>
      <c r="L34" s="192"/>
      <c r="M34" s="192"/>
      <c r="N34" s="192"/>
      <c r="O34" s="195" t="str">
        <f>IFERROR(VLOOKUP($G34,Catalogo!$G$20:$H$25,2,FALSE),"")</f>
        <v/>
      </c>
      <c r="P34" s="197"/>
    </row>
    <row r="35" spans="2:16" ht="15" customHeight="1">
      <c r="B35" s="192" t="str">
        <f>IF('Formulario PPGR4'!$G35="","",CONCATENATE('Formulario PPGR4'!$C35,".",'Formulario PPGR4'!$D35,".",'Formulario PPGR4'!$E35,".",'Formulario PPGR4'!$F35))</f>
        <v/>
      </c>
      <c r="C35" s="192" t="str">
        <f>IF('Formulario PPGR4'!$G35="","",'Formulario PPGR1'!#REF!)</f>
        <v/>
      </c>
      <c r="D35" s="192" t="str">
        <f>IF('Formulario PPGR4'!$G35="","",'Formulario PPGR1'!#REF!)</f>
        <v/>
      </c>
      <c r="E35" s="192" t="str">
        <f>IF('Formulario PPGR4'!$G35="","",'Formulario PPGR1'!#REF!)</f>
        <v/>
      </c>
      <c r="F35" s="192" t="str">
        <f>IF('Formulario PPGR4'!$G35="","",'Formulario PPGR1'!#REF!)</f>
        <v/>
      </c>
      <c r="G35" s="190"/>
      <c r="H35" s="190"/>
      <c r="I35" s="191"/>
      <c r="J35" s="191"/>
      <c r="K35" s="191" t="str">
        <f>IFERROR(VLOOKUP('Formulario PPGR4'!$J35,Prov!$A$2:$B$156,2,FALSE),"")</f>
        <v/>
      </c>
      <c r="L35" s="192"/>
      <c r="M35" s="192"/>
      <c r="N35" s="192"/>
      <c r="O35" s="195" t="str">
        <f>IFERROR(VLOOKUP($G35,Catalogo!$G$20:$H$25,2,FALSE),"")</f>
        <v/>
      </c>
      <c r="P35" s="197"/>
    </row>
    <row r="36" spans="2:16" ht="15" customHeight="1">
      <c r="B36" s="192" t="str">
        <f>IF('Formulario PPGR4'!$G36="","",CONCATENATE('Formulario PPGR4'!$C36,".",'Formulario PPGR4'!$D36,".",'Formulario PPGR4'!$E36,".",'Formulario PPGR4'!$F36))</f>
        <v/>
      </c>
      <c r="C36" s="192" t="str">
        <f>IF('Formulario PPGR4'!$G36="","",'Formulario PPGR1'!#REF!)</f>
        <v/>
      </c>
      <c r="D36" s="192" t="str">
        <f>IF('Formulario PPGR4'!$G36="","",'Formulario PPGR1'!#REF!)</f>
        <v/>
      </c>
      <c r="E36" s="192" t="str">
        <f>IF('Formulario PPGR4'!$G36="","",'Formulario PPGR1'!#REF!)</f>
        <v/>
      </c>
      <c r="F36" s="192" t="str">
        <f>IF('Formulario PPGR4'!$G36="","",'Formulario PPGR1'!#REF!)</f>
        <v/>
      </c>
      <c r="G36" s="190"/>
      <c r="H36" s="190"/>
      <c r="I36" s="191"/>
      <c r="J36" s="191"/>
      <c r="K36" s="191" t="str">
        <f>IFERROR(VLOOKUP('Formulario PPGR4'!$J36,Prov!$A$2:$B$156,2,FALSE),"")</f>
        <v/>
      </c>
      <c r="L36" s="192"/>
      <c r="M36" s="192"/>
      <c r="N36" s="192"/>
      <c r="O36" s="195" t="str">
        <f>IFERROR(VLOOKUP($G36,Catalogo!$G$20:$H$25,2,FALSE),"")</f>
        <v/>
      </c>
      <c r="P36" s="197"/>
    </row>
    <row r="37" spans="2:16" ht="15" customHeight="1">
      <c r="B37" s="192" t="str">
        <f>IF('Formulario PPGR4'!$G37="","",CONCATENATE('Formulario PPGR4'!$C37,".",'Formulario PPGR4'!$D37,".",'Formulario PPGR4'!$E37,".",'Formulario PPGR4'!$F37))</f>
        <v/>
      </c>
      <c r="C37" s="192" t="str">
        <f>IF('Formulario PPGR4'!$G37="","",'Formulario PPGR1'!#REF!)</f>
        <v/>
      </c>
      <c r="D37" s="192" t="str">
        <f>IF('Formulario PPGR4'!$G37="","",'Formulario PPGR1'!#REF!)</f>
        <v/>
      </c>
      <c r="E37" s="192" t="str">
        <f>IF('Formulario PPGR4'!$G37="","",'Formulario PPGR1'!#REF!)</f>
        <v/>
      </c>
      <c r="F37" s="192" t="str">
        <f>IF('Formulario PPGR4'!$G37="","",'Formulario PPGR1'!#REF!)</f>
        <v/>
      </c>
      <c r="G37" s="190"/>
      <c r="H37" s="190"/>
      <c r="I37" s="191"/>
      <c r="J37" s="191"/>
      <c r="K37" s="191" t="str">
        <f>IFERROR(VLOOKUP('Formulario PPGR4'!$J37,Prov!$A$2:$B$156,2,FALSE),"")</f>
        <v/>
      </c>
      <c r="L37" s="192"/>
      <c r="M37" s="192"/>
      <c r="N37" s="192"/>
      <c r="O37" s="195" t="str">
        <f>IFERROR(VLOOKUP($G37,Catalogo!$G$20:$H$25,2,FALSE),"")</f>
        <v/>
      </c>
      <c r="P37" s="197"/>
    </row>
  </sheetData>
  <sheetProtection algorithmName="SHA-512" hashValue="yxRx2nFSd+vqS1KLWsdORXWp9uvM0Bos9M6wi6B5rezNOoWzTNYVuKL4394gSr+zqGOuUr22f/t6eeniX20oEQ==" saltValue="0WC+602ibupvWiowUrZSVQ==" spinCount="100000" sheet="1" objects="1" scenarios="1"/>
  <dataValidations count="6">
    <dataValidation type="list" allowBlank="1" showInputMessage="1" showErrorMessage="1" sqref="J9:J37">
      <formula1>Provincias</formula1>
    </dataValidation>
    <dataValidation type="list" allowBlank="1" showInputMessage="1" showErrorMessage="1" sqref="H9:H37">
      <formula1>LsTipoEESS</formula1>
    </dataValidation>
    <dataValidation type="list" allowBlank="1" showInputMessage="1" showErrorMessage="1" sqref="G9:G31 G33:G37">
      <formula1>lsTipoIntervencion</formula1>
    </dataValidation>
    <dataValidation type="list" allowBlank="1" showInputMessage="1" showErrorMessage="1" sqref="P9:P37">
      <formula1>lsFuentesFinanciamiento</formula1>
    </dataValidation>
    <dataValidation type="list" allowBlank="1" showInputMessage="1" showErrorMessage="1" sqref="L9:L37">
      <formula1>INDIRECT($K9)</formula1>
    </dataValidation>
    <dataValidation type="whole" allowBlank="1" showInputMessage="1" showErrorMessage="1" sqref="N9:N37">
      <formula1>0</formula1>
      <formula2>1000000</formula2>
    </dataValidation>
  </dataValidations>
  <pageMargins left="1.0629921259842521" right="0.11811023622047245" top="0.94488188976377963" bottom="0.15748031496062992" header="0" footer="0"/>
  <pageSetup scale="75" orientation="landscape" r:id="rId1"/>
  <headerFooter alignWithMargins="0"/>
  <drawing r:id="rId2"/>
  <legacyDrawing r:id="rId3"/>
  <controls>
    <mc:AlternateContent xmlns:mc="http://schemas.openxmlformats.org/markup-compatibility/2006">
      <mc:Choice Requires="x14">
        <control shapeId="43010" r:id="rId4" name="CommandButton1">
          <controlPr defaultSize="0" autoLine="0" r:id="rId5">
            <anchor moveWithCells="1">
              <from>
                <xdr:col>6</xdr:col>
                <xdr:colOff>38100</xdr:colOff>
                <xdr:row>5</xdr:row>
                <xdr:rowOff>95250</xdr:rowOff>
              </from>
              <to>
                <xdr:col>6</xdr:col>
                <xdr:colOff>1495425</xdr:colOff>
                <xdr:row>6</xdr:row>
                <xdr:rowOff>190500</xdr:rowOff>
              </to>
            </anchor>
          </controlPr>
        </control>
      </mc:Choice>
      <mc:Fallback>
        <control shapeId="43010" r:id="rId4" name="CommandButton1"/>
      </mc:Fallback>
    </mc:AlternateContent>
  </controls>
  <tableParts count="1">
    <tablePart r:id="rId6"/>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B1:AD66"/>
  <sheetViews>
    <sheetView showGridLines="0" zoomScaleNormal="100" workbookViewId="0">
      <selection activeCell="M13" sqref="M13"/>
    </sheetView>
  </sheetViews>
  <sheetFormatPr baseColWidth="10" defaultColWidth="9.140625" defaultRowHeight="12.75"/>
  <cols>
    <col min="1" max="1" width="3.85546875" style="2" customWidth="1"/>
    <col min="2" max="4" width="6.5703125" style="2" hidden="1" customWidth="1"/>
    <col min="5" max="5" width="8" style="2" hidden="1" customWidth="1"/>
    <col min="6" max="6" width="6.5703125" style="2" hidden="1" customWidth="1"/>
    <col min="7" max="7" width="18.7109375" style="4" customWidth="1"/>
    <col min="8" max="8" width="21.7109375" style="4" customWidth="1"/>
    <col min="9" max="9" width="16.7109375" style="4" hidden="1" customWidth="1"/>
    <col min="10" max="10" width="1.5703125" style="4" customWidth="1"/>
    <col min="11" max="11" width="17.140625" style="4" customWidth="1"/>
    <col min="12" max="12" width="16.42578125" style="4" customWidth="1"/>
    <col min="13" max="13" width="17.85546875" style="4" customWidth="1"/>
    <col min="14" max="14" width="11.7109375" style="4" customWidth="1"/>
    <col min="15" max="15" width="11.42578125" style="4" hidden="1" customWidth="1"/>
    <col min="16" max="16" width="12.140625" style="4" customWidth="1"/>
    <col min="17" max="17" width="11.140625" style="4" customWidth="1"/>
    <col min="18" max="18" width="9.5703125" style="196" customWidth="1"/>
    <col min="19" max="19" width="14.140625" style="697" customWidth="1"/>
    <col min="20" max="20" width="13" style="684" customWidth="1"/>
    <col min="21" max="21" width="12" style="4" customWidth="1"/>
    <col min="22" max="22" width="20.28515625" style="2" customWidth="1"/>
    <col min="23" max="16384" width="9.140625" style="2"/>
  </cols>
  <sheetData>
    <row r="1" spans="2:30" ht="15" customHeight="1">
      <c r="G1" s="173"/>
      <c r="H1" s="173"/>
      <c r="I1" s="173"/>
      <c r="J1" s="173"/>
      <c r="K1" s="173"/>
      <c r="L1" s="173"/>
      <c r="M1" s="173"/>
      <c r="N1" s="173"/>
      <c r="O1" s="173"/>
      <c r="P1" s="173"/>
      <c r="Q1" s="173"/>
      <c r="R1" s="691"/>
      <c r="S1" s="693"/>
      <c r="T1" s="682"/>
      <c r="U1" s="2"/>
      <c r="W1" s="174"/>
      <c r="X1" s="174"/>
      <c r="Y1" s="174"/>
      <c r="Z1" s="174"/>
      <c r="AA1" s="174"/>
      <c r="AB1" s="174"/>
      <c r="AC1" s="174"/>
      <c r="AD1"/>
    </row>
    <row r="2" spans="2:30" customFormat="1" ht="15.75">
      <c r="H2" s="170" t="str">
        <f>'Formulario PPGR1'!I2</f>
        <v>Servicio Nacional de Salud</v>
      </c>
      <c r="I2" s="170"/>
      <c r="L2" s="1"/>
      <c r="M2" s="1"/>
      <c r="N2" s="1"/>
      <c r="O2" s="1"/>
      <c r="P2" s="1"/>
      <c r="Q2" s="1"/>
      <c r="R2" s="194"/>
      <c r="S2" s="694"/>
      <c r="T2" s="683"/>
      <c r="U2" s="1"/>
      <c r="V2" s="1"/>
      <c r="W2" s="128"/>
      <c r="X2" s="128"/>
      <c r="Y2" s="128"/>
      <c r="Z2" s="129"/>
    </row>
    <row r="3" spans="2:30" customFormat="1" ht="15">
      <c r="H3" s="171" t="str">
        <f>'Formulario PPGR1'!I3</f>
        <v>Dirección de Planificación y Desarrollo</v>
      </c>
      <c r="I3" s="171"/>
      <c r="L3" s="1"/>
      <c r="M3" s="1"/>
      <c r="N3" s="1"/>
      <c r="O3" s="1"/>
      <c r="P3" s="1"/>
      <c r="Q3" s="1"/>
      <c r="R3" s="194"/>
      <c r="S3" s="694"/>
      <c r="T3" s="683"/>
      <c r="U3" s="1"/>
      <c r="V3" s="1"/>
      <c r="W3" s="128"/>
      <c r="X3" s="128"/>
      <c r="Y3" s="128"/>
      <c r="Z3" s="129"/>
    </row>
    <row r="4" spans="2:30" customFormat="1" ht="15">
      <c r="H4" s="172" t="str">
        <f>'Formulario PPGR1'!I4</f>
        <v xml:space="preserve">Plan Operativo Anual </v>
      </c>
      <c r="I4" s="172"/>
      <c r="L4" s="1"/>
      <c r="M4" s="1"/>
      <c r="N4" s="1"/>
      <c r="O4" s="1"/>
      <c r="P4" s="1"/>
      <c r="Q4" s="1"/>
      <c r="R4" s="194"/>
      <c r="S4" s="694"/>
      <c r="T4" s="683"/>
      <c r="U4" s="1"/>
      <c r="V4" s="1"/>
      <c r="W4" s="128"/>
      <c r="X4" s="128"/>
      <c r="Y4" s="128"/>
      <c r="Z4" s="129"/>
    </row>
    <row r="5" spans="2:30" customFormat="1" ht="15">
      <c r="H5" s="172" t="s">
        <v>1005</v>
      </c>
      <c r="I5" s="172"/>
      <c r="L5" s="1"/>
      <c r="M5" s="1"/>
      <c r="N5" s="1"/>
      <c r="O5" s="1"/>
      <c r="P5" s="1"/>
      <c r="Q5" s="1"/>
      <c r="R5" s="194"/>
      <c r="S5" s="694"/>
      <c r="T5" s="683"/>
      <c r="U5" s="1"/>
      <c r="V5" s="1"/>
      <c r="W5" s="128"/>
      <c r="X5" s="128"/>
      <c r="Y5" s="128"/>
      <c r="Z5" s="129"/>
    </row>
    <row r="6" spans="2:30" ht="15">
      <c r="G6" s="175"/>
      <c r="H6" s="120" t="str">
        <f>'Formulario PPGR1'!$L$3</f>
        <v>R6 - SRS Enriquillo</v>
      </c>
      <c r="I6" s="120"/>
      <c r="J6" s="2"/>
      <c r="K6" s="2"/>
      <c r="L6" s="1"/>
      <c r="M6" s="1"/>
      <c r="N6" s="1"/>
      <c r="O6" s="1"/>
      <c r="P6" s="1"/>
      <c r="Q6" s="1"/>
      <c r="R6" s="194"/>
      <c r="S6" s="694"/>
      <c r="T6" s="682"/>
      <c r="U6" s="2"/>
      <c r="W6" s="174"/>
      <c r="X6" s="174"/>
      <c r="Y6" s="174"/>
      <c r="Z6" s="174"/>
      <c r="AA6" s="174"/>
      <c r="AB6" s="174"/>
      <c r="AC6" s="174"/>
      <c r="AD6"/>
    </row>
    <row r="8" spans="2:30" ht="51">
      <c r="B8" s="199" t="s">
        <v>95</v>
      </c>
      <c r="C8" s="200" t="s">
        <v>96</v>
      </c>
      <c r="D8" s="200" t="s">
        <v>97</v>
      </c>
      <c r="E8" s="200" t="s">
        <v>98</v>
      </c>
      <c r="F8" s="201" t="s">
        <v>879</v>
      </c>
      <c r="G8" s="176" t="s">
        <v>1006</v>
      </c>
      <c r="H8" s="176" t="s">
        <v>1007</v>
      </c>
      <c r="I8" s="187" t="s">
        <v>891</v>
      </c>
      <c r="J8" s="176" t="s">
        <v>1008</v>
      </c>
      <c r="K8" s="176" t="s">
        <v>884</v>
      </c>
      <c r="L8" s="176" t="s">
        <v>968</v>
      </c>
      <c r="M8" s="176" t="s">
        <v>969</v>
      </c>
      <c r="N8" s="176" t="s">
        <v>970</v>
      </c>
      <c r="O8" s="176" t="s">
        <v>971</v>
      </c>
      <c r="P8" s="176" t="s">
        <v>972</v>
      </c>
      <c r="Q8" s="178" t="s">
        <v>885</v>
      </c>
      <c r="R8" s="195" t="s">
        <v>886</v>
      </c>
      <c r="S8" s="698" t="s">
        <v>887</v>
      </c>
      <c r="T8" s="685" t="s">
        <v>1009</v>
      </c>
      <c r="U8" s="699" t="s">
        <v>889</v>
      </c>
      <c r="V8" s="179" t="s">
        <v>890</v>
      </c>
    </row>
    <row r="9" spans="2:30" ht="25.5">
      <c r="B9" s="200" t="e">
        <f>IF('Formulario PPGR5'!$G9="","",CONCATENATE('Formulario PPGR5'!$C9,".",'Formulario PPGR5'!$D9,".",'Formulario PPGR5'!$E9,".",'Formulario PPGR5'!$F9))</f>
        <v>#REF!</v>
      </c>
      <c r="C9" s="200" t="e">
        <f>IF('Formulario PPGR5'!$G9="","",'Formulario PPGR1'!#REF!)</f>
        <v>#REF!</v>
      </c>
      <c r="D9" s="200" t="e">
        <f>IF('Formulario PPGR5'!$G9="","",'Formulario PPGR1'!#REF!)</f>
        <v>#REF!</v>
      </c>
      <c r="E9" s="200" t="e">
        <f>IF('Formulario PPGR5'!$G9="","",'Formulario PPGR1'!#REF!)</f>
        <v>#REF!</v>
      </c>
      <c r="F9" s="200" t="e">
        <f>IF('Formulario PPGR5'!$G9="","",'Formulario PPGR1'!#REF!)</f>
        <v>#REF!</v>
      </c>
      <c r="G9" s="189" t="s">
        <v>1010</v>
      </c>
      <c r="H9" s="203" t="s">
        <v>961</v>
      </c>
      <c r="I9" s="204" t="s">
        <v>1011</v>
      </c>
      <c r="J9" s="203"/>
      <c r="K9" s="203" t="s">
        <v>1012</v>
      </c>
      <c r="L9" s="189" t="s">
        <v>97</v>
      </c>
      <c r="M9" s="205" t="s">
        <v>1013</v>
      </c>
      <c r="N9" s="205" t="s">
        <v>977</v>
      </c>
      <c r="O9" s="206"/>
      <c r="P9" s="206" t="s">
        <v>977</v>
      </c>
      <c r="Q9" s="207" t="s">
        <v>1014</v>
      </c>
      <c r="R9" s="692">
        <v>1</v>
      </c>
      <c r="S9" s="696">
        <v>56724</v>
      </c>
      <c r="T9" s="679">
        <f>Tabla46[[#This Row],[Cantidad de Insumos]]*Tabla46[[#This Row],[Precio Unitario]]</f>
        <v>56724</v>
      </c>
      <c r="U9" s="522" t="s">
        <v>1015</v>
      </c>
      <c r="V9" s="208" t="s">
        <v>900</v>
      </c>
    </row>
    <row r="10" spans="2:30" ht="25.5">
      <c r="B10" s="200" t="e">
        <f>IF('Formulario PPGR5'!$G10="","",CONCATENATE('Formulario PPGR5'!$C10,".",'Formulario PPGR5'!$D10,".",'Formulario PPGR5'!$E10,".",'Formulario PPGR5'!$F10))</f>
        <v>#REF!</v>
      </c>
      <c r="C10" s="200" t="e">
        <f>IF('Formulario PPGR5'!$G10="","",'Formulario PPGR1'!#REF!)</f>
        <v>#REF!</v>
      </c>
      <c r="D10" s="200" t="e">
        <f>IF('Formulario PPGR5'!$G10="","",'Formulario PPGR1'!#REF!)</f>
        <v>#REF!</v>
      </c>
      <c r="E10" s="200" t="e">
        <f>IF('Formulario PPGR5'!$G10="","",'Formulario PPGR1'!#REF!)</f>
        <v>#REF!</v>
      </c>
      <c r="F10" s="200" t="e">
        <f>IF('Formulario PPGR5'!$G10="","",'Formulario PPGR1'!#REF!)</f>
        <v>#REF!</v>
      </c>
      <c r="G10" s="189" t="s">
        <v>1010</v>
      </c>
      <c r="H10" s="203" t="s">
        <v>1016</v>
      </c>
      <c r="I10" s="204" t="s">
        <v>1011</v>
      </c>
      <c r="J10" s="203"/>
      <c r="K10" s="203" t="s">
        <v>1017</v>
      </c>
      <c r="L10" s="189" t="s">
        <v>97</v>
      </c>
      <c r="M10" s="205" t="s">
        <v>1018</v>
      </c>
      <c r="N10" s="205" t="s">
        <v>977</v>
      </c>
      <c r="O10" s="206"/>
      <c r="P10" s="206" t="s">
        <v>977</v>
      </c>
      <c r="Q10" s="207" t="s">
        <v>1014</v>
      </c>
      <c r="R10" s="692">
        <v>1</v>
      </c>
      <c r="S10" s="696">
        <v>3000000</v>
      </c>
      <c r="T10" s="679">
        <f>Tabla46[[#This Row],[Cantidad de Insumos]]*Tabla46[[#This Row],[Precio Unitario]]</f>
        <v>3000000</v>
      </c>
      <c r="U10" s="680" t="s">
        <v>1019</v>
      </c>
      <c r="V10" s="208" t="s">
        <v>900</v>
      </c>
    </row>
    <row r="11" spans="2:30" ht="25.5">
      <c r="B11" s="200" t="e">
        <f>IF('Formulario PPGR5'!$G11="","",CONCATENATE('Formulario PPGR5'!$C11,".",'Formulario PPGR5'!$D11,".",'Formulario PPGR5'!$E11,".",'Formulario PPGR5'!$F11))</f>
        <v>#REF!</v>
      </c>
      <c r="C11" s="200" t="e">
        <f>IF('Formulario PPGR5'!$G11="","",'Formulario PPGR1'!#REF!)</f>
        <v>#REF!</v>
      </c>
      <c r="D11" s="200" t="e">
        <f>IF('Formulario PPGR5'!$G11="","",'Formulario PPGR1'!#REF!)</f>
        <v>#REF!</v>
      </c>
      <c r="E11" s="200" t="e">
        <f>IF('Formulario PPGR5'!$G11="","",'Formulario PPGR1'!#REF!)</f>
        <v>#REF!</v>
      </c>
      <c r="F11" s="200" t="e">
        <f>IF('Formulario PPGR5'!$G11="","",'Formulario PPGR1'!#REF!)</f>
        <v>#REF!</v>
      </c>
      <c r="G11" s="189" t="s">
        <v>1010</v>
      </c>
      <c r="H11" s="203" t="s">
        <v>961</v>
      </c>
      <c r="I11" s="204" t="s">
        <v>1011</v>
      </c>
      <c r="J11" s="203"/>
      <c r="K11" s="203" t="s">
        <v>1012</v>
      </c>
      <c r="L11" s="189" t="s">
        <v>97</v>
      </c>
      <c r="M11" s="205" t="s">
        <v>1020</v>
      </c>
      <c r="N11" s="205" t="s">
        <v>977</v>
      </c>
      <c r="O11" s="206"/>
      <c r="P11" s="206" t="s">
        <v>977</v>
      </c>
      <c r="Q11" s="207" t="s">
        <v>1014</v>
      </c>
      <c r="R11" s="692">
        <v>1</v>
      </c>
      <c r="S11" s="696">
        <v>56724</v>
      </c>
      <c r="T11" s="679">
        <f>Tabla46[[#This Row],[Cantidad de Insumos]]*Tabla46[[#This Row],[Precio Unitario]]</f>
        <v>56724</v>
      </c>
      <c r="U11" s="522" t="s">
        <v>1015</v>
      </c>
      <c r="V11" s="208" t="s">
        <v>900</v>
      </c>
    </row>
    <row r="12" spans="2:30" ht="25.5">
      <c r="B12" s="200" t="e">
        <f>IF('Formulario PPGR5'!$G12="","",CONCATENATE('Formulario PPGR5'!$C12,".",'Formulario PPGR5'!$D12,".",'Formulario PPGR5'!$E12,".",'Formulario PPGR5'!$F12))</f>
        <v>#REF!</v>
      </c>
      <c r="C12" s="200" t="e">
        <f>IF('Formulario PPGR5'!$G12="","",'Formulario PPGR1'!#REF!)</f>
        <v>#REF!</v>
      </c>
      <c r="D12" s="200" t="e">
        <f>IF('Formulario PPGR5'!$G12="","",'Formulario PPGR1'!#REF!)</f>
        <v>#REF!</v>
      </c>
      <c r="E12" s="200" t="e">
        <f>IF('Formulario PPGR5'!$G12="","",'Formulario PPGR1'!#REF!)</f>
        <v>#REF!</v>
      </c>
      <c r="F12" s="200" t="e">
        <f>IF('Formulario PPGR5'!$G12="","",'Formulario PPGR1'!#REF!)</f>
        <v>#REF!</v>
      </c>
      <c r="G12" s="189" t="s">
        <v>1010</v>
      </c>
      <c r="H12" s="203" t="s">
        <v>961</v>
      </c>
      <c r="I12" s="204" t="s">
        <v>1011</v>
      </c>
      <c r="J12" s="203"/>
      <c r="K12" s="203" t="s">
        <v>1021</v>
      </c>
      <c r="L12" s="189" t="s">
        <v>97</v>
      </c>
      <c r="M12" s="205" t="s">
        <v>1020</v>
      </c>
      <c r="N12" s="205" t="s">
        <v>977</v>
      </c>
      <c r="O12" s="206"/>
      <c r="P12" s="206" t="s">
        <v>977</v>
      </c>
      <c r="Q12" s="207" t="s">
        <v>1014</v>
      </c>
      <c r="R12" s="692">
        <v>1</v>
      </c>
      <c r="S12" s="696">
        <v>30000</v>
      </c>
      <c r="T12" s="679">
        <f>Tabla46[[#This Row],[Cantidad de Insumos]]*Tabla46[[#This Row],[Precio Unitario]]</f>
        <v>30000</v>
      </c>
      <c r="U12" s="681" t="s">
        <v>1015</v>
      </c>
      <c r="V12" s="208" t="s">
        <v>900</v>
      </c>
    </row>
    <row r="13" spans="2:30" ht="25.5">
      <c r="B13" s="200" t="e">
        <f>IF('Formulario PPGR5'!$G13="","",CONCATENATE('Formulario PPGR5'!$C13,".",'Formulario PPGR5'!$D13,".",'Formulario PPGR5'!$E13,".",'Formulario PPGR5'!$F13))</f>
        <v>#REF!</v>
      </c>
      <c r="C13" s="200" t="e">
        <f>IF('Formulario PPGR5'!$G13="","",'Formulario PPGR1'!#REF!)</f>
        <v>#REF!</v>
      </c>
      <c r="D13" s="200" t="e">
        <f>IF('Formulario PPGR5'!$G13="","",'Formulario PPGR1'!#REF!)</f>
        <v>#REF!</v>
      </c>
      <c r="E13" s="200" t="e">
        <f>IF('Formulario PPGR5'!$G13="","",'Formulario PPGR1'!#REF!)</f>
        <v>#REF!</v>
      </c>
      <c r="F13" s="200" t="e">
        <f>IF('Formulario PPGR5'!$G13="","",'Formulario PPGR1'!#REF!)</f>
        <v>#REF!</v>
      </c>
      <c r="G13" s="189" t="s">
        <v>1010</v>
      </c>
      <c r="H13" s="203" t="s">
        <v>961</v>
      </c>
      <c r="I13" s="204" t="s">
        <v>1011</v>
      </c>
      <c r="J13" s="203"/>
      <c r="K13" s="203" t="s">
        <v>1022</v>
      </c>
      <c r="L13" s="189" t="s">
        <v>97</v>
      </c>
      <c r="M13" s="205" t="s">
        <v>1023</v>
      </c>
      <c r="N13" s="205" t="s">
        <v>977</v>
      </c>
      <c r="O13" s="205"/>
      <c r="P13" s="206" t="s">
        <v>977</v>
      </c>
      <c r="Q13" s="207" t="s">
        <v>1014</v>
      </c>
      <c r="R13" s="692">
        <v>2</v>
      </c>
      <c r="S13" s="696">
        <v>30000</v>
      </c>
      <c r="T13" s="679">
        <f>Tabla46[[#This Row],[Cantidad de Insumos]]*Tabla46[[#This Row],[Precio Unitario]]</f>
        <v>60000</v>
      </c>
      <c r="U13" s="522" t="s">
        <v>1015</v>
      </c>
      <c r="V13" s="208" t="s">
        <v>900</v>
      </c>
    </row>
    <row r="14" spans="2:30" ht="25.5">
      <c r="B14" s="200" t="e">
        <f>IF('Formulario PPGR5'!$G14="","",CONCATENATE('Formulario PPGR5'!$C14,".",'Formulario PPGR5'!$D14,".",'Formulario PPGR5'!$E14,".",'Formulario PPGR5'!$F14))</f>
        <v>#REF!</v>
      </c>
      <c r="C14" s="200" t="e">
        <f>IF('Formulario PPGR5'!$G14="","",'Formulario PPGR1'!#REF!)</f>
        <v>#REF!</v>
      </c>
      <c r="D14" s="200" t="e">
        <f>IF('Formulario PPGR5'!$G14="","",'Formulario PPGR1'!#REF!)</f>
        <v>#REF!</v>
      </c>
      <c r="E14" s="200" t="e">
        <f>IF('Formulario PPGR5'!$G14="","",'Formulario PPGR1'!#REF!)</f>
        <v>#REF!</v>
      </c>
      <c r="F14" s="200" t="e">
        <f>IF('Formulario PPGR5'!$G14="","",'Formulario PPGR1'!#REF!)</f>
        <v>#REF!</v>
      </c>
      <c r="G14" s="189" t="s">
        <v>1010</v>
      </c>
      <c r="H14" s="203" t="s">
        <v>961</v>
      </c>
      <c r="I14" s="204" t="s">
        <v>1011</v>
      </c>
      <c r="J14" s="203"/>
      <c r="K14" s="203" t="s">
        <v>1021</v>
      </c>
      <c r="L14" s="189" t="s">
        <v>97</v>
      </c>
      <c r="M14" s="205" t="s">
        <v>1023</v>
      </c>
      <c r="N14" s="205" t="s">
        <v>977</v>
      </c>
      <c r="O14" s="205"/>
      <c r="P14" s="206" t="s">
        <v>977</v>
      </c>
      <c r="Q14" s="207" t="s">
        <v>1014</v>
      </c>
      <c r="R14" s="692">
        <v>1</v>
      </c>
      <c r="S14" s="696">
        <v>30000</v>
      </c>
      <c r="T14" s="679">
        <f>Tabla46[[#This Row],[Cantidad de Insumos]]*Tabla46[[#This Row],[Precio Unitario]]</f>
        <v>30000</v>
      </c>
      <c r="U14" s="681" t="s">
        <v>1015</v>
      </c>
      <c r="V14" s="208" t="s">
        <v>900</v>
      </c>
    </row>
    <row r="15" spans="2:30" ht="25.5">
      <c r="B15" s="200" t="e">
        <f>IF('Formulario PPGR5'!$G15="","",CONCATENATE('Formulario PPGR5'!$C15,".",'Formulario PPGR5'!$D15,".",'Formulario PPGR5'!$E15,".",'Formulario PPGR5'!$F15))</f>
        <v>#REF!</v>
      </c>
      <c r="C15" s="200" t="e">
        <f>IF('Formulario PPGR5'!$G15="","",'Formulario PPGR1'!#REF!)</f>
        <v>#REF!</v>
      </c>
      <c r="D15" s="200" t="e">
        <f>IF('Formulario PPGR5'!$G15="","",'Formulario PPGR1'!#REF!)</f>
        <v>#REF!</v>
      </c>
      <c r="E15" s="200" t="e">
        <f>IF('Formulario PPGR5'!$G15="","",'Formulario PPGR1'!#REF!)</f>
        <v>#REF!</v>
      </c>
      <c r="F15" s="200" t="e">
        <f>IF('Formulario PPGR5'!$G15="","",'Formulario PPGR1'!#REF!)</f>
        <v>#REF!</v>
      </c>
      <c r="G15" s="189" t="s">
        <v>1010</v>
      </c>
      <c r="H15" s="203" t="s">
        <v>961</v>
      </c>
      <c r="I15" s="204" t="s">
        <v>1011</v>
      </c>
      <c r="J15" s="203"/>
      <c r="K15" s="203" t="s">
        <v>1024</v>
      </c>
      <c r="L15" s="189" t="s">
        <v>97</v>
      </c>
      <c r="M15" s="205" t="s">
        <v>1023</v>
      </c>
      <c r="N15" s="205" t="s">
        <v>977</v>
      </c>
      <c r="O15" s="205"/>
      <c r="P15" s="206" t="s">
        <v>977</v>
      </c>
      <c r="Q15" s="207" t="s">
        <v>1014</v>
      </c>
      <c r="R15" s="692">
        <v>1</v>
      </c>
      <c r="S15" s="696">
        <v>25000</v>
      </c>
      <c r="T15" s="679">
        <f>Tabla46[[#This Row],[Cantidad de Insumos]]*Tabla46[[#This Row],[Precio Unitario]]</f>
        <v>25000</v>
      </c>
      <c r="U15" s="681" t="s">
        <v>1015</v>
      </c>
      <c r="V15" s="208" t="s">
        <v>900</v>
      </c>
    </row>
    <row r="16" spans="2:30" ht="25.5">
      <c r="B16" s="200" t="e">
        <f>IF('Formulario PPGR5'!$G16="","",CONCATENATE('Formulario PPGR5'!$C16,".",'Formulario PPGR5'!$D16,".",'Formulario PPGR5'!$E16,".",'Formulario PPGR5'!$F16))</f>
        <v>#REF!</v>
      </c>
      <c r="C16" s="200" t="e">
        <f>IF('Formulario PPGR5'!$G16="","",'Formulario PPGR1'!#REF!)</f>
        <v>#REF!</v>
      </c>
      <c r="D16" s="200" t="e">
        <f>IF('Formulario PPGR5'!$G16="","",'Formulario PPGR1'!#REF!)</f>
        <v>#REF!</v>
      </c>
      <c r="E16" s="200" t="e">
        <f>IF('Formulario PPGR5'!$G16="","",'Formulario PPGR1'!#REF!)</f>
        <v>#REF!</v>
      </c>
      <c r="F16" s="200" t="e">
        <f>IF('Formulario PPGR5'!$G16="","",'Formulario PPGR1'!#REF!)</f>
        <v>#REF!</v>
      </c>
      <c r="G16" s="189" t="s">
        <v>1010</v>
      </c>
      <c r="H16" s="203" t="s">
        <v>1025</v>
      </c>
      <c r="I16" s="204" t="s">
        <v>1011</v>
      </c>
      <c r="J16" s="203"/>
      <c r="K16" s="203" t="s">
        <v>1026</v>
      </c>
      <c r="L16" s="189" t="s">
        <v>97</v>
      </c>
      <c r="M16" s="205" t="s">
        <v>1023</v>
      </c>
      <c r="N16" s="205" t="s">
        <v>977</v>
      </c>
      <c r="O16" s="205"/>
      <c r="P16" s="206" t="s">
        <v>977</v>
      </c>
      <c r="Q16" s="207" t="s">
        <v>1014</v>
      </c>
      <c r="R16" s="692">
        <v>1</v>
      </c>
      <c r="S16" s="696">
        <v>12000</v>
      </c>
      <c r="T16" s="679">
        <f>Tabla46[[#This Row],[Cantidad de Insumos]]*Tabla46[[#This Row],[Precio Unitario]]</f>
        <v>12000</v>
      </c>
      <c r="U16" s="681" t="s">
        <v>1027</v>
      </c>
      <c r="V16" s="209" t="s">
        <v>900</v>
      </c>
    </row>
    <row r="17" spans="2:22" ht="25.5">
      <c r="B17" s="200" t="e">
        <f>IF('Formulario PPGR5'!$G17="","",CONCATENATE('Formulario PPGR5'!$C17,".",'Formulario PPGR5'!$D17,".",'Formulario PPGR5'!$E17,".",'Formulario PPGR5'!$F17))</f>
        <v>#REF!</v>
      </c>
      <c r="C17" s="200" t="e">
        <f>IF('Formulario PPGR5'!$G17="","",'Formulario PPGR1'!#REF!)</f>
        <v>#REF!</v>
      </c>
      <c r="D17" s="200" t="e">
        <f>IF('Formulario PPGR5'!$G17="","",'Formulario PPGR1'!#REF!)</f>
        <v>#REF!</v>
      </c>
      <c r="E17" s="200" t="e">
        <f>IF('Formulario PPGR5'!$G17="","",'Formulario PPGR1'!#REF!)</f>
        <v>#REF!</v>
      </c>
      <c r="F17" s="200" t="e">
        <f>IF('Formulario PPGR5'!$G17="","",'Formulario PPGR1'!#REF!)</f>
        <v>#REF!</v>
      </c>
      <c r="G17" s="189" t="s">
        <v>1010</v>
      </c>
      <c r="H17" s="203" t="s">
        <v>1025</v>
      </c>
      <c r="I17" s="204" t="s">
        <v>1011</v>
      </c>
      <c r="J17" s="203"/>
      <c r="K17" s="203" t="s">
        <v>1028</v>
      </c>
      <c r="L17" s="189" t="s">
        <v>97</v>
      </c>
      <c r="M17" s="205" t="s">
        <v>1023</v>
      </c>
      <c r="N17" s="205" t="s">
        <v>977</v>
      </c>
      <c r="O17" s="205"/>
      <c r="P17" s="206" t="s">
        <v>977</v>
      </c>
      <c r="Q17" s="207" t="s">
        <v>1014</v>
      </c>
      <c r="R17" s="692">
        <v>2</v>
      </c>
      <c r="S17" s="696">
        <v>3500</v>
      </c>
      <c r="T17" s="679">
        <f>Tabla46[[#This Row],[Cantidad de Insumos]]*Tabla46[[#This Row],[Precio Unitario]]</f>
        <v>7000</v>
      </c>
      <c r="U17" s="681" t="s">
        <v>1027</v>
      </c>
      <c r="V17" s="209" t="s">
        <v>900</v>
      </c>
    </row>
    <row r="18" spans="2:22" ht="25.5">
      <c r="B18" s="200" t="e">
        <f>IF('Formulario PPGR5'!$G18="","",CONCATENATE('Formulario PPGR5'!$C18,".",'Formulario PPGR5'!$D18,".",'Formulario PPGR5'!$E18,".",'Formulario PPGR5'!$F18))</f>
        <v>#REF!</v>
      </c>
      <c r="C18" s="200" t="e">
        <f>IF('Formulario PPGR5'!$G18="","",'Formulario PPGR1'!#REF!)</f>
        <v>#REF!</v>
      </c>
      <c r="D18" s="200" t="e">
        <f>IF('Formulario PPGR5'!$G18="","",'Formulario PPGR1'!#REF!)</f>
        <v>#REF!</v>
      </c>
      <c r="E18" s="200" t="e">
        <f>IF('Formulario PPGR5'!$G18="","",'Formulario PPGR1'!#REF!)</f>
        <v>#REF!</v>
      </c>
      <c r="F18" s="200" t="e">
        <f>IF('Formulario PPGR5'!$G18="","",'Formulario PPGR1'!#REF!)</f>
        <v>#REF!</v>
      </c>
      <c r="G18" s="189" t="s">
        <v>1010</v>
      </c>
      <c r="H18" s="203" t="s">
        <v>961</v>
      </c>
      <c r="I18" s="204" t="s">
        <v>1011</v>
      </c>
      <c r="J18" s="203"/>
      <c r="K18" s="203" t="s">
        <v>1012</v>
      </c>
      <c r="L18" s="189" t="s">
        <v>97</v>
      </c>
      <c r="M18" s="205" t="s">
        <v>1029</v>
      </c>
      <c r="N18" s="205" t="s">
        <v>977</v>
      </c>
      <c r="O18" s="205"/>
      <c r="P18" s="206" t="s">
        <v>977</v>
      </c>
      <c r="Q18" s="207" t="s">
        <v>1014</v>
      </c>
      <c r="R18" s="692">
        <v>4</v>
      </c>
      <c r="S18" s="696">
        <v>56724</v>
      </c>
      <c r="T18" s="679">
        <f>Tabla46[[#This Row],[Cantidad de Insumos]]*Tabla46[[#This Row],[Precio Unitario]]</f>
        <v>226896</v>
      </c>
      <c r="U18" s="522" t="s">
        <v>1015</v>
      </c>
      <c r="V18" s="208" t="s">
        <v>900</v>
      </c>
    </row>
    <row r="19" spans="2:22" ht="25.5">
      <c r="B19" s="200" t="e">
        <f>IF('Formulario PPGR5'!$G19="","",CONCATENATE('Formulario PPGR5'!$C19,".",'Formulario PPGR5'!$D19,".",'Formulario PPGR5'!$E19,".",'Formulario PPGR5'!$F19))</f>
        <v>#REF!</v>
      </c>
      <c r="C19" s="200" t="e">
        <f>IF('Formulario PPGR5'!$G19="","",'Formulario PPGR1'!#REF!)</f>
        <v>#REF!</v>
      </c>
      <c r="D19" s="200" t="e">
        <f>IF('Formulario PPGR5'!$G19="","",'Formulario PPGR1'!#REF!)</f>
        <v>#REF!</v>
      </c>
      <c r="E19" s="200" t="e">
        <f>IF('Formulario PPGR5'!$G19="","",'Formulario PPGR1'!#REF!)</f>
        <v>#REF!</v>
      </c>
      <c r="F19" s="200" t="e">
        <f>IF('Formulario PPGR5'!$G19="","",'Formulario PPGR1'!#REF!)</f>
        <v>#REF!</v>
      </c>
      <c r="G19" s="189" t="s">
        <v>1010</v>
      </c>
      <c r="H19" s="203" t="s">
        <v>961</v>
      </c>
      <c r="I19" s="204" t="s">
        <v>1011</v>
      </c>
      <c r="J19" s="203"/>
      <c r="K19" s="203" t="s">
        <v>1022</v>
      </c>
      <c r="L19" s="189" t="s">
        <v>97</v>
      </c>
      <c r="M19" s="205" t="s">
        <v>1029</v>
      </c>
      <c r="N19" s="205" t="s">
        <v>977</v>
      </c>
      <c r="O19" s="205"/>
      <c r="P19" s="206" t="s">
        <v>977</v>
      </c>
      <c r="Q19" s="207" t="s">
        <v>1014</v>
      </c>
      <c r="R19" s="692">
        <v>2</v>
      </c>
      <c r="S19" s="696">
        <v>30000</v>
      </c>
      <c r="T19" s="679">
        <f>Tabla46[[#This Row],[Cantidad de Insumos]]*Tabla46[[#This Row],[Precio Unitario]]</f>
        <v>60000</v>
      </c>
      <c r="U19" s="522" t="s">
        <v>1015</v>
      </c>
      <c r="V19" s="208" t="s">
        <v>900</v>
      </c>
    </row>
    <row r="20" spans="2:22" ht="25.5">
      <c r="B20" s="200" t="e">
        <f>IF('Formulario PPGR5'!$G20="","",CONCATENATE('Formulario PPGR5'!$C20,".",'Formulario PPGR5'!$D20,".",'Formulario PPGR5'!$E20,".",'Formulario PPGR5'!$F20))</f>
        <v>#REF!</v>
      </c>
      <c r="C20" s="200" t="e">
        <f>IF('Formulario PPGR5'!$G20="","",'Formulario PPGR1'!#REF!)</f>
        <v>#REF!</v>
      </c>
      <c r="D20" s="200" t="e">
        <f>IF('Formulario PPGR5'!$G20="","",'Formulario PPGR1'!#REF!)</f>
        <v>#REF!</v>
      </c>
      <c r="E20" s="200" t="e">
        <f>IF('Formulario PPGR5'!$G20="","",'Formulario PPGR1'!#REF!)</f>
        <v>#REF!</v>
      </c>
      <c r="F20" s="200" t="e">
        <f>IF('Formulario PPGR5'!$G20="","",'Formulario PPGR1'!#REF!)</f>
        <v>#REF!</v>
      </c>
      <c r="G20" s="189" t="s">
        <v>1010</v>
      </c>
      <c r="H20" s="203" t="s">
        <v>961</v>
      </c>
      <c r="I20" s="204" t="s">
        <v>1011</v>
      </c>
      <c r="J20" s="203"/>
      <c r="K20" s="203" t="s">
        <v>1021</v>
      </c>
      <c r="L20" s="189" t="s">
        <v>97</v>
      </c>
      <c r="M20" s="205" t="s">
        <v>1029</v>
      </c>
      <c r="N20" s="205" t="s">
        <v>977</v>
      </c>
      <c r="O20" s="206"/>
      <c r="P20" s="206" t="s">
        <v>977</v>
      </c>
      <c r="Q20" s="207" t="s">
        <v>1014</v>
      </c>
      <c r="R20" s="692">
        <v>1</v>
      </c>
      <c r="S20" s="696">
        <v>30000</v>
      </c>
      <c r="T20" s="679">
        <f>Tabla46[[#This Row],[Cantidad de Insumos]]*Tabla46[[#This Row],[Precio Unitario]]</f>
        <v>30000</v>
      </c>
      <c r="U20" s="522" t="s">
        <v>1015</v>
      </c>
      <c r="V20" s="208" t="s">
        <v>900</v>
      </c>
    </row>
    <row r="21" spans="2:22" ht="25.5">
      <c r="B21" s="200" t="e">
        <f>IF('Formulario PPGR5'!$G21="","",CONCATENATE('Formulario PPGR5'!$C21,".",'Formulario PPGR5'!$D21,".",'Formulario PPGR5'!$E21,".",'Formulario PPGR5'!$F21))</f>
        <v>#REF!</v>
      </c>
      <c r="C21" s="200" t="e">
        <f>IF('Formulario PPGR5'!$G21="","",'Formulario PPGR1'!#REF!)</f>
        <v>#REF!</v>
      </c>
      <c r="D21" s="200" t="e">
        <f>IF('Formulario PPGR5'!$G21="","",'Formulario PPGR1'!#REF!)</f>
        <v>#REF!</v>
      </c>
      <c r="E21" s="200" t="e">
        <f>IF('Formulario PPGR5'!$G21="","",'Formulario PPGR1'!#REF!)</f>
        <v>#REF!</v>
      </c>
      <c r="F21" s="200" t="e">
        <f>IF('Formulario PPGR5'!$G21="","",'Formulario PPGR1'!#REF!)</f>
        <v>#REF!</v>
      </c>
      <c r="G21" s="189" t="s">
        <v>1010</v>
      </c>
      <c r="H21" s="203" t="s">
        <v>1025</v>
      </c>
      <c r="I21" s="204" t="s">
        <v>1011</v>
      </c>
      <c r="J21" s="203"/>
      <c r="K21" s="203" t="s">
        <v>1030</v>
      </c>
      <c r="L21" s="189" t="s">
        <v>97</v>
      </c>
      <c r="M21" s="205" t="s">
        <v>1029</v>
      </c>
      <c r="N21" s="205" t="s">
        <v>977</v>
      </c>
      <c r="O21" s="206"/>
      <c r="P21" s="206" t="s">
        <v>977</v>
      </c>
      <c r="Q21" s="207" t="s">
        <v>1014</v>
      </c>
      <c r="R21" s="692">
        <v>2</v>
      </c>
      <c r="S21" s="696">
        <v>6500</v>
      </c>
      <c r="T21" s="679">
        <f>Tabla46[[#This Row],[Cantidad de Insumos]]*Tabla46[[#This Row],[Precio Unitario]]</f>
        <v>13000</v>
      </c>
      <c r="U21" s="681" t="s">
        <v>1027</v>
      </c>
      <c r="V21" s="209" t="s">
        <v>900</v>
      </c>
    </row>
    <row r="22" spans="2:22" ht="25.5">
      <c r="B22" s="200" t="e">
        <f>IF('Formulario PPGR5'!$G22="","",CONCATENATE('Formulario PPGR5'!$C22,".",'Formulario PPGR5'!$D22,".",'Formulario PPGR5'!$E22,".",'Formulario PPGR5'!$F22))</f>
        <v>#REF!</v>
      </c>
      <c r="C22" s="200" t="e">
        <f>IF('Formulario PPGR5'!$G22="","",'Formulario PPGR1'!#REF!)</f>
        <v>#REF!</v>
      </c>
      <c r="D22" s="200" t="e">
        <f>IF('Formulario PPGR5'!$G22="","",'Formulario PPGR1'!#REF!)</f>
        <v>#REF!</v>
      </c>
      <c r="E22" s="200" t="e">
        <f>IF('Formulario PPGR5'!$G22="","",'Formulario PPGR1'!#REF!)</f>
        <v>#REF!</v>
      </c>
      <c r="F22" s="200" t="e">
        <f>IF('Formulario PPGR5'!$G22="","",'Formulario PPGR1'!#REF!)</f>
        <v>#REF!</v>
      </c>
      <c r="G22" s="189" t="s">
        <v>1010</v>
      </c>
      <c r="H22" s="203" t="s">
        <v>961</v>
      </c>
      <c r="I22" s="204" t="s">
        <v>1011</v>
      </c>
      <c r="J22" s="203"/>
      <c r="K22" s="203" t="s">
        <v>1031</v>
      </c>
      <c r="L22" s="189" t="s">
        <v>97</v>
      </c>
      <c r="M22" s="205" t="s">
        <v>1029</v>
      </c>
      <c r="N22" s="205" t="s">
        <v>977</v>
      </c>
      <c r="O22" s="206"/>
      <c r="P22" s="206" t="s">
        <v>977</v>
      </c>
      <c r="Q22" s="207" t="s">
        <v>1014</v>
      </c>
      <c r="R22" s="692">
        <v>1</v>
      </c>
      <c r="S22" s="696">
        <v>60000</v>
      </c>
      <c r="T22" s="679">
        <f>Tabla46[[#This Row],[Cantidad de Insumos]]*Tabla46[[#This Row],[Precio Unitario]]</f>
        <v>60000</v>
      </c>
      <c r="U22" s="681" t="s">
        <v>1015</v>
      </c>
      <c r="V22" s="208" t="s">
        <v>900</v>
      </c>
    </row>
    <row r="23" spans="2:22" ht="25.5">
      <c r="B23" s="200" t="e">
        <f>IF('Formulario PPGR5'!$G23="","",CONCATENATE('Formulario PPGR5'!$C23,".",'Formulario PPGR5'!$D23,".",'Formulario PPGR5'!$E23,".",'Formulario PPGR5'!$F23))</f>
        <v>#REF!</v>
      </c>
      <c r="C23" s="200" t="e">
        <f>IF('Formulario PPGR5'!$G23="","",'Formulario PPGR1'!#REF!)</f>
        <v>#REF!</v>
      </c>
      <c r="D23" s="200" t="e">
        <f>IF('Formulario PPGR5'!$G23="","",'Formulario PPGR1'!#REF!)</f>
        <v>#REF!</v>
      </c>
      <c r="E23" s="200" t="e">
        <f>IF('Formulario PPGR5'!$G23="","",'Formulario PPGR1'!#REF!)</f>
        <v>#REF!</v>
      </c>
      <c r="F23" s="200" t="e">
        <f>IF('Formulario PPGR5'!$G23="","",'Formulario PPGR1'!#REF!)</f>
        <v>#REF!</v>
      </c>
      <c r="G23" s="189" t="s">
        <v>1010</v>
      </c>
      <c r="H23" s="203" t="s">
        <v>1032</v>
      </c>
      <c r="I23" s="204" t="s">
        <v>1011</v>
      </c>
      <c r="J23" s="203"/>
      <c r="K23" s="203" t="s">
        <v>1033</v>
      </c>
      <c r="L23" s="189" t="s">
        <v>975</v>
      </c>
      <c r="M23" s="205" t="s">
        <v>1034</v>
      </c>
      <c r="N23" s="205" t="s">
        <v>977</v>
      </c>
      <c r="O23" s="206"/>
      <c r="P23" s="206" t="s">
        <v>977</v>
      </c>
      <c r="Q23" s="192" t="s">
        <v>1014</v>
      </c>
      <c r="R23" s="692">
        <v>1</v>
      </c>
      <c r="S23" s="696">
        <v>200000</v>
      </c>
      <c r="T23" s="679">
        <f>Tabla46[[#This Row],[Cantidad de Insumos]]*Tabla46[[#This Row],[Precio Unitario]]</f>
        <v>200000</v>
      </c>
      <c r="U23" s="681" t="s">
        <v>1035</v>
      </c>
      <c r="V23" s="197" t="s">
        <v>900</v>
      </c>
    </row>
    <row r="24" spans="2:22" ht="25.5">
      <c r="B24" s="200" t="e">
        <f>IF('Formulario PPGR5'!$G24="","",CONCATENATE('Formulario PPGR5'!$C24,".",'Formulario PPGR5'!$D24,".",'Formulario PPGR5'!$E24,".",'Formulario PPGR5'!$F24))</f>
        <v>#REF!</v>
      </c>
      <c r="C24" s="200" t="e">
        <f>IF('Formulario PPGR5'!$G24="","",'Formulario PPGR1'!#REF!)</f>
        <v>#REF!</v>
      </c>
      <c r="D24" s="200" t="e">
        <f>IF('Formulario PPGR5'!$G24="","",'Formulario PPGR1'!#REF!)</f>
        <v>#REF!</v>
      </c>
      <c r="E24" s="200" t="e">
        <f>IF('Formulario PPGR5'!$G24="","",'Formulario PPGR1'!#REF!)</f>
        <v>#REF!</v>
      </c>
      <c r="F24" s="200" t="e">
        <f>IF('Formulario PPGR5'!$G24="","",'Formulario PPGR1'!#REF!)</f>
        <v>#REF!</v>
      </c>
      <c r="G24" s="189" t="s">
        <v>1010</v>
      </c>
      <c r="H24" s="203" t="s">
        <v>1032</v>
      </c>
      <c r="I24" s="204" t="s">
        <v>1011</v>
      </c>
      <c r="J24" s="203"/>
      <c r="K24" s="203" t="s">
        <v>1036</v>
      </c>
      <c r="L24" s="189" t="s">
        <v>97</v>
      </c>
      <c r="M24" s="205" t="s">
        <v>1037</v>
      </c>
      <c r="N24" s="205" t="s">
        <v>977</v>
      </c>
      <c r="O24" s="206"/>
      <c r="P24" s="206" t="s">
        <v>977</v>
      </c>
      <c r="Q24" s="192" t="s">
        <v>1014</v>
      </c>
      <c r="R24" s="692">
        <v>3</v>
      </c>
      <c r="S24" s="696">
        <v>600000</v>
      </c>
      <c r="T24" s="679">
        <f>Tabla46[[#This Row],[Cantidad de Insumos]]*Tabla46[[#This Row],[Precio Unitario]]</f>
        <v>1800000</v>
      </c>
      <c r="U24" s="681" t="s">
        <v>1035</v>
      </c>
      <c r="V24" s="197" t="s">
        <v>900</v>
      </c>
    </row>
    <row r="25" spans="2:22" ht="25.5">
      <c r="B25" s="200" t="e">
        <f>IF('Formulario PPGR5'!$G25="","",CONCATENATE('Formulario PPGR5'!$C25,".",'Formulario PPGR5'!$D25,".",'Formulario PPGR5'!$E25,".",'Formulario PPGR5'!$F25))</f>
        <v>#REF!</v>
      </c>
      <c r="C25" s="200" t="e">
        <f>IF('Formulario PPGR5'!$G25="","",'Formulario PPGR1'!#REF!)</f>
        <v>#REF!</v>
      </c>
      <c r="D25" s="200" t="e">
        <f>IF('Formulario PPGR5'!$G25="","",'Formulario PPGR1'!#REF!)</f>
        <v>#REF!</v>
      </c>
      <c r="E25" s="200" t="e">
        <f>IF('Formulario PPGR5'!$G25="","",'Formulario PPGR1'!#REF!)</f>
        <v>#REF!</v>
      </c>
      <c r="F25" s="200" t="e">
        <f>IF('Formulario PPGR5'!$G25="","",'Formulario PPGR1'!#REF!)</f>
        <v>#REF!</v>
      </c>
      <c r="G25" s="189" t="s">
        <v>1010</v>
      </c>
      <c r="H25" s="203" t="s">
        <v>1032</v>
      </c>
      <c r="I25" s="204" t="s">
        <v>1011</v>
      </c>
      <c r="J25" s="203"/>
      <c r="K25" s="203" t="s">
        <v>1033</v>
      </c>
      <c r="L25" s="189" t="s">
        <v>975</v>
      </c>
      <c r="M25" s="205" t="s">
        <v>1038</v>
      </c>
      <c r="N25" s="205" t="s">
        <v>977</v>
      </c>
      <c r="O25" s="206"/>
      <c r="P25" s="206" t="s">
        <v>977</v>
      </c>
      <c r="Q25" s="192" t="s">
        <v>1014</v>
      </c>
      <c r="R25" s="692">
        <v>1</v>
      </c>
      <c r="S25" s="696">
        <v>200000</v>
      </c>
      <c r="T25" s="679">
        <f>Tabla46[[#This Row],[Cantidad de Insumos]]*Tabla46[[#This Row],[Precio Unitario]]</f>
        <v>200000</v>
      </c>
      <c r="U25" s="681" t="s">
        <v>1035</v>
      </c>
      <c r="V25" s="197" t="s">
        <v>900</v>
      </c>
    </row>
    <row r="26" spans="2:22" ht="25.5">
      <c r="B26" s="200" t="e">
        <f>IF('Formulario PPGR5'!$G26="","",CONCATENATE('Formulario PPGR5'!$C26,".",'Formulario PPGR5'!$D26,".",'Formulario PPGR5'!$E26,".",'Formulario PPGR5'!$F26))</f>
        <v>#REF!</v>
      </c>
      <c r="C26" s="200" t="e">
        <f>IF('Formulario PPGR5'!$G26="","",'Formulario PPGR1'!#REF!)</f>
        <v>#REF!</v>
      </c>
      <c r="D26" s="200" t="e">
        <f>IF('Formulario PPGR5'!$G26="","",'Formulario PPGR1'!#REF!)</f>
        <v>#REF!</v>
      </c>
      <c r="E26" s="200" t="e">
        <f>IF('Formulario PPGR5'!$G26="","",'Formulario PPGR1'!#REF!)</f>
        <v>#REF!</v>
      </c>
      <c r="F26" s="200" t="e">
        <f>IF('Formulario PPGR5'!$G26="","",'Formulario PPGR1'!#REF!)</f>
        <v>#REF!</v>
      </c>
      <c r="G26" s="189" t="s">
        <v>1010</v>
      </c>
      <c r="H26" s="203" t="s">
        <v>1032</v>
      </c>
      <c r="I26" s="204" t="s">
        <v>1011</v>
      </c>
      <c r="J26" s="203"/>
      <c r="K26" s="203" t="s">
        <v>1039</v>
      </c>
      <c r="L26" s="189" t="s">
        <v>97</v>
      </c>
      <c r="M26" s="205" t="s">
        <v>1037</v>
      </c>
      <c r="N26" s="205" t="s">
        <v>977</v>
      </c>
      <c r="O26" s="206"/>
      <c r="P26" s="206" t="s">
        <v>977</v>
      </c>
      <c r="Q26" s="192" t="s">
        <v>1014</v>
      </c>
      <c r="R26" s="692">
        <v>3</v>
      </c>
      <c r="S26" s="696">
        <v>110000</v>
      </c>
      <c r="T26" s="679">
        <f>Tabla46[[#This Row],[Cantidad de Insumos]]*Tabla46[[#This Row],[Precio Unitario]]</f>
        <v>330000</v>
      </c>
      <c r="U26" s="681" t="s">
        <v>1035</v>
      </c>
      <c r="V26" s="197" t="s">
        <v>900</v>
      </c>
    </row>
    <row r="27" spans="2:22" ht="25.5">
      <c r="B27" s="200" t="e">
        <f>IF('Formulario PPGR5'!$G27="","",CONCATENATE('Formulario PPGR5'!$C27,".",'Formulario PPGR5'!$D27,".",'Formulario PPGR5'!$E27,".",'Formulario PPGR5'!$F27))</f>
        <v>#REF!</v>
      </c>
      <c r="C27" s="200" t="e">
        <f>IF('Formulario PPGR5'!$G27="","",'Formulario PPGR1'!#REF!)</f>
        <v>#REF!</v>
      </c>
      <c r="D27" s="200" t="e">
        <f>IF('Formulario PPGR5'!$G27="","",'Formulario PPGR1'!#REF!)</f>
        <v>#REF!</v>
      </c>
      <c r="E27" s="200" t="e">
        <f>IF('Formulario PPGR5'!$G27="","",'Formulario PPGR1'!#REF!)</f>
        <v>#REF!</v>
      </c>
      <c r="F27" s="200" t="e">
        <f>IF('Formulario PPGR5'!$G27="","",'Formulario PPGR1'!#REF!)</f>
        <v>#REF!</v>
      </c>
      <c r="G27" s="189" t="s">
        <v>1010</v>
      </c>
      <c r="H27" s="203" t="s">
        <v>1032</v>
      </c>
      <c r="I27" s="204" t="s">
        <v>1011</v>
      </c>
      <c r="J27" s="203"/>
      <c r="K27" s="203" t="s">
        <v>1033</v>
      </c>
      <c r="L27" s="189" t="s">
        <v>975</v>
      </c>
      <c r="M27" s="205" t="s">
        <v>1040</v>
      </c>
      <c r="N27" s="205" t="s">
        <v>982</v>
      </c>
      <c r="O27" s="206"/>
      <c r="P27" s="206" t="s">
        <v>982</v>
      </c>
      <c r="Q27" s="192" t="s">
        <v>1014</v>
      </c>
      <c r="R27" s="692">
        <v>1</v>
      </c>
      <c r="S27" s="696">
        <v>200000</v>
      </c>
      <c r="T27" s="679">
        <f>Tabla46[[#This Row],[Cantidad de Insumos]]*Tabla46[[#This Row],[Precio Unitario]]</f>
        <v>200000</v>
      </c>
      <c r="U27" s="681" t="s">
        <v>1035</v>
      </c>
      <c r="V27" s="197" t="s">
        <v>900</v>
      </c>
    </row>
    <row r="28" spans="2:22" ht="25.5">
      <c r="B28" s="200" t="e">
        <f>IF('Formulario PPGR5'!$G28="","",CONCATENATE('Formulario PPGR5'!$C28,".",'Formulario PPGR5'!$D28,".",'Formulario PPGR5'!$E28,".",'Formulario PPGR5'!$F28))</f>
        <v>#REF!</v>
      </c>
      <c r="C28" s="200" t="e">
        <f>IF('Formulario PPGR5'!$G28="","",'Formulario PPGR1'!#REF!)</f>
        <v>#REF!</v>
      </c>
      <c r="D28" s="200" t="e">
        <f>IF('Formulario PPGR5'!$G28="","",'Formulario PPGR1'!#REF!)</f>
        <v>#REF!</v>
      </c>
      <c r="E28" s="200" t="e">
        <f>IF('Formulario PPGR5'!$G28="","",'Formulario PPGR1'!#REF!)</f>
        <v>#REF!</v>
      </c>
      <c r="F28" s="200" t="e">
        <f>IF('Formulario PPGR5'!$G28="","",'Formulario PPGR1'!#REF!)</f>
        <v>#REF!</v>
      </c>
      <c r="G28" s="189" t="s">
        <v>1010</v>
      </c>
      <c r="H28" s="203" t="s">
        <v>1032</v>
      </c>
      <c r="I28" s="204" t="s">
        <v>1011</v>
      </c>
      <c r="J28" s="203"/>
      <c r="K28" s="203" t="s">
        <v>1041</v>
      </c>
      <c r="L28" s="189" t="s">
        <v>97</v>
      </c>
      <c r="M28" s="205" t="s">
        <v>1037</v>
      </c>
      <c r="N28" s="205" t="s">
        <v>977</v>
      </c>
      <c r="O28" s="206"/>
      <c r="P28" s="206" t="s">
        <v>977</v>
      </c>
      <c r="Q28" s="192" t="s">
        <v>1014</v>
      </c>
      <c r="R28" s="692">
        <v>5</v>
      </c>
      <c r="S28" s="696">
        <v>50000</v>
      </c>
      <c r="T28" s="679">
        <f>Tabla46[[#This Row],[Cantidad de Insumos]]*Tabla46[[#This Row],[Precio Unitario]]</f>
        <v>250000</v>
      </c>
      <c r="U28" s="681" t="s">
        <v>1035</v>
      </c>
      <c r="V28" s="197" t="s">
        <v>900</v>
      </c>
    </row>
    <row r="29" spans="2:22" ht="38.25">
      <c r="B29" s="200" t="e">
        <f>IF('Formulario PPGR5'!$G29="","",CONCATENATE('Formulario PPGR5'!$C29,".",'Formulario PPGR5'!$D29,".",'Formulario PPGR5'!$E29,".",'Formulario PPGR5'!$F29))</f>
        <v>#REF!</v>
      </c>
      <c r="C29" s="200" t="e">
        <f>IF('Formulario PPGR5'!$G29="","",'Formulario PPGR1'!#REF!)</f>
        <v>#REF!</v>
      </c>
      <c r="D29" s="200" t="e">
        <f>IF('Formulario PPGR5'!$G29="","",'Formulario PPGR1'!#REF!)</f>
        <v>#REF!</v>
      </c>
      <c r="E29" s="200" t="e">
        <f>IF('Formulario PPGR5'!$G29="","",'Formulario PPGR1'!#REF!)</f>
        <v>#REF!</v>
      </c>
      <c r="F29" s="200" t="e">
        <f>IF('Formulario PPGR5'!$G29="","",'Formulario PPGR1'!#REF!)</f>
        <v>#REF!</v>
      </c>
      <c r="G29" s="189" t="s">
        <v>1010</v>
      </c>
      <c r="H29" s="203" t="s">
        <v>1042</v>
      </c>
      <c r="I29" s="204" t="s">
        <v>1011</v>
      </c>
      <c r="J29" s="203"/>
      <c r="K29" s="203" t="s">
        <v>928</v>
      </c>
      <c r="L29" s="189" t="s">
        <v>97</v>
      </c>
      <c r="M29" s="205" t="s">
        <v>1043</v>
      </c>
      <c r="N29" s="205" t="s">
        <v>977</v>
      </c>
      <c r="O29" s="206" t="s">
        <v>977</v>
      </c>
      <c r="P29" s="206" t="s">
        <v>977</v>
      </c>
      <c r="Q29" s="192" t="s">
        <v>1014</v>
      </c>
      <c r="R29" s="692">
        <v>1</v>
      </c>
      <c r="S29" s="696">
        <v>10584.6</v>
      </c>
      <c r="T29" s="679">
        <f>Tabla46[[#This Row],[Cantidad de Insumos]]*Tabla46[[#This Row],[Precio Unitario]]</f>
        <v>10584.6</v>
      </c>
      <c r="U29" s="681" t="s">
        <v>1015</v>
      </c>
      <c r="V29" s="197" t="s">
        <v>900</v>
      </c>
    </row>
    <row r="30" spans="2:22" ht="38.25">
      <c r="B30" s="200" t="e">
        <f>IF('Formulario PPGR5'!$G30="","",CONCATENATE('Formulario PPGR5'!$C30,".",'Formulario PPGR5'!$D30,".",'Formulario PPGR5'!$E30,".",'Formulario PPGR5'!$F30))</f>
        <v>#REF!</v>
      </c>
      <c r="C30" s="200" t="e">
        <f>IF('Formulario PPGR5'!$G30="","",'Formulario PPGR1'!#REF!)</f>
        <v>#REF!</v>
      </c>
      <c r="D30" s="200" t="e">
        <f>IF('Formulario PPGR5'!$G30="","",'Formulario PPGR1'!#REF!)</f>
        <v>#REF!</v>
      </c>
      <c r="E30" s="200" t="e">
        <f>IF('Formulario PPGR5'!$G30="","",'Formulario PPGR1'!#REF!)</f>
        <v>#REF!</v>
      </c>
      <c r="F30" s="200" t="e">
        <f>IF('Formulario PPGR5'!$G30="","",'Formulario PPGR1'!#REF!)</f>
        <v>#REF!</v>
      </c>
      <c r="G30" s="189" t="s">
        <v>1010</v>
      </c>
      <c r="H30" s="203" t="s">
        <v>961</v>
      </c>
      <c r="I30" s="204" t="s">
        <v>1011</v>
      </c>
      <c r="J30" s="203"/>
      <c r="K30" s="203" t="s">
        <v>1044</v>
      </c>
      <c r="L30" s="189" t="s">
        <v>97</v>
      </c>
      <c r="M30" s="205" t="s">
        <v>1045</v>
      </c>
      <c r="N30" s="205" t="s">
        <v>977</v>
      </c>
      <c r="O30" s="206"/>
      <c r="P30" s="206" t="s">
        <v>977</v>
      </c>
      <c r="Q30" s="192" t="s">
        <v>1014</v>
      </c>
      <c r="R30" s="692">
        <v>1</v>
      </c>
      <c r="S30" s="696">
        <v>50000</v>
      </c>
      <c r="T30" s="679">
        <f>Tabla46[[#This Row],[Cantidad de Insumos]]*Tabla46[[#This Row],[Precio Unitario]]</f>
        <v>50000</v>
      </c>
      <c r="U30" s="681" t="s">
        <v>1015</v>
      </c>
      <c r="V30" s="208" t="s">
        <v>900</v>
      </c>
    </row>
    <row r="31" spans="2:22" ht="38.25">
      <c r="B31" s="200" t="e">
        <f>IF('Formulario PPGR5'!$G31="","",CONCATENATE('Formulario PPGR5'!$C31,".",'Formulario PPGR5'!$D31,".",'Formulario PPGR5'!$E31,".",'Formulario PPGR5'!$F31))</f>
        <v>#REF!</v>
      </c>
      <c r="C31" s="200" t="e">
        <f>IF('Formulario PPGR5'!$G31="","",'Formulario PPGR1'!#REF!)</f>
        <v>#REF!</v>
      </c>
      <c r="D31" s="200" t="e">
        <f>IF('Formulario PPGR5'!$G31="","",'Formulario PPGR1'!#REF!)</f>
        <v>#REF!</v>
      </c>
      <c r="E31" s="200" t="e">
        <f>IF('Formulario PPGR5'!$G31="","",'Formulario PPGR1'!#REF!)</f>
        <v>#REF!</v>
      </c>
      <c r="F31" s="200" t="e">
        <f>IF('Formulario PPGR5'!$G31="","",'Formulario PPGR1'!#REF!)</f>
        <v>#REF!</v>
      </c>
      <c r="G31" s="189" t="s">
        <v>1010</v>
      </c>
      <c r="H31" s="203" t="s">
        <v>961</v>
      </c>
      <c r="I31" s="204" t="s">
        <v>1011</v>
      </c>
      <c r="J31" s="203"/>
      <c r="K31" s="203" t="s">
        <v>1046</v>
      </c>
      <c r="L31" s="189" t="s">
        <v>97</v>
      </c>
      <c r="M31" s="205" t="s">
        <v>1045</v>
      </c>
      <c r="N31" s="205" t="s">
        <v>977</v>
      </c>
      <c r="O31" s="206" t="s">
        <v>977</v>
      </c>
      <c r="P31" s="206" t="s">
        <v>977</v>
      </c>
      <c r="Q31" s="192" t="s">
        <v>1014</v>
      </c>
      <c r="R31" s="692">
        <v>1</v>
      </c>
      <c r="S31" s="696">
        <v>40000</v>
      </c>
      <c r="T31" s="679">
        <f>Tabla46[[#This Row],[Cantidad de Insumos]]*Tabla46[[#This Row],[Precio Unitario]]</f>
        <v>40000</v>
      </c>
      <c r="U31" s="522" t="s">
        <v>1015</v>
      </c>
      <c r="V31" s="208" t="s">
        <v>900</v>
      </c>
    </row>
    <row r="32" spans="2:22" ht="38.25">
      <c r="B32" s="200" t="e">
        <f>IF('Formulario PPGR5'!$G32="","",CONCATENATE('Formulario PPGR5'!$C32,".",'Formulario PPGR5'!$D32,".",'Formulario PPGR5'!$E32,".",'Formulario PPGR5'!$F32))</f>
        <v>#REF!</v>
      </c>
      <c r="C32" s="200" t="e">
        <f>IF('Formulario PPGR5'!$G32="","",'Formulario PPGR1'!#REF!)</f>
        <v>#REF!</v>
      </c>
      <c r="D32" s="200" t="e">
        <f>IF('Formulario PPGR5'!$G32="","",'Formulario PPGR1'!#REF!)</f>
        <v>#REF!</v>
      </c>
      <c r="E32" s="200" t="e">
        <f>IF('Formulario PPGR5'!$G32="","",'Formulario PPGR1'!#REF!)</f>
        <v>#REF!</v>
      </c>
      <c r="F32" s="200" t="e">
        <f>IF('Formulario PPGR5'!$G32="","",'Formulario PPGR1'!#REF!)</f>
        <v>#REF!</v>
      </c>
      <c r="G32" s="189" t="s">
        <v>1010</v>
      </c>
      <c r="H32" s="203" t="s">
        <v>961</v>
      </c>
      <c r="I32" s="204" t="s">
        <v>1011</v>
      </c>
      <c r="J32" s="203"/>
      <c r="K32" s="203" t="s">
        <v>1044</v>
      </c>
      <c r="L32" s="189" t="s">
        <v>97</v>
      </c>
      <c r="M32" s="205" t="s">
        <v>1045</v>
      </c>
      <c r="N32" s="205" t="s">
        <v>977</v>
      </c>
      <c r="O32" s="206"/>
      <c r="P32" s="206" t="s">
        <v>977</v>
      </c>
      <c r="Q32" s="192" t="s">
        <v>1014</v>
      </c>
      <c r="R32" s="692">
        <v>1</v>
      </c>
      <c r="S32" s="696">
        <v>50000</v>
      </c>
      <c r="T32" s="679">
        <f>Tabla46[[#This Row],[Cantidad de Insumos]]*Tabla46[[#This Row],[Precio Unitario]]</f>
        <v>50000</v>
      </c>
      <c r="U32" s="681" t="s">
        <v>1015</v>
      </c>
      <c r="V32" s="208" t="s">
        <v>900</v>
      </c>
    </row>
    <row r="33" spans="2:22" ht="38.25">
      <c r="B33" s="200" t="e">
        <f>IF('Formulario PPGR5'!$G33="","",CONCATENATE('Formulario PPGR5'!$C33,".",'Formulario PPGR5'!$D33,".",'Formulario PPGR5'!$E33,".",'Formulario PPGR5'!$F33))</f>
        <v>#REF!</v>
      </c>
      <c r="C33" s="200" t="e">
        <f>IF('Formulario PPGR5'!$G33="","",'Formulario PPGR1'!#REF!)</f>
        <v>#REF!</v>
      </c>
      <c r="D33" s="200" t="e">
        <f>IF('Formulario PPGR5'!$G33="","",'Formulario PPGR1'!#REF!)</f>
        <v>#REF!</v>
      </c>
      <c r="E33" s="200" t="e">
        <f>IF('Formulario PPGR5'!$G33="","",'Formulario PPGR1'!#REF!)</f>
        <v>#REF!</v>
      </c>
      <c r="F33" s="200" t="e">
        <f>IF('Formulario PPGR5'!$G33="","",'Formulario PPGR1'!#REF!)</f>
        <v>#REF!</v>
      </c>
      <c r="G33" s="189" t="s">
        <v>1010</v>
      </c>
      <c r="H33" s="203" t="s">
        <v>961</v>
      </c>
      <c r="I33" s="204" t="s">
        <v>1011</v>
      </c>
      <c r="J33" s="203"/>
      <c r="K33" s="203" t="s">
        <v>1047</v>
      </c>
      <c r="L33" s="189" t="s">
        <v>97</v>
      </c>
      <c r="M33" s="205" t="s">
        <v>1048</v>
      </c>
      <c r="N33" s="205" t="s">
        <v>977</v>
      </c>
      <c r="O33" s="206"/>
      <c r="P33" s="206" t="s">
        <v>977</v>
      </c>
      <c r="Q33" s="192" t="s">
        <v>1014</v>
      </c>
      <c r="R33" s="692">
        <v>1</v>
      </c>
      <c r="S33" s="696">
        <v>40000</v>
      </c>
      <c r="T33" s="679">
        <f>Tabla46[[#This Row],[Cantidad de Insumos]]*Tabla46[[#This Row],[Precio Unitario]]</f>
        <v>40000</v>
      </c>
      <c r="U33" s="522" t="s">
        <v>1015</v>
      </c>
      <c r="V33" s="208" t="s">
        <v>900</v>
      </c>
    </row>
    <row r="34" spans="2:22" ht="25.5">
      <c r="B34" s="200" t="e">
        <f>IF('Formulario PPGR5'!$G34="","",CONCATENATE('Formulario PPGR5'!$C34,".",'Formulario PPGR5'!$D34,".",'Formulario PPGR5'!$E34,".",'Formulario PPGR5'!$F34))</f>
        <v>#REF!</v>
      </c>
      <c r="C34" s="200" t="e">
        <f>IF('Formulario PPGR5'!$G34="","",'Formulario PPGR1'!#REF!)</f>
        <v>#REF!</v>
      </c>
      <c r="D34" s="200" t="e">
        <f>IF('Formulario PPGR5'!$G34="","",'Formulario PPGR1'!#REF!)</f>
        <v>#REF!</v>
      </c>
      <c r="E34" s="200" t="e">
        <f>IF('Formulario PPGR5'!$G34="","",'Formulario PPGR1'!#REF!)</f>
        <v>#REF!</v>
      </c>
      <c r="F34" s="200" t="e">
        <f>IF('Formulario PPGR5'!$G34="","",'Formulario PPGR1'!#REF!)</f>
        <v>#REF!</v>
      </c>
      <c r="G34" s="189" t="s">
        <v>1010</v>
      </c>
      <c r="H34" s="203" t="s">
        <v>1016</v>
      </c>
      <c r="I34" s="204" t="s">
        <v>1011</v>
      </c>
      <c r="J34" s="203"/>
      <c r="K34" s="203" t="s">
        <v>1049</v>
      </c>
      <c r="L34" s="189" t="s">
        <v>97</v>
      </c>
      <c r="M34" s="205" t="s">
        <v>1050</v>
      </c>
      <c r="N34" s="205" t="s">
        <v>977</v>
      </c>
      <c r="O34" s="206" t="s">
        <v>977</v>
      </c>
      <c r="P34" s="206" t="s">
        <v>977</v>
      </c>
      <c r="Q34" s="192" t="s">
        <v>1014</v>
      </c>
      <c r="R34" s="692">
        <v>1</v>
      </c>
      <c r="S34" s="696">
        <v>2500</v>
      </c>
      <c r="T34" s="679">
        <f>Tabla46[[#This Row],[Cantidad de Insumos]]*Tabla46[[#This Row],[Precio Unitario]]</f>
        <v>2500</v>
      </c>
      <c r="U34" s="681" t="s">
        <v>1019</v>
      </c>
      <c r="V34" s="208" t="s">
        <v>900</v>
      </c>
    </row>
    <row r="35" spans="2:22" ht="51">
      <c r="B35" s="200" t="e">
        <f>IF('Formulario PPGR5'!$G35="","",CONCATENATE('Formulario PPGR5'!$C35,".",'Formulario PPGR5'!$D35,".",'Formulario PPGR5'!$E35,".",'Formulario PPGR5'!$F35))</f>
        <v>#REF!</v>
      </c>
      <c r="C35" s="200" t="e">
        <f>IF('Formulario PPGR5'!$G35="","",'Formulario PPGR1'!#REF!)</f>
        <v>#REF!</v>
      </c>
      <c r="D35" s="200" t="e">
        <f>IF('Formulario PPGR5'!$G35="","",'Formulario PPGR1'!#REF!)</f>
        <v>#REF!</v>
      </c>
      <c r="E35" s="200" t="e">
        <f>IF('Formulario PPGR5'!$G35="","",'Formulario PPGR1'!#REF!)</f>
        <v>#REF!</v>
      </c>
      <c r="F35" s="200" t="e">
        <f>IF('Formulario PPGR5'!$G35="","",'Formulario PPGR1'!#REF!)</f>
        <v>#REF!</v>
      </c>
      <c r="G35" s="189" t="s">
        <v>1010</v>
      </c>
      <c r="H35" s="203" t="s">
        <v>1032</v>
      </c>
      <c r="I35" s="204" t="s">
        <v>1011</v>
      </c>
      <c r="J35" s="203"/>
      <c r="K35" s="203" t="s">
        <v>1051</v>
      </c>
      <c r="L35" s="189" t="s">
        <v>97</v>
      </c>
      <c r="M35" s="205" t="s">
        <v>1050</v>
      </c>
      <c r="N35" s="205" t="s">
        <v>977</v>
      </c>
      <c r="O35" s="206" t="s">
        <v>977</v>
      </c>
      <c r="P35" s="206" t="s">
        <v>977</v>
      </c>
      <c r="Q35" s="192" t="s">
        <v>1014</v>
      </c>
      <c r="R35" s="692">
        <v>2</v>
      </c>
      <c r="S35" s="696">
        <v>30000</v>
      </c>
      <c r="T35" s="679">
        <f>Tabla46[[#This Row],[Cantidad de Insumos]]*Tabla46[[#This Row],[Precio Unitario]]</f>
        <v>60000</v>
      </c>
      <c r="U35" s="681" t="s">
        <v>1052</v>
      </c>
      <c r="V35" s="197" t="s">
        <v>900</v>
      </c>
    </row>
    <row r="36" spans="2:22" ht="25.5">
      <c r="B36" s="200" t="e">
        <f>IF('Formulario PPGR5'!$G36="","",CONCATENATE('Formulario PPGR5'!$C36,".",'Formulario PPGR5'!$D36,".",'Formulario PPGR5'!$E36,".",'Formulario PPGR5'!$F36))</f>
        <v>#REF!</v>
      </c>
      <c r="C36" s="200" t="e">
        <f>IF('Formulario PPGR5'!$G36="","",'Formulario PPGR1'!#REF!)</f>
        <v>#REF!</v>
      </c>
      <c r="D36" s="200" t="e">
        <f>IF('Formulario PPGR5'!$G36="","",'Formulario PPGR1'!#REF!)</f>
        <v>#REF!</v>
      </c>
      <c r="E36" s="200" t="e">
        <f>IF('Formulario PPGR5'!$G36="","",'Formulario PPGR1'!#REF!)</f>
        <v>#REF!</v>
      </c>
      <c r="F36" s="200" t="e">
        <f>IF('Formulario PPGR5'!$G36="","",'Formulario PPGR1'!#REF!)</f>
        <v>#REF!</v>
      </c>
      <c r="G36" s="189" t="s">
        <v>1010</v>
      </c>
      <c r="H36" s="203" t="s">
        <v>961</v>
      </c>
      <c r="I36" s="204" t="s">
        <v>1011</v>
      </c>
      <c r="J36" s="203"/>
      <c r="K36" s="203" t="s">
        <v>1053</v>
      </c>
      <c r="L36" s="189" t="s">
        <v>97</v>
      </c>
      <c r="M36" s="205" t="s">
        <v>1050</v>
      </c>
      <c r="N36" s="205" t="s">
        <v>977</v>
      </c>
      <c r="O36" s="206" t="s">
        <v>977</v>
      </c>
      <c r="P36" s="206" t="s">
        <v>977</v>
      </c>
      <c r="Q36" s="192" t="s">
        <v>1014</v>
      </c>
      <c r="R36" s="692">
        <v>4</v>
      </c>
      <c r="S36" s="696">
        <v>25000</v>
      </c>
      <c r="T36" s="679">
        <f>Tabla46[[#This Row],[Cantidad de Insumos]]*Tabla46[[#This Row],[Precio Unitario]]</f>
        <v>100000</v>
      </c>
      <c r="U36" s="522" t="s">
        <v>1015</v>
      </c>
      <c r="V36" s="208" t="s">
        <v>900</v>
      </c>
    </row>
    <row r="37" spans="2:22" ht="25.5">
      <c r="B37" s="200" t="e">
        <f>IF('Formulario PPGR5'!$G37="","",CONCATENATE('Formulario PPGR5'!$C37,".",'Formulario PPGR5'!$D37,".",'Formulario PPGR5'!$E37,".",'Formulario PPGR5'!$F37))</f>
        <v>#REF!</v>
      </c>
      <c r="C37" s="200" t="e">
        <f>IF('Formulario PPGR5'!$G37="","",'Formulario PPGR1'!#REF!)</f>
        <v>#REF!</v>
      </c>
      <c r="D37" s="200" t="e">
        <f>IF('Formulario PPGR5'!$G37="","",'Formulario PPGR1'!#REF!)</f>
        <v>#REF!</v>
      </c>
      <c r="E37" s="200" t="e">
        <f>IF('Formulario PPGR5'!$G37="","",'Formulario PPGR1'!#REF!)</f>
        <v>#REF!</v>
      </c>
      <c r="F37" s="200" t="e">
        <f>IF('Formulario PPGR5'!$G37="","",'Formulario PPGR1'!#REF!)</f>
        <v>#REF!</v>
      </c>
      <c r="G37" s="189" t="s">
        <v>1010</v>
      </c>
      <c r="H37" s="203" t="s">
        <v>961</v>
      </c>
      <c r="I37" s="204" t="s">
        <v>1011</v>
      </c>
      <c r="J37" s="203"/>
      <c r="K37" s="203" t="s">
        <v>1054</v>
      </c>
      <c r="L37" s="189" t="s">
        <v>97</v>
      </c>
      <c r="M37" s="205" t="s">
        <v>1050</v>
      </c>
      <c r="N37" s="205" t="s">
        <v>977</v>
      </c>
      <c r="O37" s="206" t="s">
        <v>977</v>
      </c>
      <c r="P37" s="206" t="s">
        <v>977</v>
      </c>
      <c r="Q37" s="192" t="s">
        <v>1014</v>
      </c>
      <c r="R37" s="692">
        <v>4</v>
      </c>
      <c r="S37" s="696">
        <v>16000</v>
      </c>
      <c r="T37" s="679">
        <f>Tabla46[[#This Row],[Cantidad de Insumos]]*Tabla46[[#This Row],[Precio Unitario]]</f>
        <v>64000</v>
      </c>
      <c r="U37" s="681" t="s">
        <v>1015</v>
      </c>
      <c r="V37" s="208" t="s">
        <v>900</v>
      </c>
    </row>
    <row r="38" spans="2:22" ht="25.5">
      <c r="B38" s="200" t="e">
        <f>IF('Formulario PPGR5'!$G38="","",CONCATENATE('Formulario PPGR5'!$C38,".",'Formulario PPGR5'!$D38,".",'Formulario PPGR5'!$E38,".",'Formulario PPGR5'!$F38))</f>
        <v>#REF!</v>
      </c>
      <c r="C38" s="200" t="e">
        <f>IF('Formulario PPGR5'!$G38="","",'Formulario PPGR1'!#REF!)</f>
        <v>#REF!</v>
      </c>
      <c r="D38" s="200" t="e">
        <f>IF('Formulario PPGR5'!$G38="","",'Formulario PPGR1'!#REF!)</f>
        <v>#REF!</v>
      </c>
      <c r="E38" s="200" t="e">
        <f>IF('Formulario PPGR5'!$G38="","",'Formulario PPGR1'!#REF!)</f>
        <v>#REF!</v>
      </c>
      <c r="F38" s="200" t="e">
        <f>IF('Formulario PPGR5'!$G38="","",'Formulario PPGR1'!#REF!)</f>
        <v>#REF!</v>
      </c>
      <c r="G38" s="189" t="s">
        <v>1010</v>
      </c>
      <c r="H38" s="203" t="s">
        <v>1025</v>
      </c>
      <c r="I38" s="204" t="s">
        <v>1011</v>
      </c>
      <c r="J38" s="203"/>
      <c r="K38" s="203" t="s">
        <v>1055</v>
      </c>
      <c r="L38" s="189" t="s">
        <v>97</v>
      </c>
      <c r="M38" s="205" t="s">
        <v>1050</v>
      </c>
      <c r="N38" s="205" t="s">
        <v>977</v>
      </c>
      <c r="O38" s="206" t="s">
        <v>977</v>
      </c>
      <c r="P38" s="206" t="s">
        <v>977</v>
      </c>
      <c r="Q38" s="192" t="s">
        <v>1014</v>
      </c>
      <c r="R38" s="692">
        <v>4</v>
      </c>
      <c r="S38" s="696">
        <v>5000</v>
      </c>
      <c r="T38" s="679">
        <f>Tabla46[[#This Row],[Cantidad de Insumos]]*Tabla46[[#This Row],[Precio Unitario]]</f>
        <v>20000</v>
      </c>
      <c r="U38" s="681" t="s">
        <v>1027</v>
      </c>
      <c r="V38" s="209" t="s">
        <v>900</v>
      </c>
    </row>
    <row r="39" spans="2:22" ht="63.75">
      <c r="B39" s="200" t="e">
        <f>IF('Formulario PPGR5'!$G39="","",CONCATENATE('Formulario PPGR5'!$C39,".",'Formulario PPGR5'!$D39,".",'Formulario PPGR5'!$E39,".",'Formulario PPGR5'!$F39))</f>
        <v>#REF!</v>
      </c>
      <c r="C39" s="200" t="e">
        <f>IF('Formulario PPGR5'!$G39="","",'Formulario PPGR1'!#REF!)</f>
        <v>#REF!</v>
      </c>
      <c r="D39" s="200" t="e">
        <f>IF('Formulario PPGR5'!$G39="","",'Formulario PPGR1'!#REF!)</f>
        <v>#REF!</v>
      </c>
      <c r="E39" s="200" t="e">
        <f>IF('Formulario PPGR5'!$G39="","",'Formulario PPGR1'!#REF!)</f>
        <v>#REF!</v>
      </c>
      <c r="F39" s="200" t="e">
        <f>IF('Formulario PPGR5'!$G39="","",'Formulario PPGR1'!#REF!)</f>
        <v>#REF!</v>
      </c>
      <c r="G39" s="189" t="s">
        <v>1010</v>
      </c>
      <c r="H39" s="203" t="s">
        <v>1056</v>
      </c>
      <c r="I39" s="204" t="s">
        <v>1011</v>
      </c>
      <c r="J39" s="203"/>
      <c r="K39" s="203" t="s">
        <v>1057</v>
      </c>
      <c r="L39" s="189" t="s">
        <v>97</v>
      </c>
      <c r="M39" s="205" t="s">
        <v>1050</v>
      </c>
      <c r="N39" s="205" t="s">
        <v>977</v>
      </c>
      <c r="O39" s="206" t="s">
        <v>977</v>
      </c>
      <c r="P39" s="206" t="s">
        <v>977</v>
      </c>
      <c r="Q39" s="192" t="s">
        <v>1014</v>
      </c>
      <c r="R39" s="692">
        <v>4</v>
      </c>
      <c r="S39" s="696">
        <v>65000</v>
      </c>
      <c r="T39" s="679">
        <f>Tabla46[[#This Row],[Cantidad de Insumos]]*Tabla46[[#This Row],[Precio Unitario]]</f>
        <v>260000</v>
      </c>
      <c r="U39" s="681" t="s">
        <v>1058</v>
      </c>
      <c r="V39" s="197" t="s">
        <v>900</v>
      </c>
    </row>
    <row r="40" spans="2:22" ht="25.5">
      <c r="B40" s="200" t="e">
        <f>IF('Formulario PPGR5'!$G40="","",CONCATENATE('Formulario PPGR5'!$C40,".",'Formulario PPGR5'!$D40,".",'Formulario PPGR5'!$E40,".",'Formulario PPGR5'!$F40))</f>
        <v>#REF!</v>
      </c>
      <c r="C40" s="200" t="e">
        <f>IF('Formulario PPGR5'!$G40="","",'Formulario PPGR1'!#REF!)</f>
        <v>#REF!</v>
      </c>
      <c r="D40" s="200" t="e">
        <f>IF('Formulario PPGR5'!$G40="","",'Formulario PPGR1'!#REF!)</f>
        <v>#REF!</v>
      </c>
      <c r="E40" s="200" t="e">
        <f>IF('Formulario PPGR5'!$G40="","",'Formulario PPGR1'!#REF!)</f>
        <v>#REF!</v>
      </c>
      <c r="F40" s="200" t="e">
        <f>IF('Formulario PPGR5'!$G40="","",'Formulario PPGR1'!#REF!)</f>
        <v>#REF!</v>
      </c>
      <c r="G40" s="189" t="s">
        <v>1010</v>
      </c>
      <c r="H40" s="203" t="s">
        <v>961</v>
      </c>
      <c r="I40" s="204" t="s">
        <v>1011</v>
      </c>
      <c r="J40" s="189"/>
      <c r="K40" s="203" t="s">
        <v>1059</v>
      </c>
      <c r="L40" s="189" t="s">
        <v>975</v>
      </c>
      <c r="M40" s="205" t="s">
        <v>1060</v>
      </c>
      <c r="N40" s="205" t="s">
        <v>977</v>
      </c>
      <c r="O40" s="206"/>
      <c r="P40" s="206" t="s">
        <v>977</v>
      </c>
      <c r="Q40" s="192" t="s">
        <v>1014</v>
      </c>
      <c r="R40" s="692">
        <v>10</v>
      </c>
      <c r="S40" s="696">
        <v>40000</v>
      </c>
      <c r="T40" s="679">
        <f>Tabla46[[#This Row],[Cantidad de Insumos]]*Tabla46[[#This Row],[Precio Unitario]]</f>
        <v>400000</v>
      </c>
      <c r="U40" s="681" t="s">
        <v>1015</v>
      </c>
      <c r="V40" s="208" t="s">
        <v>900</v>
      </c>
    </row>
    <row r="41" spans="2:22" ht="25.5">
      <c r="B41" s="200" t="e">
        <f>IF('Formulario PPGR5'!$G41="","",CONCATENATE('Formulario PPGR5'!$C41,".",'Formulario PPGR5'!$D41,".",'Formulario PPGR5'!$E41,".",'Formulario PPGR5'!$F41))</f>
        <v>#REF!</v>
      </c>
      <c r="C41" s="200" t="e">
        <f>IF('Formulario PPGR5'!$G41="","",'Formulario PPGR1'!#REF!)</f>
        <v>#REF!</v>
      </c>
      <c r="D41" s="200" t="e">
        <f>IF('Formulario PPGR5'!$G41="","",'Formulario PPGR1'!#REF!)</f>
        <v>#REF!</v>
      </c>
      <c r="E41" s="200" t="e">
        <f>IF('Formulario PPGR5'!$G41="","",'Formulario PPGR1'!#REF!)</f>
        <v>#REF!</v>
      </c>
      <c r="F41" s="200" t="e">
        <f>IF('Formulario PPGR5'!$G41="","",'Formulario PPGR1'!#REF!)</f>
        <v>#REF!</v>
      </c>
      <c r="G41" s="189" t="s">
        <v>1010</v>
      </c>
      <c r="H41" s="203" t="s">
        <v>961</v>
      </c>
      <c r="I41" s="204" t="s">
        <v>1011</v>
      </c>
      <c r="J41" s="203"/>
      <c r="K41" s="203" t="s">
        <v>1061</v>
      </c>
      <c r="L41" s="189" t="s">
        <v>975</v>
      </c>
      <c r="M41" s="205" t="s">
        <v>1060</v>
      </c>
      <c r="N41" s="205" t="s">
        <v>977</v>
      </c>
      <c r="O41" s="206"/>
      <c r="P41" s="206" t="s">
        <v>977</v>
      </c>
      <c r="Q41" s="192" t="s">
        <v>1014</v>
      </c>
      <c r="R41" s="692">
        <v>10</v>
      </c>
      <c r="S41" s="695">
        <v>38000</v>
      </c>
      <c r="T41" s="679">
        <f>Tabla46[[#This Row],[Cantidad de Insumos]]*Tabla46[[#This Row],[Precio Unitario]]</f>
        <v>380000</v>
      </c>
      <c r="U41" s="681" t="s">
        <v>1015</v>
      </c>
      <c r="V41" s="208" t="s">
        <v>900</v>
      </c>
    </row>
    <row r="42" spans="2:22" ht="25.5">
      <c r="B42" s="200" t="e">
        <f>IF('Formulario PPGR5'!$G42="","",CONCATENATE('Formulario PPGR5'!$C42,".",'Formulario PPGR5'!$D42,".",'Formulario PPGR5'!$E42,".",'Formulario PPGR5'!$F42))</f>
        <v>#REF!</v>
      </c>
      <c r="C42" s="200" t="e">
        <f>IF('Formulario PPGR5'!$G42="","",'Formulario PPGR1'!#REF!)</f>
        <v>#REF!</v>
      </c>
      <c r="D42" s="200" t="e">
        <f>IF('Formulario PPGR5'!$G42="","",'Formulario PPGR1'!#REF!)</f>
        <v>#REF!</v>
      </c>
      <c r="E42" s="200" t="e">
        <f>IF('Formulario PPGR5'!$G42="","",'Formulario PPGR1'!#REF!)</f>
        <v>#REF!</v>
      </c>
      <c r="F42" s="200" t="e">
        <f>IF('Formulario PPGR5'!$G42="","",'Formulario PPGR1'!#REF!)</f>
        <v>#REF!</v>
      </c>
      <c r="G42" s="189" t="s">
        <v>1010</v>
      </c>
      <c r="H42" s="203" t="s">
        <v>961</v>
      </c>
      <c r="I42" s="204" t="s">
        <v>1011</v>
      </c>
      <c r="J42" s="203"/>
      <c r="K42" s="203" t="s">
        <v>1062</v>
      </c>
      <c r="L42" s="189" t="s">
        <v>975</v>
      </c>
      <c r="M42" s="205" t="s">
        <v>1060</v>
      </c>
      <c r="N42" s="205" t="s">
        <v>982</v>
      </c>
      <c r="O42" s="206"/>
      <c r="P42" s="206" t="s">
        <v>982</v>
      </c>
      <c r="Q42" s="192" t="s">
        <v>1014</v>
      </c>
      <c r="R42" s="692">
        <v>24</v>
      </c>
      <c r="S42" s="695">
        <v>450</v>
      </c>
      <c r="T42" s="679">
        <f>Tabla46[[#This Row],[Cantidad de Insumos]]*Tabla46[[#This Row],[Precio Unitario]]</f>
        <v>10800</v>
      </c>
      <c r="U42" s="681" t="s">
        <v>1015</v>
      </c>
      <c r="V42" s="208" t="s">
        <v>900</v>
      </c>
    </row>
    <row r="43" spans="2:22" ht="25.5">
      <c r="B43" s="200" t="e">
        <f>IF('Formulario PPGR5'!$G43="","",CONCATENATE('Formulario PPGR5'!$C43,".",'Formulario PPGR5'!$D43,".",'Formulario PPGR5'!$E43,".",'Formulario PPGR5'!$F43))</f>
        <v>#REF!</v>
      </c>
      <c r="C43" s="200" t="e">
        <f>IF('Formulario PPGR5'!$G43="","",'Formulario PPGR1'!#REF!)</f>
        <v>#REF!</v>
      </c>
      <c r="D43" s="200" t="e">
        <f>IF('Formulario PPGR5'!$G43="","",'Formulario PPGR1'!#REF!)</f>
        <v>#REF!</v>
      </c>
      <c r="E43" s="200" t="e">
        <f>IF('Formulario PPGR5'!$G43="","",'Formulario PPGR1'!#REF!)</f>
        <v>#REF!</v>
      </c>
      <c r="F43" s="200" t="e">
        <f>IF('Formulario PPGR5'!$G43="","",'Formulario PPGR1'!#REF!)</f>
        <v>#REF!</v>
      </c>
      <c r="G43" s="189" t="s">
        <v>1010</v>
      </c>
      <c r="H43" s="203" t="s">
        <v>961</v>
      </c>
      <c r="I43" s="204" t="s">
        <v>1011</v>
      </c>
      <c r="J43" s="203"/>
      <c r="K43" s="203" t="s">
        <v>1063</v>
      </c>
      <c r="L43" s="189" t="s">
        <v>975</v>
      </c>
      <c r="M43" s="205" t="s">
        <v>1064</v>
      </c>
      <c r="N43" s="205" t="s">
        <v>982</v>
      </c>
      <c r="O43" s="206"/>
      <c r="P43" s="206" t="s">
        <v>982</v>
      </c>
      <c r="Q43" s="192" t="s">
        <v>1014</v>
      </c>
      <c r="R43" s="692">
        <v>1</v>
      </c>
      <c r="S43" s="695">
        <v>85000</v>
      </c>
      <c r="T43" s="679">
        <f>Tabla46[[#This Row],[Cantidad de Insumos]]*Tabla46[[#This Row],[Precio Unitario]]</f>
        <v>85000</v>
      </c>
      <c r="U43" s="681" t="s">
        <v>1015</v>
      </c>
      <c r="V43" s="197" t="s">
        <v>900</v>
      </c>
    </row>
    <row r="44" spans="2:22" ht="25.5">
      <c r="B44" s="200" t="e">
        <f>IF('Formulario PPGR5'!$G44="","",CONCATENATE('Formulario PPGR5'!$C44,".",'Formulario PPGR5'!$D44,".",'Formulario PPGR5'!$E44,".",'Formulario PPGR5'!$F44))</f>
        <v>#REF!</v>
      </c>
      <c r="C44" s="200" t="e">
        <f>IF('Formulario PPGR5'!$G44="","",'Formulario PPGR1'!#REF!)</f>
        <v>#REF!</v>
      </c>
      <c r="D44" s="200" t="e">
        <f>IF('Formulario PPGR5'!$G44="","",'Formulario PPGR1'!#REF!)</f>
        <v>#REF!</v>
      </c>
      <c r="E44" s="200" t="e">
        <f>IF('Formulario PPGR5'!$G44="","",'Formulario PPGR1'!#REF!)</f>
        <v>#REF!</v>
      </c>
      <c r="F44" s="200" t="e">
        <f>IF('Formulario PPGR5'!$G44="","",'Formulario PPGR1'!#REF!)</f>
        <v>#REF!</v>
      </c>
      <c r="G44" s="189" t="s">
        <v>1010</v>
      </c>
      <c r="H44" s="203" t="s">
        <v>961</v>
      </c>
      <c r="I44" s="204" t="s">
        <v>1011</v>
      </c>
      <c r="J44" s="203"/>
      <c r="K44" s="203" t="s">
        <v>1065</v>
      </c>
      <c r="L44" s="189" t="s">
        <v>97</v>
      </c>
      <c r="M44" s="205" t="s">
        <v>1066</v>
      </c>
      <c r="N44" s="205" t="s">
        <v>977</v>
      </c>
      <c r="O44" s="206"/>
      <c r="P44" s="206" t="s">
        <v>977</v>
      </c>
      <c r="Q44" s="192" t="s">
        <v>1014</v>
      </c>
      <c r="R44" s="692">
        <v>1</v>
      </c>
      <c r="S44" s="695"/>
      <c r="T44" s="679">
        <f>Tabla46[[#This Row],[Cantidad de Insumos]]*Tabla46[[#This Row],[Precio Unitario]]</f>
        <v>0</v>
      </c>
      <c r="U44" s="681" t="s">
        <v>1015</v>
      </c>
      <c r="V44" s="208" t="s">
        <v>900</v>
      </c>
    </row>
    <row r="45" spans="2:22" ht="25.5">
      <c r="B45" s="200" t="e">
        <f>IF('Formulario PPGR5'!$G45="","",CONCATENATE('Formulario PPGR5'!$C45,".",'Formulario PPGR5'!$D45,".",'Formulario PPGR5'!$E45,".",'Formulario PPGR5'!$F45))</f>
        <v>#REF!</v>
      </c>
      <c r="C45" s="200" t="e">
        <f>IF('Formulario PPGR5'!$G45="","",'Formulario PPGR1'!#REF!)</f>
        <v>#REF!</v>
      </c>
      <c r="D45" s="200" t="e">
        <f>IF('Formulario PPGR5'!$G45="","",'Formulario PPGR1'!#REF!)</f>
        <v>#REF!</v>
      </c>
      <c r="E45" s="200" t="e">
        <f>IF('Formulario PPGR5'!$G45="","",'Formulario PPGR1'!#REF!)</f>
        <v>#REF!</v>
      </c>
      <c r="F45" s="200" t="e">
        <f>IF('Formulario PPGR5'!$G45="","",'Formulario PPGR1'!#REF!)</f>
        <v>#REF!</v>
      </c>
      <c r="G45" s="189" t="s">
        <v>1010</v>
      </c>
      <c r="H45" s="203" t="s">
        <v>961</v>
      </c>
      <c r="I45" s="204" t="s">
        <v>1011</v>
      </c>
      <c r="J45" s="203"/>
      <c r="K45" s="203" t="s">
        <v>1067</v>
      </c>
      <c r="L45" s="189" t="s">
        <v>975</v>
      </c>
      <c r="M45" s="205" t="s">
        <v>1068</v>
      </c>
      <c r="N45" s="205" t="s">
        <v>977</v>
      </c>
      <c r="O45" s="206"/>
      <c r="P45" s="206" t="s">
        <v>977</v>
      </c>
      <c r="Q45" s="192" t="s">
        <v>1014</v>
      </c>
      <c r="R45" s="692">
        <v>12</v>
      </c>
      <c r="S45" s="696">
        <v>7500</v>
      </c>
      <c r="T45" s="679">
        <f>Tabla46[[#This Row],[Cantidad de Insumos]]*Tabla46[[#This Row],[Precio Unitario]]</f>
        <v>90000</v>
      </c>
      <c r="U45" s="681" t="s">
        <v>1015</v>
      </c>
      <c r="V45" s="208" t="s">
        <v>900</v>
      </c>
    </row>
    <row r="46" spans="2:22" ht="38.25">
      <c r="B46" s="200" t="e">
        <f>IF('Formulario PPGR5'!$G46="","",CONCATENATE('Formulario PPGR5'!$C46,".",'Formulario PPGR5'!$D46,".",'Formulario PPGR5'!$E46,".",'Formulario PPGR5'!$F46))</f>
        <v>#REF!</v>
      </c>
      <c r="C46" s="200" t="e">
        <f>IF('Formulario PPGR5'!$G46="","",'Formulario PPGR1'!#REF!)</f>
        <v>#REF!</v>
      </c>
      <c r="D46" s="200" t="e">
        <f>IF('Formulario PPGR5'!$G46="","",'Formulario PPGR1'!#REF!)</f>
        <v>#REF!</v>
      </c>
      <c r="E46" s="200" t="e">
        <f>IF('Formulario PPGR5'!$G46="","",'Formulario PPGR1'!#REF!)</f>
        <v>#REF!</v>
      </c>
      <c r="F46" s="200" t="e">
        <f>IF('Formulario PPGR5'!$G46="","",'Formulario PPGR1'!#REF!)</f>
        <v>#REF!</v>
      </c>
      <c r="G46" s="189" t="s">
        <v>1069</v>
      </c>
      <c r="H46" s="203" t="s">
        <v>1070</v>
      </c>
      <c r="I46" s="204" t="s">
        <v>1011</v>
      </c>
      <c r="J46" s="203"/>
      <c r="K46" s="203" t="s">
        <v>1071</v>
      </c>
      <c r="L46" s="189" t="s">
        <v>97</v>
      </c>
      <c r="M46" s="205" t="s">
        <v>1072</v>
      </c>
      <c r="N46" s="205" t="s">
        <v>977</v>
      </c>
      <c r="O46" s="206"/>
      <c r="P46" s="206" t="s">
        <v>977</v>
      </c>
      <c r="Q46" s="192" t="s">
        <v>1014</v>
      </c>
      <c r="R46" s="692">
        <v>4</v>
      </c>
      <c r="S46" s="696">
        <v>5000</v>
      </c>
      <c r="T46" s="679">
        <f>Tabla46[[#This Row],[Cantidad de Insumos]]*Tabla46[[#This Row],[Precio Unitario]]</f>
        <v>20000</v>
      </c>
      <c r="U46" s="681" t="s">
        <v>1073</v>
      </c>
      <c r="V46" s="197" t="s">
        <v>900</v>
      </c>
    </row>
    <row r="47" spans="2:22" ht="25.5">
      <c r="B47" s="200" t="e">
        <f>IF('Formulario PPGR5'!$G47="","",CONCATENATE('Formulario PPGR5'!$C47,".",'Formulario PPGR5'!$D47,".",'Formulario PPGR5'!$E47,".",'Formulario PPGR5'!$F47))</f>
        <v>#REF!</v>
      </c>
      <c r="C47" s="200" t="e">
        <f>IF('Formulario PPGR5'!$G47="","",'Formulario PPGR1'!#REF!)</f>
        <v>#REF!</v>
      </c>
      <c r="D47" s="200" t="e">
        <f>IF('Formulario PPGR5'!$G47="","",'Formulario PPGR1'!#REF!)</f>
        <v>#REF!</v>
      </c>
      <c r="E47" s="200" t="e">
        <f>IF('Formulario PPGR5'!$G47="","",'Formulario PPGR1'!#REF!)</f>
        <v>#REF!</v>
      </c>
      <c r="F47" s="200" t="e">
        <f>IF('Formulario PPGR5'!$G47="","",'Formulario PPGR1'!#REF!)</f>
        <v>#REF!</v>
      </c>
      <c r="G47" s="189" t="s">
        <v>1010</v>
      </c>
      <c r="H47" s="203" t="s">
        <v>961</v>
      </c>
      <c r="I47" s="204" t="s">
        <v>1011</v>
      </c>
      <c r="J47" s="203"/>
      <c r="K47" s="203" t="s">
        <v>1074</v>
      </c>
      <c r="L47" s="189" t="s">
        <v>97</v>
      </c>
      <c r="M47" s="205" t="s">
        <v>1075</v>
      </c>
      <c r="N47" s="205" t="s">
        <v>977</v>
      </c>
      <c r="O47" s="206"/>
      <c r="P47" s="206" t="s">
        <v>977</v>
      </c>
      <c r="Q47" s="192" t="s">
        <v>1014</v>
      </c>
      <c r="R47" s="692">
        <v>4</v>
      </c>
      <c r="S47" s="696">
        <v>800</v>
      </c>
      <c r="T47" s="679">
        <f>Tabla46[[#This Row],[Cantidad de Insumos]]*Tabla46[[#This Row],[Precio Unitario]]</f>
        <v>3200</v>
      </c>
      <c r="U47" s="681" t="s">
        <v>1015</v>
      </c>
      <c r="V47" s="208" t="s">
        <v>900</v>
      </c>
    </row>
    <row r="48" spans="2:22" ht="38.25">
      <c r="B48" s="200" t="e">
        <f>IF('Formulario PPGR5'!$G48="","",CONCATENATE('Formulario PPGR5'!$C48,".",'Formulario PPGR5'!$D48,".",'Formulario PPGR5'!$E48,".",'Formulario PPGR5'!$F48))</f>
        <v>#REF!</v>
      </c>
      <c r="C48" s="200" t="e">
        <f>IF('Formulario PPGR5'!$G48="","",'Formulario PPGR1'!#REF!)</f>
        <v>#REF!</v>
      </c>
      <c r="D48" s="200" t="e">
        <f>IF('Formulario PPGR5'!$G48="","",'Formulario PPGR1'!#REF!)</f>
        <v>#REF!</v>
      </c>
      <c r="E48" s="200" t="e">
        <f>IF('Formulario PPGR5'!$G48="","",'Formulario PPGR1'!#REF!)</f>
        <v>#REF!</v>
      </c>
      <c r="F48" s="200" t="e">
        <f>IF('Formulario PPGR5'!$G48="","",'Formulario PPGR1'!#REF!)</f>
        <v>#REF!</v>
      </c>
      <c r="G48" s="189" t="s">
        <v>1010</v>
      </c>
      <c r="H48" s="203" t="s">
        <v>961</v>
      </c>
      <c r="I48" s="204" t="s">
        <v>1011</v>
      </c>
      <c r="J48" s="203"/>
      <c r="K48" s="203" t="s">
        <v>1076</v>
      </c>
      <c r="L48" s="189" t="s">
        <v>97</v>
      </c>
      <c r="M48" s="205" t="s">
        <v>1075</v>
      </c>
      <c r="N48" s="205" t="s">
        <v>977</v>
      </c>
      <c r="O48" s="206"/>
      <c r="P48" s="206" t="s">
        <v>977</v>
      </c>
      <c r="Q48" s="192" t="s">
        <v>1014</v>
      </c>
      <c r="R48" s="692">
        <v>20</v>
      </c>
      <c r="S48" s="696">
        <v>2500</v>
      </c>
      <c r="T48" s="679">
        <f>Tabla46[[#This Row],[Cantidad de Insumos]]*Tabla46[[#This Row],[Precio Unitario]]</f>
        <v>50000</v>
      </c>
      <c r="U48" s="681" t="s">
        <v>1015</v>
      </c>
      <c r="V48" s="208" t="s">
        <v>900</v>
      </c>
    </row>
    <row r="49" spans="2:22" ht="25.5">
      <c r="B49" s="200" t="e">
        <f>IF('Formulario PPGR5'!$G49="","",CONCATENATE('Formulario PPGR5'!$C49,".",'Formulario PPGR5'!$D49,".",'Formulario PPGR5'!$E49,".",'Formulario PPGR5'!$F49))</f>
        <v>#REF!</v>
      </c>
      <c r="C49" s="200" t="e">
        <f>IF('Formulario PPGR5'!$G49="","",'Formulario PPGR1'!#REF!)</f>
        <v>#REF!</v>
      </c>
      <c r="D49" s="200" t="e">
        <f>IF('Formulario PPGR5'!$G49="","",'Formulario PPGR1'!#REF!)</f>
        <v>#REF!</v>
      </c>
      <c r="E49" s="200" t="e">
        <f>IF('Formulario PPGR5'!$G49="","",'Formulario PPGR1'!#REF!)</f>
        <v>#REF!</v>
      </c>
      <c r="F49" s="200" t="e">
        <f>IF('Formulario PPGR5'!$G49="","",'Formulario PPGR1'!#REF!)</f>
        <v>#REF!</v>
      </c>
      <c r="G49" s="189" t="s">
        <v>1010</v>
      </c>
      <c r="H49" s="203" t="s">
        <v>961</v>
      </c>
      <c r="I49" s="204" t="s">
        <v>1011</v>
      </c>
      <c r="J49" s="203"/>
      <c r="K49" s="203" t="s">
        <v>1077</v>
      </c>
      <c r="L49" s="189" t="s">
        <v>97</v>
      </c>
      <c r="M49" s="205" t="s">
        <v>1075</v>
      </c>
      <c r="N49" s="205" t="s">
        <v>977</v>
      </c>
      <c r="O49" s="206"/>
      <c r="P49" s="206" t="s">
        <v>977</v>
      </c>
      <c r="Q49" s="192" t="s">
        <v>1014</v>
      </c>
      <c r="R49" s="692">
        <v>2</v>
      </c>
      <c r="S49" s="696">
        <v>7500</v>
      </c>
      <c r="T49" s="679">
        <f>Tabla46[[#This Row],[Cantidad de Insumos]]*Tabla46[[#This Row],[Precio Unitario]]</f>
        <v>15000</v>
      </c>
      <c r="U49" s="681" t="s">
        <v>1015</v>
      </c>
      <c r="V49" s="208" t="s">
        <v>900</v>
      </c>
    </row>
    <row r="50" spans="2:22" ht="25.5">
      <c r="B50" s="200" t="e">
        <f>IF('Formulario PPGR5'!$G50="","",CONCATENATE('Formulario PPGR5'!$C50,".",'Formulario PPGR5'!$D50,".",'Formulario PPGR5'!$E50,".",'Formulario PPGR5'!$F50))</f>
        <v>#REF!</v>
      </c>
      <c r="C50" s="200" t="e">
        <f>IF('Formulario PPGR5'!$G50="","",'Formulario PPGR1'!#REF!)</f>
        <v>#REF!</v>
      </c>
      <c r="D50" s="200" t="e">
        <f>IF('Formulario PPGR5'!$G50="","",'Formulario PPGR1'!#REF!)</f>
        <v>#REF!</v>
      </c>
      <c r="E50" s="200" t="e">
        <f>IF('Formulario PPGR5'!$G50="","",'Formulario PPGR1'!#REF!)</f>
        <v>#REF!</v>
      </c>
      <c r="F50" s="200" t="e">
        <f>IF('Formulario PPGR5'!$G50="","",'Formulario PPGR1'!#REF!)</f>
        <v>#REF!</v>
      </c>
      <c r="G50" s="189" t="s">
        <v>1010</v>
      </c>
      <c r="H50" s="203" t="s">
        <v>961</v>
      </c>
      <c r="I50" s="204" t="s">
        <v>1011</v>
      </c>
      <c r="J50" s="203"/>
      <c r="K50" s="203" t="s">
        <v>1078</v>
      </c>
      <c r="L50" s="189" t="s">
        <v>97</v>
      </c>
      <c r="M50" s="205" t="s">
        <v>1075</v>
      </c>
      <c r="N50" s="205" t="s">
        <v>977</v>
      </c>
      <c r="O50" s="206"/>
      <c r="P50" s="206" t="s">
        <v>977</v>
      </c>
      <c r="Q50" s="192" t="s">
        <v>1014</v>
      </c>
      <c r="R50" s="692">
        <v>1</v>
      </c>
      <c r="S50" s="696">
        <v>58000</v>
      </c>
      <c r="T50" s="679">
        <f>Tabla46[[#This Row],[Cantidad de Insumos]]*Tabla46[[#This Row],[Precio Unitario]]</f>
        <v>58000</v>
      </c>
      <c r="U50" s="681" t="s">
        <v>1015</v>
      </c>
      <c r="V50" s="208" t="s">
        <v>900</v>
      </c>
    </row>
    <row r="51" spans="2:22" ht="25.5">
      <c r="B51" s="200" t="e">
        <f>IF('Formulario PPGR5'!$G51="","",CONCATENATE('Formulario PPGR5'!$C51,".",'Formulario PPGR5'!$D51,".",'Formulario PPGR5'!$E51,".",'Formulario PPGR5'!$F51))</f>
        <v>#REF!</v>
      </c>
      <c r="C51" s="200" t="e">
        <f>IF('Formulario PPGR5'!$G51="","",'Formulario PPGR1'!#REF!)</f>
        <v>#REF!</v>
      </c>
      <c r="D51" s="200" t="e">
        <f>IF('Formulario PPGR5'!$G51="","",'Formulario PPGR1'!#REF!)</f>
        <v>#REF!</v>
      </c>
      <c r="E51" s="200" t="e">
        <f>IF('Formulario PPGR5'!$G51="","",'Formulario PPGR1'!#REF!)</f>
        <v>#REF!</v>
      </c>
      <c r="F51" s="200" t="e">
        <f>IF('Formulario PPGR5'!$G51="","",'Formulario PPGR1'!#REF!)</f>
        <v>#REF!</v>
      </c>
      <c r="G51" s="189" t="s">
        <v>1010</v>
      </c>
      <c r="H51" s="203" t="s">
        <v>961</v>
      </c>
      <c r="I51" s="204" t="s">
        <v>1011</v>
      </c>
      <c r="J51" s="203"/>
      <c r="K51" s="203" t="s">
        <v>1078</v>
      </c>
      <c r="L51" s="189" t="s">
        <v>975</v>
      </c>
      <c r="M51" s="205" t="s">
        <v>1079</v>
      </c>
      <c r="N51" s="205" t="s">
        <v>977</v>
      </c>
      <c r="O51" s="206"/>
      <c r="P51" s="206" t="s">
        <v>977</v>
      </c>
      <c r="Q51" s="192" t="s">
        <v>1014</v>
      </c>
      <c r="R51" s="692">
        <v>1</v>
      </c>
      <c r="S51" s="696">
        <v>58000</v>
      </c>
      <c r="T51" s="679">
        <f>Tabla46[[#This Row],[Cantidad de Insumos]]*Tabla46[[#This Row],[Precio Unitario]]</f>
        <v>58000</v>
      </c>
      <c r="U51" s="681" t="s">
        <v>1015</v>
      </c>
      <c r="V51" s="208" t="s">
        <v>900</v>
      </c>
    </row>
    <row r="52" spans="2:22" ht="25.5">
      <c r="B52" s="200" t="e">
        <f>IF('Formulario PPGR5'!$G52="","",CONCATENATE('Formulario PPGR5'!$C52,".",'Formulario PPGR5'!$D52,".",'Formulario PPGR5'!$E52,".",'Formulario PPGR5'!$F52))</f>
        <v>#REF!</v>
      </c>
      <c r="C52" s="200" t="e">
        <f>IF('Formulario PPGR5'!$G52="","",'Formulario PPGR1'!#REF!)</f>
        <v>#REF!</v>
      </c>
      <c r="D52" s="200" t="e">
        <f>IF('Formulario PPGR5'!$G52="","",'Formulario PPGR1'!#REF!)</f>
        <v>#REF!</v>
      </c>
      <c r="E52" s="200" t="e">
        <f>IF('Formulario PPGR5'!$G52="","",'Formulario PPGR1'!#REF!)</f>
        <v>#REF!</v>
      </c>
      <c r="F52" s="200" t="e">
        <f>IF('Formulario PPGR5'!$G52="","",'Formulario PPGR1'!#REF!)</f>
        <v>#REF!</v>
      </c>
      <c r="G52" s="189" t="s">
        <v>1010</v>
      </c>
      <c r="H52" s="203" t="s">
        <v>1016</v>
      </c>
      <c r="I52" s="204" t="s">
        <v>1011</v>
      </c>
      <c r="J52" s="203"/>
      <c r="K52" s="203" t="s">
        <v>1080</v>
      </c>
      <c r="L52" s="189" t="s">
        <v>97</v>
      </c>
      <c r="M52" s="205" t="s">
        <v>1018</v>
      </c>
      <c r="N52" s="205" t="s">
        <v>977</v>
      </c>
      <c r="O52" s="206"/>
      <c r="P52" s="206" t="s">
        <v>977</v>
      </c>
      <c r="Q52" s="207" t="s">
        <v>1014</v>
      </c>
      <c r="R52" s="692">
        <v>1</v>
      </c>
      <c r="S52" s="696">
        <v>5000000</v>
      </c>
      <c r="T52" s="679">
        <f>Tabla46[[#This Row],[Cantidad de Insumos]]*Tabla46[[#This Row],[Precio Unitario]]</f>
        <v>5000000</v>
      </c>
      <c r="U52" s="681" t="s">
        <v>1019</v>
      </c>
      <c r="V52" s="197" t="s">
        <v>900</v>
      </c>
    </row>
    <row r="53" spans="2:22" ht="25.5">
      <c r="B53" s="200" t="e">
        <f>IF('Formulario PPGR5'!$G53="","",CONCATENATE('Formulario PPGR5'!$C53,".",'Formulario PPGR5'!$D53,".",'Formulario PPGR5'!$E53,".",'Formulario PPGR5'!$F53))</f>
        <v>#REF!</v>
      </c>
      <c r="C53" s="200" t="e">
        <f>IF('Formulario PPGR5'!$G53="","",'Formulario PPGR1'!#REF!)</f>
        <v>#REF!</v>
      </c>
      <c r="D53" s="200" t="e">
        <f>IF('Formulario PPGR5'!$G53="","",'Formulario PPGR1'!#REF!)</f>
        <v>#REF!</v>
      </c>
      <c r="E53" s="200" t="e">
        <f>IF('Formulario PPGR5'!$G53="","",'Formulario PPGR1'!#REF!)</f>
        <v>#REF!</v>
      </c>
      <c r="F53" s="200" t="e">
        <f>IF('Formulario PPGR5'!$G53="","",'Formulario PPGR1'!#REF!)</f>
        <v>#REF!</v>
      </c>
      <c r="G53" s="189" t="s">
        <v>1010</v>
      </c>
      <c r="H53" s="203" t="s">
        <v>1025</v>
      </c>
      <c r="I53" s="204" t="s">
        <v>1011</v>
      </c>
      <c r="J53" s="203"/>
      <c r="K53" s="203" t="s">
        <v>1028</v>
      </c>
      <c r="L53" s="189" t="s">
        <v>97</v>
      </c>
      <c r="M53" s="205" t="s">
        <v>1045</v>
      </c>
      <c r="N53" s="205" t="s">
        <v>977</v>
      </c>
      <c r="O53" s="206"/>
      <c r="P53" s="206" t="s">
        <v>977</v>
      </c>
      <c r="Q53" s="207" t="s">
        <v>1014</v>
      </c>
      <c r="R53" s="692">
        <v>2</v>
      </c>
      <c r="S53" s="696">
        <v>3500</v>
      </c>
      <c r="T53" s="679">
        <f>Tabla46[[#This Row],[Cantidad de Insumos]]*Tabla46[[#This Row],[Precio Unitario]]</f>
        <v>7000</v>
      </c>
      <c r="U53" s="681" t="s">
        <v>1027</v>
      </c>
      <c r="V53" s="209" t="s">
        <v>900</v>
      </c>
    </row>
    <row r="54" spans="2:22" ht="25.5">
      <c r="B54" s="200" t="e">
        <f>IF('Formulario PPGR5'!$G54="","",CONCATENATE('Formulario PPGR5'!$C54,".",'Formulario PPGR5'!$D54,".",'Formulario PPGR5'!$E54,".",'Formulario PPGR5'!$F54))</f>
        <v>#REF!</v>
      </c>
      <c r="C54" s="200" t="e">
        <f>IF('Formulario PPGR5'!$G54="","",'Formulario PPGR1'!#REF!)</f>
        <v>#REF!</v>
      </c>
      <c r="D54" s="200" t="e">
        <f>IF('Formulario PPGR5'!$G54="","",'Formulario PPGR1'!#REF!)</f>
        <v>#REF!</v>
      </c>
      <c r="E54" s="200" t="e">
        <f>IF('Formulario PPGR5'!$G54="","",'Formulario PPGR1'!#REF!)</f>
        <v>#REF!</v>
      </c>
      <c r="F54" s="200" t="e">
        <f>IF('Formulario PPGR5'!$G54="","",'Formulario PPGR1'!#REF!)</f>
        <v>#REF!</v>
      </c>
      <c r="G54" s="189" t="s">
        <v>1010</v>
      </c>
      <c r="H54" s="203" t="s">
        <v>1025</v>
      </c>
      <c r="I54" s="204" t="s">
        <v>1011</v>
      </c>
      <c r="J54" s="203"/>
      <c r="K54" s="203" t="s">
        <v>1081</v>
      </c>
      <c r="L54" s="189" t="s">
        <v>97</v>
      </c>
      <c r="M54" s="205" t="s">
        <v>1045</v>
      </c>
      <c r="N54" s="205"/>
      <c r="O54" s="206"/>
      <c r="P54" s="206" t="s">
        <v>977</v>
      </c>
      <c r="Q54" s="207" t="s">
        <v>1014</v>
      </c>
      <c r="R54" s="692">
        <v>2</v>
      </c>
      <c r="S54" s="696">
        <v>8000</v>
      </c>
      <c r="T54" s="679">
        <f>Tabla46[[#This Row],[Cantidad de Insumos]]*Tabla46[[#This Row],[Precio Unitario]]</f>
        <v>16000</v>
      </c>
      <c r="U54" s="681" t="s">
        <v>1027</v>
      </c>
      <c r="V54" s="209" t="s">
        <v>900</v>
      </c>
    </row>
    <row r="55" spans="2:22" ht="38.25">
      <c r="B55" s="200" t="e">
        <f>IF('Formulario PPGR5'!$G55="","",CONCATENATE('Formulario PPGR5'!$C55,".",'Formulario PPGR5'!$D55,".",'Formulario PPGR5'!$E55,".",'Formulario PPGR5'!$F55))</f>
        <v>#REF!</v>
      </c>
      <c r="C55" s="200" t="e">
        <f>IF('Formulario PPGR5'!$G55="","",'Formulario PPGR1'!#REF!)</f>
        <v>#REF!</v>
      </c>
      <c r="D55" s="200" t="e">
        <f>IF('Formulario PPGR5'!$G55="","",'Formulario PPGR1'!#REF!)</f>
        <v>#REF!</v>
      </c>
      <c r="E55" s="200" t="e">
        <f>IF('Formulario PPGR5'!$G55="","",'Formulario PPGR1'!#REF!)</f>
        <v>#REF!</v>
      </c>
      <c r="F55" s="200" t="e">
        <f>IF('Formulario PPGR5'!$G55="","",'Formulario PPGR1'!#REF!)</f>
        <v>#REF!</v>
      </c>
      <c r="G55" s="189" t="s">
        <v>1010</v>
      </c>
      <c r="H55" s="203" t="s">
        <v>961</v>
      </c>
      <c r="I55" s="204" t="s">
        <v>1011</v>
      </c>
      <c r="J55" s="203"/>
      <c r="K55" s="203" t="s">
        <v>1076</v>
      </c>
      <c r="L55" s="189" t="s">
        <v>97</v>
      </c>
      <c r="M55" s="205" t="s">
        <v>1082</v>
      </c>
      <c r="N55" s="205" t="s">
        <v>977</v>
      </c>
      <c r="O55" s="206"/>
      <c r="P55" s="206" t="s">
        <v>977</v>
      </c>
      <c r="Q55" s="207" t="s">
        <v>1014</v>
      </c>
      <c r="R55" s="692">
        <v>30</v>
      </c>
      <c r="S55" s="696">
        <v>10000</v>
      </c>
      <c r="T55" s="679">
        <f>Tabla46[[#This Row],[Cantidad de Insumos]]*Tabla46[[#This Row],[Precio Unitario]]</f>
        <v>300000</v>
      </c>
      <c r="U55" s="681" t="s">
        <v>1015</v>
      </c>
      <c r="V55" s="208" t="s">
        <v>900</v>
      </c>
    </row>
    <row r="56" spans="2:22" ht="38.25">
      <c r="B56" s="200" t="e">
        <f>IF('Formulario PPGR5'!$G56="","",CONCATENATE('Formulario PPGR5'!$C56,".",'Formulario PPGR5'!$D56,".",'Formulario PPGR5'!$E56,".",'Formulario PPGR5'!$F56))</f>
        <v>#REF!</v>
      </c>
      <c r="C56" s="200" t="e">
        <f>IF('Formulario PPGR5'!$G56="","",'Formulario PPGR1'!#REF!)</f>
        <v>#REF!</v>
      </c>
      <c r="D56" s="200" t="e">
        <f>IF('Formulario PPGR5'!$G56="","",'Formulario PPGR1'!#REF!)</f>
        <v>#REF!</v>
      </c>
      <c r="E56" s="200" t="e">
        <f>IF('Formulario PPGR5'!$G56="","",'Formulario PPGR1'!#REF!)</f>
        <v>#REF!</v>
      </c>
      <c r="F56" s="200" t="e">
        <f>IF('Formulario PPGR5'!$G56="","",'Formulario PPGR1'!#REF!)</f>
        <v>#REF!</v>
      </c>
      <c r="G56" s="189" t="s">
        <v>1010</v>
      </c>
      <c r="H56" s="203" t="s">
        <v>961</v>
      </c>
      <c r="I56" s="204" t="s">
        <v>1011</v>
      </c>
      <c r="J56" s="203"/>
      <c r="K56" s="203" t="s">
        <v>1083</v>
      </c>
      <c r="L56" s="189" t="s">
        <v>97</v>
      </c>
      <c r="M56" s="205" t="s">
        <v>1082</v>
      </c>
      <c r="N56" s="205" t="s">
        <v>977</v>
      </c>
      <c r="O56" s="206"/>
      <c r="P56" s="206" t="s">
        <v>977</v>
      </c>
      <c r="Q56" s="207" t="s">
        <v>1014</v>
      </c>
      <c r="R56" s="692">
        <v>200</v>
      </c>
      <c r="S56" s="696">
        <v>900</v>
      </c>
      <c r="T56" s="679">
        <f>Tabla46[[#This Row],[Cantidad de Insumos]]*Tabla46[[#This Row],[Precio Unitario]]</f>
        <v>180000</v>
      </c>
      <c r="U56" s="681" t="s">
        <v>1015</v>
      </c>
      <c r="V56" s="208" t="s">
        <v>900</v>
      </c>
    </row>
    <row r="57" spans="2:22" ht="38.25">
      <c r="B57" s="200" t="e">
        <f>IF('Formulario PPGR5'!$G57="","",CONCATENATE('Formulario PPGR5'!$C57,".",'Formulario PPGR5'!$D57,".",'Formulario PPGR5'!$E57,".",'Formulario PPGR5'!$F57))</f>
        <v>#REF!</v>
      </c>
      <c r="C57" s="200" t="e">
        <f>IF('Formulario PPGR5'!$G57="","",'Formulario PPGR1'!#REF!)</f>
        <v>#REF!</v>
      </c>
      <c r="D57" s="200" t="e">
        <f>IF('Formulario PPGR5'!$G57="","",'Formulario PPGR1'!#REF!)</f>
        <v>#REF!</v>
      </c>
      <c r="E57" s="200" t="e">
        <f>IF('Formulario PPGR5'!$G57="","",'Formulario PPGR1'!#REF!)</f>
        <v>#REF!</v>
      </c>
      <c r="F57" s="200" t="e">
        <f>IF('Formulario PPGR5'!$G57="","",'Formulario PPGR1'!#REF!)</f>
        <v>#REF!</v>
      </c>
      <c r="G57" s="189" t="s">
        <v>1010</v>
      </c>
      <c r="H57" s="203" t="s">
        <v>961</v>
      </c>
      <c r="I57" s="204" t="s">
        <v>1011</v>
      </c>
      <c r="J57" s="203"/>
      <c r="K57" s="203" t="s">
        <v>1084</v>
      </c>
      <c r="L57" s="189" t="s">
        <v>97</v>
      </c>
      <c r="M57" s="205" t="s">
        <v>1082</v>
      </c>
      <c r="N57" s="205" t="s">
        <v>977</v>
      </c>
      <c r="O57" s="206"/>
      <c r="P57" s="206" t="s">
        <v>977</v>
      </c>
      <c r="Q57" s="207" t="s">
        <v>1014</v>
      </c>
      <c r="R57" s="692">
        <v>40</v>
      </c>
      <c r="S57" s="696">
        <v>18000</v>
      </c>
      <c r="T57" s="679">
        <f>Tabla46[[#This Row],[Cantidad de Insumos]]*Tabla46[[#This Row],[Precio Unitario]]</f>
        <v>720000</v>
      </c>
      <c r="U57" s="681" t="s">
        <v>1015</v>
      </c>
      <c r="V57" s="197" t="s">
        <v>900</v>
      </c>
    </row>
    <row r="58" spans="2:22" ht="25.5">
      <c r="B58" s="200" t="e">
        <f>IF('Formulario PPGR5'!$G58="","",CONCATENATE('Formulario PPGR5'!$C58,".",'Formulario PPGR5'!$D58,".",'Formulario PPGR5'!$E58,".",'Formulario PPGR5'!$F58))</f>
        <v>#REF!</v>
      </c>
      <c r="C58" s="200" t="e">
        <f>IF('Formulario PPGR5'!$G58="","",'Formulario PPGR1'!#REF!)</f>
        <v>#REF!</v>
      </c>
      <c r="D58" s="200" t="e">
        <f>IF('Formulario PPGR5'!$G58="","",'Formulario PPGR1'!#REF!)</f>
        <v>#REF!</v>
      </c>
      <c r="E58" s="200" t="e">
        <f>IF('Formulario PPGR5'!$G58="","",'Formulario PPGR1'!#REF!)</f>
        <v>#REF!</v>
      </c>
      <c r="F58" s="200" t="e">
        <f>IF('Formulario PPGR5'!$G58="","",'Formulario PPGR1'!#REF!)</f>
        <v>#REF!</v>
      </c>
      <c r="G58" s="189" t="s">
        <v>1010</v>
      </c>
      <c r="H58" s="203" t="s">
        <v>961</v>
      </c>
      <c r="I58" s="204" t="s">
        <v>1011</v>
      </c>
      <c r="J58" s="203"/>
      <c r="K58" s="203" t="s">
        <v>1024</v>
      </c>
      <c r="L58" s="189" t="s">
        <v>97</v>
      </c>
      <c r="M58" s="205" t="s">
        <v>1045</v>
      </c>
      <c r="N58" s="205" t="s">
        <v>977</v>
      </c>
      <c r="O58" s="206"/>
      <c r="P58" s="206" t="s">
        <v>977</v>
      </c>
      <c r="Q58" s="207" t="s">
        <v>1014</v>
      </c>
      <c r="R58" s="692">
        <v>1</v>
      </c>
      <c r="S58" s="696">
        <v>25000</v>
      </c>
      <c r="T58" s="679">
        <f>Tabla46[[#This Row],[Cantidad de Insumos]]*Tabla46[[#This Row],[Precio Unitario]]</f>
        <v>25000</v>
      </c>
      <c r="U58" s="681" t="s">
        <v>1015</v>
      </c>
      <c r="V58" s="208" t="s">
        <v>900</v>
      </c>
    </row>
    <row r="59" spans="2:22">
      <c r="B59" s="200" t="str">
        <f>IF('Formulario PPGR5'!$G59="","",CONCATENATE('Formulario PPGR5'!$C59,".",'Formulario PPGR5'!$D59,".",'Formulario PPGR5'!$E59,".",'Formulario PPGR5'!$F59))</f>
        <v/>
      </c>
      <c r="C59" s="200" t="str">
        <f>IF('Formulario PPGR5'!$G59="","",'Formulario PPGR1'!#REF!)</f>
        <v/>
      </c>
      <c r="D59" s="200" t="str">
        <f>IF('Formulario PPGR5'!$G59="","",'Formulario PPGR1'!#REF!)</f>
        <v/>
      </c>
      <c r="E59" s="200" t="str">
        <f>IF('Formulario PPGR5'!$G59="","",'Formulario PPGR1'!#REF!)</f>
        <v/>
      </c>
      <c r="F59" s="200" t="str">
        <f>IF('Formulario PPGR5'!$G59="","",'Formulario PPGR1'!#REF!)</f>
        <v/>
      </c>
      <c r="G59" s="189"/>
      <c r="H59" s="203"/>
      <c r="I59" s="204" t="s">
        <v>1011</v>
      </c>
      <c r="J59" s="203"/>
      <c r="K59" s="203"/>
      <c r="L59" s="189"/>
      <c r="M59" s="205"/>
      <c r="N59" s="205"/>
      <c r="O59" s="206"/>
      <c r="P59" s="206"/>
      <c r="Q59" s="192"/>
      <c r="R59" s="692"/>
      <c r="S59" s="696"/>
      <c r="T59" s="679">
        <f>Tabla46[[#This Row],[Cantidad de Insumos]]*Tabla46[[#This Row],[Precio Unitario]]</f>
        <v>0</v>
      </c>
      <c r="U59" s="681"/>
      <c r="V59" s="197"/>
    </row>
    <row r="60" spans="2:22">
      <c r="B60" s="200" t="str">
        <f>IF('Formulario PPGR5'!$G60="","",CONCATENATE('Formulario PPGR5'!$C60,".",'Formulario PPGR5'!$D60,".",'Formulario PPGR5'!$E60,".",'Formulario PPGR5'!$F60))</f>
        <v/>
      </c>
      <c r="C60" s="200" t="str">
        <f>IF('Formulario PPGR5'!$G60="","",'Formulario PPGR1'!#REF!)</f>
        <v/>
      </c>
      <c r="D60" s="200" t="str">
        <f>IF('Formulario PPGR5'!$G60="","",'Formulario PPGR1'!#REF!)</f>
        <v/>
      </c>
      <c r="E60" s="200" t="str">
        <f>IF('Formulario PPGR5'!$G60="","",'Formulario PPGR1'!#REF!)</f>
        <v/>
      </c>
      <c r="F60" s="200" t="str">
        <f>IF('Formulario PPGR5'!$G60="","",'Formulario PPGR1'!#REF!)</f>
        <v/>
      </c>
      <c r="G60" s="189"/>
      <c r="H60" s="203"/>
      <c r="I60" s="204" t="s">
        <v>1011</v>
      </c>
      <c r="J60" s="203"/>
      <c r="K60" s="203"/>
      <c r="L60" s="189"/>
      <c r="M60" s="205"/>
      <c r="N60" s="205"/>
      <c r="O60" s="206"/>
      <c r="P60" s="206"/>
      <c r="Q60" s="192"/>
      <c r="R60" s="692"/>
      <c r="S60" s="696"/>
      <c r="T60" s="679">
        <f>Tabla46[[#This Row],[Cantidad de Insumos]]*Tabla46[[#This Row],[Precio Unitario]]</f>
        <v>0</v>
      </c>
      <c r="U60" s="681"/>
      <c r="V60" s="197"/>
    </row>
    <row r="61" spans="2:22">
      <c r="B61" s="200" t="str">
        <f>IF('Formulario PPGR5'!$G61="","",CONCATENATE('Formulario PPGR5'!$C61,".",'Formulario PPGR5'!$D61,".",'Formulario PPGR5'!$E61,".",'Formulario PPGR5'!$F61))</f>
        <v/>
      </c>
      <c r="C61" s="200" t="str">
        <f>IF('Formulario PPGR5'!$G61="","",'Formulario PPGR1'!#REF!)</f>
        <v/>
      </c>
      <c r="D61" s="200" t="str">
        <f>IF('Formulario PPGR5'!$G61="","",'Formulario PPGR1'!#REF!)</f>
        <v/>
      </c>
      <c r="E61" s="200" t="str">
        <f>IF('Formulario PPGR5'!$G61="","",'Formulario PPGR1'!#REF!)</f>
        <v/>
      </c>
      <c r="F61" s="200" t="str">
        <f>IF('Formulario PPGR5'!$G61="","",'Formulario PPGR1'!#REF!)</f>
        <v/>
      </c>
      <c r="G61" s="189"/>
      <c r="H61" s="203"/>
      <c r="I61" s="204" t="s">
        <v>1011</v>
      </c>
      <c r="J61" s="203"/>
      <c r="K61" s="203"/>
      <c r="L61" s="189"/>
      <c r="M61" s="205"/>
      <c r="N61" s="205"/>
      <c r="O61" s="206"/>
      <c r="P61" s="206"/>
      <c r="Q61" s="192"/>
      <c r="R61" s="692"/>
      <c r="S61" s="696"/>
      <c r="T61" s="679">
        <f>Tabla46[[#This Row],[Cantidad de Insumos]]*Tabla46[[#This Row],[Precio Unitario]]</f>
        <v>0</v>
      </c>
      <c r="U61" s="681"/>
      <c r="V61" s="197"/>
    </row>
    <row r="62" spans="2:22">
      <c r="B62" s="200" t="str">
        <f>IF('Formulario PPGR5'!$G62="","",CONCATENATE('Formulario PPGR5'!$C62,".",'Formulario PPGR5'!$D62,".",'Formulario PPGR5'!$E62,".",'Formulario PPGR5'!$F62))</f>
        <v/>
      </c>
      <c r="C62" s="200" t="str">
        <f>IF('Formulario PPGR5'!$G62="","",'Formulario PPGR1'!#REF!)</f>
        <v/>
      </c>
      <c r="D62" s="200" t="str">
        <f>IF('Formulario PPGR5'!$G62="","",'Formulario PPGR1'!#REF!)</f>
        <v/>
      </c>
      <c r="E62" s="200" t="str">
        <f>IF('Formulario PPGR5'!$G62="","",'Formulario PPGR1'!#REF!)</f>
        <v/>
      </c>
      <c r="F62" s="200" t="str">
        <f>IF('Formulario PPGR5'!$G62="","",'Formulario PPGR1'!#REF!)</f>
        <v/>
      </c>
      <c r="G62" s="189"/>
      <c r="H62" s="203"/>
      <c r="I62" s="204" t="s">
        <v>1011</v>
      </c>
      <c r="J62" s="203"/>
      <c r="K62" s="203"/>
      <c r="L62" s="189"/>
      <c r="M62" s="205"/>
      <c r="N62" s="205"/>
      <c r="O62" s="206"/>
      <c r="P62" s="206"/>
      <c r="Q62" s="192"/>
      <c r="R62" s="692"/>
      <c r="S62" s="696"/>
      <c r="T62" s="679">
        <f>Tabla46[[#This Row],[Cantidad de Insumos]]*Tabla46[[#This Row],[Precio Unitario]]</f>
        <v>0</v>
      </c>
      <c r="U62" s="681"/>
      <c r="V62" s="197"/>
    </row>
    <row r="63" spans="2:22">
      <c r="B63" s="200" t="str">
        <f>IF('Formulario PPGR5'!$G63="","",CONCATENATE('Formulario PPGR5'!$C63,".",'Formulario PPGR5'!$D63,".",'Formulario PPGR5'!$E63,".",'Formulario PPGR5'!$F63))</f>
        <v/>
      </c>
      <c r="C63" s="200" t="str">
        <f>IF('Formulario PPGR5'!$G63="","",'Formulario PPGR1'!#REF!)</f>
        <v/>
      </c>
      <c r="D63" s="200" t="str">
        <f>IF('Formulario PPGR5'!$G63="","",'Formulario PPGR1'!#REF!)</f>
        <v/>
      </c>
      <c r="E63" s="200" t="str">
        <f>IF('Formulario PPGR5'!$G63="","",'Formulario PPGR1'!#REF!)</f>
        <v/>
      </c>
      <c r="F63" s="200" t="str">
        <f>IF('Formulario PPGR5'!$G63="","",'Formulario PPGR1'!#REF!)</f>
        <v/>
      </c>
      <c r="G63" s="189"/>
      <c r="H63" s="203"/>
      <c r="I63" s="204" t="s">
        <v>1011</v>
      </c>
      <c r="J63" s="203"/>
      <c r="K63" s="203"/>
      <c r="L63" s="189"/>
      <c r="M63" s="205"/>
      <c r="N63" s="205"/>
      <c r="O63" s="206"/>
      <c r="P63" s="206"/>
      <c r="Q63" s="192"/>
      <c r="R63" s="692"/>
      <c r="S63" s="696"/>
      <c r="T63" s="679">
        <f>Tabla46[[#This Row],[Cantidad de Insumos]]*Tabla46[[#This Row],[Precio Unitario]]</f>
        <v>0</v>
      </c>
      <c r="U63" s="681"/>
      <c r="V63" s="197"/>
    </row>
    <row r="64" spans="2:22">
      <c r="B64" s="200" t="str">
        <f>IF('Formulario PPGR5'!$G64="","",CONCATENATE('Formulario PPGR5'!$C64,".",'Formulario PPGR5'!$D64,".",'Formulario PPGR5'!$E64,".",'Formulario PPGR5'!$F64))</f>
        <v/>
      </c>
      <c r="C64" s="200" t="str">
        <f>IF('Formulario PPGR5'!$G64="","",'Formulario PPGR1'!#REF!)</f>
        <v/>
      </c>
      <c r="D64" s="200" t="str">
        <f>IF('Formulario PPGR5'!$G64="","",'Formulario PPGR1'!#REF!)</f>
        <v/>
      </c>
      <c r="E64" s="200" t="str">
        <f>IF('Formulario PPGR5'!$G64="","",'Formulario PPGR1'!#REF!)</f>
        <v/>
      </c>
      <c r="F64" s="200" t="str">
        <f>IF('Formulario PPGR5'!$G64="","",'Formulario PPGR1'!#REF!)</f>
        <v/>
      </c>
      <c r="G64" s="189"/>
      <c r="H64" s="203"/>
      <c r="I64" s="204" t="s">
        <v>1011</v>
      </c>
      <c r="J64" s="203"/>
      <c r="K64" s="203"/>
      <c r="L64" s="189"/>
      <c r="M64" s="205"/>
      <c r="N64" s="205"/>
      <c r="O64" s="206"/>
      <c r="P64" s="206"/>
      <c r="Q64" s="192"/>
      <c r="R64" s="692"/>
      <c r="S64" s="696"/>
      <c r="T64" s="679">
        <f>Tabla46[[#This Row],[Cantidad de Insumos]]*Tabla46[[#This Row],[Precio Unitario]]</f>
        <v>0</v>
      </c>
      <c r="U64" s="681"/>
      <c r="V64" s="197"/>
    </row>
    <row r="65" spans="2:22">
      <c r="B65" s="200" t="str">
        <f>IF('Formulario PPGR5'!$G65="","",CONCATENATE('Formulario PPGR5'!$C65,".",'Formulario PPGR5'!$D65,".",'Formulario PPGR5'!$E65,".",'Formulario PPGR5'!$F65))</f>
        <v/>
      </c>
      <c r="C65" s="200" t="str">
        <f>IF('Formulario PPGR5'!$G65="","",'Formulario PPGR1'!#REF!)</f>
        <v/>
      </c>
      <c r="D65" s="200" t="str">
        <f>IF('Formulario PPGR5'!$G65="","",'Formulario PPGR1'!#REF!)</f>
        <v/>
      </c>
      <c r="E65" s="200" t="str">
        <f>IF('Formulario PPGR5'!$G65="","",'Formulario PPGR1'!#REF!)</f>
        <v/>
      </c>
      <c r="F65" s="200" t="str">
        <f>IF('Formulario PPGR5'!$G65="","",'Formulario PPGR1'!#REF!)</f>
        <v/>
      </c>
      <c r="G65" s="189"/>
      <c r="H65" s="203"/>
      <c r="I65" s="204" t="s">
        <v>1011</v>
      </c>
      <c r="J65" s="203"/>
      <c r="K65" s="203"/>
      <c r="L65" s="189"/>
      <c r="M65" s="205"/>
      <c r="N65" s="205"/>
      <c r="O65" s="206"/>
      <c r="P65" s="206"/>
      <c r="Q65" s="192"/>
      <c r="R65" s="692"/>
      <c r="S65" s="696"/>
      <c r="T65" s="679">
        <f>Tabla46[[#This Row],[Cantidad de Insumos]]*Tabla46[[#This Row],[Precio Unitario]]</f>
        <v>0</v>
      </c>
      <c r="U65" s="681"/>
      <c r="V65" s="197"/>
    </row>
    <row r="66" spans="2:22">
      <c r="B66" s="200" t="str">
        <f>IF('Formulario PPGR5'!$G66="","",CONCATENATE('Formulario PPGR5'!$C66,".",'Formulario PPGR5'!$D66,".",'Formulario PPGR5'!$E66,".",'Formulario PPGR5'!$F66))</f>
        <v/>
      </c>
      <c r="C66" s="200" t="str">
        <f>IF('Formulario PPGR5'!$G66="","",'Formulario PPGR1'!#REF!)</f>
        <v/>
      </c>
      <c r="D66" s="200" t="str">
        <f>IF('Formulario PPGR5'!$G66="","",'Formulario PPGR1'!#REF!)</f>
        <v/>
      </c>
      <c r="E66" s="200" t="str">
        <f>IF('Formulario PPGR5'!$G66="","",'Formulario PPGR1'!#REF!)</f>
        <v/>
      </c>
      <c r="F66" s="200" t="str">
        <f>IF('Formulario PPGR5'!$G66="","",'Formulario PPGR1'!#REF!)</f>
        <v/>
      </c>
      <c r="G66" s="189"/>
      <c r="H66" s="203"/>
      <c r="I66" s="204" t="s">
        <v>1011</v>
      </c>
      <c r="J66" s="203"/>
      <c r="K66" s="203"/>
      <c r="L66" s="189"/>
      <c r="M66" s="205"/>
      <c r="N66" s="205"/>
      <c r="O66" s="206"/>
      <c r="P66" s="206"/>
      <c r="Q66" s="192"/>
      <c r="R66" s="692"/>
      <c r="S66" s="696"/>
      <c r="T66" s="679">
        <f>Tabla46[[#This Row],[Cantidad de Insumos]]*Tabla46[[#This Row],[Precio Unitario]]</f>
        <v>0</v>
      </c>
      <c r="U66" s="681"/>
      <c r="V66" s="197"/>
    </row>
  </sheetData>
  <sheetProtection algorithmName="SHA-512" hashValue="sVAcwqLfnPWnJM8g1whdilMlp8dDZqiZWa+1mtGxBHxjOXwFRYhntvDEKyHWulvy0AudS/B+WSz/OOkmPh7gsQ==" saltValue="q7/deKUAz3GNxGQ039OqZQ==" spinCount="100000" sheet="1" objects="1" scenarios="1"/>
  <dataValidations count="6">
    <dataValidation type="list" allowBlank="1" showInputMessage="1" showErrorMessage="1" sqref="L9:L66">
      <formula1>LsTipoEESS</formula1>
    </dataValidation>
    <dataValidation type="list" allowBlank="1" showInputMessage="1" showErrorMessage="1" sqref="V9:V66">
      <formula1>lsFuentesFinanciamiento</formula1>
    </dataValidation>
    <dataValidation type="list" allowBlank="1" showInputMessage="1" showErrorMessage="1" sqref="N9:N66 O9:O59 P9:P66">
      <formula1>Provincias</formula1>
    </dataValidation>
    <dataValidation type="list" allowBlank="1" showInputMessage="1" showErrorMessage="1" sqref="G9:G66">
      <formula1>ls_TiposAcciones</formula1>
    </dataValidation>
    <dataValidation type="list" allowBlank="1" showInputMessage="1" showErrorMessage="1" sqref="H9:H66">
      <formula1>lsInsumosEquipos</formula1>
    </dataValidation>
    <dataValidation type="list" allowBlank="1" showInputMessage="1" showErrorMessage="1" sqref="J9:J66">
      <formula1>INDIRECT($I9)</formula1>
    </dataValidation>
  </dataValidations>
  <pageMargins left="1.0098425200000001" right="0.27559055118110198" top="1.1023622047244099" bottom="0.15748031496063" header="0" footer="0"/>
  <pageSetup paperSize="5" scale="55" orientation="landscape" r:id="rId1"/>
  <headerFooter alignWithMargins="0"/>
  <drawing r:id="rId2"/>
  <legacyDrawing r:id="rId3"/>
  <controls>
    <mc:AlternateContent xmlns:mc="http://schemas.openxmlformats.org/markup-compatibility/2006">
      <mc:Choice Requires="x14">
        <control shapeId="44034" r:id="rId4" name="CommandButton1">
          <controlPr defaultSize="0" autoLine="0" r:id="rId5">
            <anchor moveWithCells="1">
              <from>
                <xdr:col>6</xdr:col>
                <xdr:colOff>0</xdr:colOff>
                <xdr:row>4</xdr:row>
                <xdr:rowOff>152400</xdr:rowOff>
              </from>
              <to>
                <xdr:col>7</xdr:col>
                <xdr:colOff>209550</xdr:colOff>
                <xdr:row>6</xdr:row>
                <xdr:rowOff>57150</xdr:rowOff>
              </to>
            </anchor>
          </controlPr>
        </control>
      </mc:Choice>
      <mc:Fallback>
        <control shapeId="44034" r:id="rId4" name="CommandButton1"/>
      </mc:Fallback>
    </mc:AlternateContent>
  </control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BH212"/>
  <sheetViews>
    <sheetView showGridLines="0" topLeftCell="A6" zoomScaleNormal="100" workbookViewId="0">
      <selection activeCell="E30" sqref="E30"/>
    </sheetView>
  </sheetViews>
  <sheetFormatPr baseColWidth="10" defaultColWidth="9.140625" defaultRowHeight="15"/>
  <cols>
    <col min="1" max="4" width="8.42578125" style="28" customWidth="1"/>
    <col min="5" max="5" width="53.42578125" style="28" customWidth="1"/>
    <col min="6" max="6" width="14.140625" style="28" customWidth="1"/>
    <col min="7" max="7" width="9.140625" style="28" customWidth="1"/>
    <col min="8" max="60" width="9.140625" style="91" customWidth="1"/>
    <col min="61" max="16384" width="9.140625" style="3"/>
  </cols>
  <sheetData>
    <row r="1" spans="1:49" customFormat="1">
      <c r="C1" s="1"/>
      <c r="D1" s="1"/>
      <c r="E1" s="1"/>
      <c r="F1" s="1"/>
      <c r="G1" s="1"/>
      <c r="H1" s="1"/>
      <c r="I1" s="1"/>
      <c r="J1" s="1"/>
      <c r="K1" s="1"/>
      <c r="L1" s="1"/>
      <c r="M1" s="1"/>
      <c r="N1" s="1"/>
      <c r="O1" s="1"/>
      <c r="P1" s="130"/>
      <c r="Q1" s="128"/>
      <c r="R1" s="128"/>
      <c r="S1" s="128"/>
      <c r="T1" s="129"/>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row>
    <row r="2" spans="1:49" customFormat="1" ht="15.75">
      <c r="C2" s="28"/>
      <c r="D2" s="1"/>
      <c r="E2" s="118" t="str">
        <f>'Formulario PPGR1'!I2</f>
        <v>Servicio Nacional de Salud</v>
      </c>
      <c r="F2" s="1"/>
      <c r="G2" s="1"/>
      <c r="H2" s="1"/>
      <c r="I2" s="1"/>
      <c r="J2" s="1"/>
      <c r="K2" s="1"/>
      <c r="L2" s="1"/>
      <c r="M2" s="1"/>
      <c r="N2" s="1"/>
      <c r="O2" s="1"/>
      <c r="P2" s="130"/>
      <c r="Q2" s="128"/>
      <c r="R2" s="128"/>
      <c r="S2" s="128"/>
      <c r="T2" s="129"/>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row>
    <row r="3" spans="1:49" customFormat="1">
      <c r="C3" s="28"/>
      <c r="D3" s="1"/>
      <c r="E3" s="119" t="str">
        <f>'Formulario PPGR1'!I3</f>
        <v>Dirección de Planificación y Desarrollo</v>
      </c>
      <c r="F3" s="1"/>
      <c r="G3" s="1"/>
      <c r="H3" s="1"/>
      <c r="I3" s="1"/>
      <c r="J3" s="1"/>
      <c r="K3" s="1"/>
      <c r="L3" s="1"/>
      <c r="M3" s="1"/>
      <c r="N3" s="1"/>
      <c r="O3" s="1"/>
      <c r="P3" s="130"/>
      <c r="Q3" s="128"/>
      <c r="R3" s="128"/>
      <c r="S3" s="128"/>
      <c r="T3" s="129"/>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row>
    <row r="4" spans="1:49" customFormat="1">
      <c r="C4" s="28"/>
      <c r="D4" s="1"/>
      <c r="E4" s="120" t="str">
        <f>'Formulario PPGR1'!I4</f>
        <v xml:space="preserve">Plan Operativo Anual </v>
      </c>
      <c r="F4" s="1"/>
      <c r="G4" s="1"/>
      <c r="H4" s="1"/>
      <c r="I4" s="1"/>
      <c r="J4" s="1"/>
      <c r="K4" s="1"/>
      <c r="L4" s="1"/>
      <c r="M4" s="1"/>
      <c r="N4" s="1"/>
      <c r="O4" s="1"/>
      <c r="P4" s="130"/>
      <c r="Q4" s="128"/>
      <c r="R4" s="128"/>
      <c r="S4" s="128"/>
      <c r="T4" s="129"/>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row>
    <row r="5" spans="1:49" customFormat="1">
      <c r="C5" s="28"/>
      <c r="D5" s="1"/>
      <c r="E5" s="120" t="s">
        <v>1085</v>
      </c>
      <c r="F5" s="1"/>
      <c r="G5" s="1"/>
      <c r="H5" s="1"/>
      <c r="I5" s="1"/>
      <c r="J5" s="1"/>
      <c r="K5" s="1"/>
      <c r="L5" s="1"/>
      <c r="M5" s="1"/>
      <c r="N5" s="1"/>
      <c r="O5" s="1"/>
      <c r="P5" s="130"/>
      <c r="Q5" s="128"/>
      <c r="R5" s="128"/>
      <c r="S5" s="128"/>
      <c r="T5" s="129"/>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row>
    <row r="6" spans="1:49" customFormat="1">
      <c r="C6" s="1"/>
      <c r="D6" s="1"/>
      <c r="E6" s="120" t="str">
        <f>'Formulario PPGR1'!$L$3</f>
        <v>R6 - SRS Enriquillo</v>
      </c>
      <c r="F6" s="1"/>
      <c r="G6" s="1"/>
      <c r="H6" s="1"/>
      <c r="I6" s="1"/>
      <c r="J6" s="1"/>
      <c r="K6" s="1"/>
      <c r="L6" s="1"/>
      <c r="M6" s="1"/>
      <c r="N6" s="1"/>
      <c r="O6" s="1"/>
      <c r="P6" s="1"/>
      <c r="Q6" s="1"/>
      <c r="R6" s="128"/>
      <c r="S6" s="128"/>
      <c r="T6" s="129"/>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row>
    <row r="7" spans="1:49" ht="16.5" customHeight="1">
      <c r="A7" s="91"/>
      <c r="B7" s="91"/>
      <c r="C7" s="91"/>
      <c r="D7" s="91"/>
      <c r="E7" s="91"/>
      <c r="F7" s="91"/>
      <c r="G7" s="91"/>
    </row>
    <row r="8" spans="1:49" ht="48" customHeight="1">
      <c r="A8" s="5" t="s">
        <v>1086</v>
      </c>
      <c r="B8" s="5" t="s">
        <v>1087</v>
      </c>
      <c r="C8" s="5" t="s">
        <v>1088</v>
      </c>
      <c r="D8" s="5" t="s">
        <v>1089</v>
      </c>
      <c r="E8" s="6" t="s">
        <v>1090</v>
      </c>
      <c r="F8" s="7" t="s">
        <v>1091</v>
      </c>
      <c r="G8" s="7" t="s">
        <v>1092</v>
      </c>
    </row>
    <row r="9" spans="1:49" ht="12.75">
      <c r="A9" s="8">
        <v>3</v>
      </c>
      <c r="B9" s="9"/>
      <c r="C9" s="9"/>
      <c r="D9" s="9"/>
      <c r="E9" s="10" t="s">
        <v>1093</v>
      </c>
      <c r="F9" s="11">
        <f>+F10</f>
        <v>0</v>
      </c>
      <c r="G9" s="344">
        <f>G10</f>
        <v>0</v>
      </c>
    </row>
    <row r="10" spans="1:49" ht="12.75">
      <c r="A10" s="12"/>
      <c r="B10" s="12">
        <v>31</v>
      </c>
      <c r="C10" s="13"/>
      <c r="D10" s="13"/>
      <c r="E10" s="99" t="s">
        <v>1094</v>
      </c>
      <c r="F10" s="15">
        <f>SUM(F11:F11)</f>
        <v>0</v>
      </c>
      <c r="G10" s="345">
        <f>G11</f>
        <v>0</v>
      </c>
    </row>
    <row r="11" spans="1:49" ht="12.75">
      <c r="A11" s="16"/>
      <c r="B11" s="16"/>
      <c r="C11" s="16">
        <v>312</v>
      </c>
      <c r="D11" s="17"/>
      <c r="E11" s="98" t="s">
        <v>1095</v>
      </c>
      <c r="F11" s="313">
        <v>0</v>
      </c>
      <c r="G11" s="19">
        <f>IFERROR(F11/$F$31*100,"0.00")</f>
        <v>0</v>
      </c>
    </row>
    <row r="12" spans="1:49" ht="12.75">
      <c r="A12" s="20">
        <v>4</v>
      </c>
      <c r="B12" s="21"/>
      <c r="C12" s="21"/>
      <c r="D12" s="21"/>
      <c r="E12" s="22" t="s">
        <v>1096</v>
      </c>
      <c r="F12" s="23">
        <f>+F13+F19</f>
        <v>867558555.92999995</v>
      </c>
      <c r="G12" s="23">
        <f>G13+G19</f>
        <v>89.199665215636799</v>
      </c>
    </row>
    <row r="13" spans="1:49" ht="12.75">
      <c r="A13" s="12"/>
      <c r="B13" s="12">
        <v>41</v>
      </c>
      <c r="C13" s="3"/>
      <c r="D13" s="13"/>
      <c r="E13" s="14" t="s">
        <v>1097</v>
      </c>
      <c r="F13" s="15">
        <f>SUM(F15:F18)</f>
        <v>867558555.92999995</v>
      </c>
      <c r="G13" s="24">
        <f>SUM(G15:G18)</f>
        <v>89.199665215636799</v>
      </c>
    </row>
    <row r="14" spans="1:49" ht="24">
      <c r="A14" s="12"/>
      <c r="B14" s="12"/>
      <c r="C14" s="12">
        <v>413</v>
      </c>
      <c r="D14" s="13"/>
      <c r="E14" s="14" t="s">
        <v>1098</v>
      </c>
      <c r="F14" s="15">
        <f>SUM(F16:F19)</f>
        <v>27100996.619999997</v>
      </c>
      <c r="G14" s="24">
        <f>SUM(G16:G19)</f>
        <v>2.7864399572691845</v>
      </c>
    </row>
    <row r="15" spans="1:49" ht="12.75">
      <c r="A15" s="16"/>
      <c r="B15" s="16"/>
      <c r="C15" s="16">
        <v>413</v>
      </c>
      <c r="D15" s="17" t="s">
        <v>1099</v>
      </c>
      <c r="E15" s="98" t="s">
        <v>1100</v>
      </c>
      <c r="F15" s="313">
        <v>840457559.30999994</v>
      </c>
      <c r="G15" s="19">
        <f>IFERROR(F15/$F$31*100,"0.00")</f>
        <v>86.413225258367618</v>
      </c>
    </row>
    <row r="16" spans="1:49" ht="12.75">
      <c r="A16" s="16"/>
      <c r="B16" s="16"/>
      <c r="C16" s="16">
        <v>413</v>
      </c>
      <c r="D16" s="17" t="s">
        <v>1101</v>
      </c>
      <c r="E16" s="98" t="s">
        <v>1102</v>
      </c>
      <c r="F16" s="313">
        <v>12165584.34</v>
      </c>
      <c r="G16" s="19">
        <f>IFERROR(F16/$F$31*100,"0.00")</f>
        <v>1.2508274431312874</v>
      </c>
    </row>
    <row r="17" spans="1:7" ht="12.75">
      <c r="A17" s="16"/>
      <c r="B17" s="16"/>
      <c r="C17" s="16">
        <v>413</v>
      </c>
      <c r="D17" s="17" t="s">
        <v>1103</v>
      </c>
      <c r="E17" s="98" t="s">
        <v>1104</v>
      </c>
      <c r="F17" s="313">
        <v>14935412.279999999</v>
      </c>
      <c r="G17" s="19">
        <f>IFERROR(F17/$F$31*100,"0.00")</f>
        <v>1.5356125141378971</v>
      </c>
    </row>
    <row r="18" spans="1:7" ht="24">
      <c r="A18" s="16"/>
      <c r="B18" s="16"/>
      <c r="C18" s="16">
        <v>414</v>
      </c>
      <c r="D18" s="17"/>
      <c r="E18" s="348" t="s">
        <v>1105</v>
      </c>
      <c r="F18" s="313">
        <v>0</v>
      </c>
      <c r="G18" s="19">
        <f>IFERROR(F18/$F$31*100,"0.00")</f>
        <v>0</v>
      </c>
    </row>
    <row r="19" spans="1:7" ht="12.75">
      <c r="A19" s="12"/>
      <c r="B19" s="12">
        <v>42</v>
      </c>
      <c r="C19" s="12"/>
      <c r="D19" s="13"/>
      <c r="E19" s="99" t="s">
        <v>1106</v>
      </c>
      <c r="F19" s="15">
        <f>SUM(F21:F22)</f>
        <v>0</v>
      </c>
      <c r="G19" s="24">
        <f>G21+G22</f>
        <v>0</v>
      </c>
    </row>
    <row r="20" spans="1:7" ht="24">
      <c r="A20" s="12"/>
      <c r="B20" s="12"/>
      <c r="C20" s="12">
        <v>423</v>
      </c>
      <c r="D20" s="13"/>
      <c r="E20" s="99" t="s">
        <v>1107</v>
      </c>
      <c r="F20" s="15">
        <f>+F21+F22</f>
        <v>0</v>
      </c>
      <c r="G20" s="19">
        <f>+G21+G22</f>
        <v>0</v>
      </c>
    </row>
    <row r="21" spans="1:7" ht="12.75">
      <c r="A21" s="16"/>
      <c r="B21" s="16"/>
      <c r="C21" s="16">
        <v>423</v>
      </c>
      <c r="D21" s="17" t="s">
        <v>1099</v>
      </c>
      <c r="E21" s="98" t="s">
        <v>1108</v>
      </c>
      <c r="F21" s="313">
        <v>0</v>
      </c>
      <c r="G21" s="19">
        <f>IFERROR(F21/$F$31*100,"0.00")</f>
        <v>0</v>
      </c>
    </row>
    <row r="22" spans="1:7" ht="12.75">
      <c r="A22" s="16"/>
      <c r="B22" s="16"/>
      <c r="C22" s="16">
        <v>423</v>
      </c>
      <c r="D22" s="17" t="s">
        <v>1101</v>
      </c>
      <c r="E22" s="98" t="s">
        <v>1109</v>
      </c>
      <c r="F22" s="313">
        <v>0</v>
      </c>
      <c r="G22" s="19">
        <f>IFERROR(F22/$F$31*100,"0.00")</f>
        <v>0</v>
      </c>
    </row>
    <row r="23" spans="1:7" ht="12.75">
      <c r="A23" s="20">
        <v>5</v>
      </c>
      <c r="B23" s="21"/>
      <c r="C23" s="21"/>
      <c r="D23" s="21"/>
      <c r="E23" s="22" t="s">
        <v>1110</v>
      </c>
      <c r="F23" s="23">
        <f>+F24</f>
        <v>105044372.38</v>
      </c>
      <c r="G23" s="23">
        <f>G24</f>
        <v>10.8003347843632</v>
      </c>
    </row>
    <row r="24" spans="1:7" ht="12.75">
      <c r="A24" s="12"/>
      <c r="B24" s="12">
        <v>51</v>
      </c>
      <c r="C24" s="12"/>
      <c r="D24" s="13"/>
      <c r="E24" s="14" t="s">
        <v>1111</v>
      </c>
      <c r="F24" s="15">
        <f>F25</f>
        <v>105044372.38</v>
      </c>
      <c r="G24" s="19">
        <f>G25</f>
        <v>10.8003347843632</v>
      </c>
    </row>
    <row r="25" spans="1:7" ht="12.75">
      <c r="A25" s="12"/>
      <c r="B25" s="12"/>
      <c r="C25" s="12">
        <v>512</v>
      </c>
      <c r="D25" s="13"/>
      <c r="E25" s="14" t="s">
        <v>1112</v>
      </c>
      <c r="F25" s="15">
        <f>F26</f>
        <v>105044372.38</v>
      </c>
      <c r="G25" s="19">
        <f>G26</f>
        <v>10.8003347843632</v>
      </c>
    </row>
    <row r="26" spans="1:7" ht="12.75">
      <c r="A26" s="12"/>
      <c r="B26" s="12"/>
      <c r="C26" s="16">
        <v>512</v>
      </c>
      <c r="D26" s="346" t="s">
        <v>1113</v>
      </c>
      <c r="E26" s="18" t="s">
        <v>1114</v>
      </c>
      <c r="F26" s="347">
        <f>+F27+F28+F29+F30</f>
        <v>105044372.38</v>
      </c>
      <c r="G26" s="19">
        <f>+G27+G28+G29+G30</f>
        <v>10.8003347843632</v>
      </c>
    </row>
    <row r="27" spans="1:7" ht="14.25" customHeight="1">
      <c r="A27" s="17"/>
      <c r="B27" s="16"/>
      <c r="C27" s="16">
        <v>513</v>
      </c>
      <c r="D27" s="17"/>
      <c r="E27" s="18" t="s">
        <v>1115</v>
      </c>
      <c r="F27" s="313">
        <v>105044372.38</v>
      </c>
      <c r="G27" s="19">
        <f>IFERROR(F27/$F$31*100,"0.00")</f>
        <v>10.8003347843632</v>
      </c>
    </row>
    <row r="28" spans="1:7" ht="12.75">
      <c r="A28" s="17"/>
      <c r="B28" s="17"/>
      <c r="C28" s="16">
        <v>512</v>
      </c>
      <c r="D28" s="17"/>
      <c r="E28" s="18" t="s">
        <v>1116</v>
      </c>
      <c r="F28" s="313">
        <v>0</v>
      </c>
      <c r="G28" s="19">
        <f>IFERROR(F28/$F$31*100,"0.00")</f>
        <v>0</v>
      </c>
    </row>
    <row r="29" spans="1:7" ht="14.25" customHeight="1">
      <c r="A29" s="17"/>
      <c r="B29" s="17"/>
      <c r="C29" s="16">
        <v>512</v>
      </c>
      <c r="D29" s="17"/>
      <c r="E29" s="18" t="s">
        <v>1117</v>
      </c>
      <c r="F29" s="313">
        <v>0</v>
      </c>
      <c r="G29" s="19">
        <f>IFERROR(F29/$F$31*100,"0.00")</f>
        <v>0</v>
      </c>
    </row>
    <row r="30" spans="1:7" ht="12.75">
      <c r="A30" s="17"/>
      <c r="B30" s="17"/>
      <c r="C30" s="16">
        <v>512</v>
      </c>
      <c r="D30" s="17"/>
      <c r="E30" s="18" t="s">
        <v>1118</v>
      </c>
      <c r="F30" s="313">
        <v>0</v>
      </c>
      <c r="G30" s="19">
        <f>IFERROR(F30/$F$31*100,"0.00")</f>
        <v>0</v>
      </c>
    </row>
    <row r="31" spans="1:7" ht="12.75">
      <c r="A31" s="25"/>
      <c r="B31" s="25"/>
      <c r="C31" s="25"/>
      <c r="D31" s="25"/>
      <c r="E31" s="26" t="s">
        <v>1119</v>
      </c>
      <c r="F31" s="27">
        <f>+F23+F12+F9</f>
        <v>972602928.30999994</v>
      </c>
      <c r="G31" s="27">
        <f>+G23+G12+G9</f>
        <v>100</v>
      </c>
    </row>
    <row r="32" spans="1:7" s="91" customFormat="1">
      <c r="A32" s="92"/>
      <c r="B32" s="92"/>
      <c r="C32" s="92"/>
      <c r="D32" s="92"/>
      <c r="E32" s="92"/>
      <c r="F32" s="92"/>
      <c r="G32" s="92"/>
    </row>
    <row r="33" spans="1:7" s="91" customFormat="1">
      <c r="A33" s="92"/>
      <c r="B33" s="92"/>
      <c r="C33" s="92"/>
      <c r="D33" s="92"/>
      <c r="E33" s="92"/>
      <c r="F33" s="92"/>
      <c r="G33" s="92"/>
    </row>
    <row r="34" spans="1:7" s="91" customFormat="1">
      <c r="A34" s="92"/>
      <c r="B34" s="92"/>
      <c r="C34" s="92"/>
      <c r="D34" s="92"/>
      <c r="E34" s="92"/>
      <c r="F34" s="92"/>
      <c r="G34" s="92"/>
    </row>
    <row r="35" spans="1:7" s="91" customFormat="1">
      <c r="A35" s="92"/>
      <c r="B35" s="92"/>
      <c r="C35" s="92"/>
      <c r="D35" s="92"/>
      <c r="E35" s="92"/>
      <c r="F35" s="92"/>
      <c r="G35" s="92"/>
    </row>
    <row r="36" spans="1:7" s="91" customFormat="1">
      <c r="A36" s="92"/>
      <c r="B36" s="92"/>
      <c r="C36" s="92"/>
      <c r="D36" s="92"/>
      <c r="E36" s="92"/>
      <c r="F36" s="92"/>
      <c r="G36" s="92"/>
    </row>
    <row r="37" spans="1:7" s="91" customFormat="1">
      <c r="A37" s="92"/>
      <c r="B37" s="92"/>
      <c r="C37" s="92"/>
      <c r="D37" s="92"/>
      <c r="E37" s="92"/>
      <c r="F37" s="92"/>
      <c r="G37" s="92"/>
    </row>
    <row r="38" spans="1:7" s="91" customFormat="1">
      <c r="A38" s="92"/>
      <c r="B38" s="92"/>
      <c r="C38" s="92"/>
      <c r="D38" s="92"/>
      <c r="E38" s="92"/>
      <c r="F38" s="92"/>
      <c r="G38" s="92"/>
    </row>
    <row r="39" spans="1:7" s="91" customFormat="1">
      <c r="A39" s="92"/>
      <c r="B39" s="92"/>
      <c r="C39" s="92"/>
      <c r="D39" s="92"/>
      <c r="E39" s="92"/>
      <c r="F39" s="92"/>
      <c r="G39" s="92"/>
    </row>
    <row r="40" spans="1:7" s="91" customFormat="1">
      <c r="A40" s="93"/>
      <c r="B40" s="93"/>
      <c r="C40" s="93"/>
      <c r="D40" s="93"/>
      <c r="E40" s="93"/>
      <c r="F40" s="93"/>
      <c r="G40" s="93"/>
    </row>
    <row r="41" spans="1:7" s="91" customFormat="1">
      <c r="A41" s="93"/>
      <c r="B41" s="93"/>
      <c r="C41" s="93"/>
      <c r="D41" s="93"/>
      <c r="E41" s="93"/>
      <c r="F41" s="93"/>
      <c r="G41" s="93"/>
    </row>
    <row r="42" spans="1:7" s="91" customFormat="1">
      <c r="A42" s="93"/>
      <c r="B42" s="93"/>
      <c r="C42" s="93"/>
      <c r="D42" s="93"/>
      <c r="E42" s="93"/>
      <c r="F42" s="93"/>
      <c r="G42" s="93"/>
    </row>
    <row r="43" spans="1:7" s="91" customFormat="1">
      <c r="A43" s="93"/>
      <c r="B43" s="93"/>
      <c r="C43" s="93"/>
      <c r="D43" s="93"/>
      <c r="E43" s="93"/>
      <c r="F43" s="93"/>
      <c r="G43" s="93"/>
    </row>
    <row r="44" spans="1:7" s="91" customFormat="1">
      <c r="A44" s="93"/>
      <c r="B44" s="93"/>
      <c r="C44" s="93"/>
      <c r="D44" s="93"/>
      <c r="E44" s="93"/>
      <c r="F44" s="93"/>
      <c r="G44" s="93"/>
    </row>
    <row r="45" spans="1:7" s="91" customFormat="1">
      <c r="A45" s="93"/>
      <c r="B45" s="93"/>
      <c r="C45" s="93"/>
      <c r="D45" s="93"/>
      <c r="E45" s="93"/>
      <c r="F45" s="93"/>
      <c r="G45" s="93"/>
    </row>
    <row r="46" spans="1:7" s="91" customFormat="1">
      <c r="A46" s="93"/>
      <c r="B46" s="93"/>
      <c r="C46" s="93"/>
      <c r="D46" s="93"/>
      <c r="E46" s="93"/>
      <c r="F46" s="93"/>
      <c r="G46" s="93"/>
    </row>
    <row r="47" spans="1:7" s="91" customFormat="1">
      <c r="A47" s="93"/>
      <c r="B47" s="93"/>
      <c r="C47" s="93"/>
      <c r="D47" s="93"/>
      <c r="E47" s="93"/>
      <c r="F47" s="93"/>
      <c r="G47" s="93"/>
    </row>
    <row r="48" spans="1:7" s="91" customFormat="1">
      <c r="A48" s="93"/>
      <c r="B48" s="93"/>
      <c r="C48" s="93"/>
      <c r="D48" s="93"/>
      <c r="E48" s="93"/>
      <c r="F48" s="93"/>
      <c r="G48" s="93"/>
    </row>
    <row r="49" spans="1:7" s="91" customFormat="1">
      <c r="A49" s="93"/>
      <c r="B49" s="93"/>
      <c r="C49" s="93"/>
      <c r="D49" s="93"/>
      <c r="E49" s="93"/>
      <c r="F49" s="93"/>
      <c r="G49" s="93"/>
    </row>
    <row r="50" spans="1:7" s="91" customFormat="1">
      <c r="A50" s="93"/>
      <c r="B50" s="93"/>
      <c r="C50" s="93"/>
      <c r="D50" s="93"/>
      <c r="E50" s="93"/>
      <c r="F50" s="93"/>
      <c r="G50" s="93"/>
    </row>
    <row r="51" spans="1:7" s="91" customFormat="1">
      <c r="A51" s="93"/>
      <c r="B51" s="93"/>
      <c r="C51" s="93"/>
      <c r="D51" s="93"/>
      <c r="E51" s="93"/>
      <c r="F51" s="93"/>
      <c r="G51" s="93"/>
    </row>
    <row r="52" spans="1:7" s="91" customFormat="1">
      <c r="A52" s="93"/>
      <c r="B52" s="93"/>
      <c r="C52" s="93"/>
      <c r="D52" s="93"/>
      <c r="E52" s="93"/>
      <c r="F52" s="93"/>
      <c r="G52" s="93"/>
    </row>
    <row r="53" spans="1:7" s="91" customFormat="1">
      <c r="A53" s="93"/>
      <c r="B53" s="93"/>
      <c r="C53" s="93"/>
      <c r="D53" s="93"/>
      <c r="E53" s="93"/>
      <c r="F53" s="93"/>
      <c r="G53" s="93"/>
    </row>
    <row r="54" spans="1:7" s="91" customFormat="1">
      <c r="A54" s="93"/>
      <c r="B54" s="93"/>
      <c r="C54" s="93"/>
      <c r="D54" s="93"/>
      <c r="E54" s="93"/>
      <c r="F54" s="93"/>
      <c r="G54" s="93"/>
    </row>
    <row r="55" spans="1:7" s="91" customFormat="1">
      <c r="A55" s="93"/>
      <c r="B55" s="93"/>
      <c r="C55" s="93"/>
      <c r="D55" s="93"/>
      <c r="E55" s="93"/>
      <c r="F55" s="93"/>
      <c r="G55" s="93"/>
    </row>
    <row r="56" spans="1:7" s="91" customFormat="1">
      <c r="A56" s="93"/>
      <c r="B56" s="93"/>
      <c r="C56" s="93"/>
      <c r="D56" s="93"/>
      <c r="E56" s="93"/>
      <c r="F56" s="93"/>
      <c r="G56" s="93"/>
    </row>
    <row r="57" spans="1:7" s="91" customFormat="1">
      <c r="A57" s="93"/>
      <c r="B57" s="93"/>
      <c r="C57" s="93"/>
      <c r="D57" s="93"/>
      <c r="E57" s="93"/>
      <c r="F57" s="93"/>
      <c r="G57" s="93"/>
    </row>
    <row r="58" spans="1:7" s="91" customFormat="1">
      <c r="A58" s="93"/>
      <c r="B58" s="93"/>
      <c r="C58" s="93"/>
      <c r="D58" s="93"/>
      <c r="E58" s="93"/>
      <c r="F58" s="93"/>
      <c r="G58" s="93"/>
    </row>
    <row r="59" spans="1:7" s="91" customFormat="1">
      <c r="A59" s="93"/>
      <c r="B59" s="93"/>
      <c r="C59" s="93"/>
      <c r="D59" s="93"/>
      <c r="E59" s="93"/>
      <c r="F59" s="93"/>
      <c r="G59" s="93"/>
    </row>
    <row r="60" spans="1:7" s="91" customFormat="1">
      <c r="A60" s="93"/>
      <c r="B60" s="93"/>
      <c r="C60" s="93"/>
      <c r="D60" s="93"/>
      <c r="E60" s="93"/>
      <c r="F60" s="93"/>
      <c r="G60" s="93"/>
    </row>
    <row r="61" spans="1:7" s="91" customFormat="1">
      <c r="A61" s="93"/>
      <c r="B61" s="93"/>
      <c r="C61" s="93"/>
      <c r="D61" s="93"/>
      <c r="E61" s="93"/>
      <c r="F61" s="93"/>
      <c r="G61" s="93"/>
    </row>
    <row r="62" spans="1:7" s="91" customFormat="1">
      <c r="A62" s="93"/>
      <c r="B62" s="93"/>
      <c r="C62" s="93"/>
      <c r="D62" s="93"/>
      <c r="E62" s="93"/>
      <c r="F62" s="93"/>
      <c r="G62" s="93"/>
    </row>
    <row r="63" spans="1:7" s="91" customFormat="1">
      <c r="A63" s="93"/>
      <c r="B63" s="93"/>
      <c r="C63" s="93"/>
      <c r="D63" s="93"/>
      <c r="E63" s="93"/>
      <c r="F63" s="93"/>
      <c r="G63" s="93"/>
    </row>
    <row r="64" spans="1:7" s="91" customFormat="1">
      <c r="A64" s="93"/>
      <c r="B64" s="93"/>
      <c r="C64" s="93"/>
      <c r="D64" s="93"/>
      <c r="E64" s="93"/>
      <c r="F64" s="93"/>
      <c r="G64" s="93"/>
    </row>
    <row r="65" spans="1:7" s="91" customFormat="1">
      <c r="A65" s="93"/>
      <c r="B65" s="93"/>
      <c r="C65" s="93"/>
      <c r="D65" s="93"/>
      <c r="E65" s="93"/>
      <c r="F65" s="93"/>
      <c r="G65" s="93"/>
    </row>
    <row r="66" spans="1:7" s="91" customFormat="1">
      <c r="A66" s="93"/>
      <c r="B66" s="93"/>
      <c r="C66" s="93"/>
      <c r="D66" s="93"/>
      <c r="E66" s="93"/>
      <c r="F66" s="93"/>
      <c r="G66" s="93"/>
    </row>
    <row r="67" spans="1:7" s="91" customFormat="1">
      <c r="A67" s="93"/>
      <c r="B67" s="93"/>
      <c r="C67" s="93"/>
      <c r="D67" s="93"/>
      <c r="E67" s="93"/>
      <c r="F67" s="93"/>
      <c r="G67" s="93"/>
    </row>
    <row r="68" spans="1:7" s="91" customFormat="1">
      <c r="A68" s="93"/>
      <c r="B68" s="93"/>
      <c r="C68" s="93"/>
      <c r="D68" s="93"/>
      <c r="E68" s="93"/>
      <c r="F68" s="93"/>
      <c r="G68" s="93"/>
    </row>
    <row r="69" spans="1:7" s="91" customFormat="1">
      <c r="A69" s="93"/>
      <c r="B69" s="93"/>
      <c r="C69" s="93"/>
      <c r="D69" s="93"/>
      <c r="E69" s="93"/>
      <c r="F69" s="93"/>
      <c r="G69" s="93"/>
    </row>
    <row r="70" spans="1:7" s="91" customFormat="1">
      <c r="A70" s="93"/>
      <c r="B70" s="93"/>
      <c r="C70" s="93"/>
      <c r="D70" s="93"/>
      <c r="E70" s="93"/>
      <c r="F70" s="93"/>
      <c r="G70" s="93"/>
    </row>
    <row r="71" spans="1:7" s="91" customFormat="1">
      <c r="A71" s="93"/>
      <c r="B71" s="93"/>
      <c r="C71" s="93"/>
      <c r="D71" s="93"/>
      <c r="E71" s="93"/>
      <c r="F71" s="93"/>
      <c r="G71" s="93"/>
    </row>
    <row r="72" spans="1:7" s="91" customFormat="1">
      <c r="A72" s="93"/>
      <c r="B72" s="93"/>
      <c r="C72" s="93"/>
      <c r="D72" s="93"/>
      <c r="E72" s="93"/>
      <c r="F72" s="93"/>
      <c r="G72" s="93"/>
    </row>
    <row r="73" spans="1:7" s="91" customFormat="1">
      <c r="A73" s="93"/>
      <c r="B73" s="93"/>
      <c r="C73" s="93"/>
      <c r="D73" s="93"/>
      <c r="E73" s="93"/>
      <c r="F73" s="93"/>
      <c r="G73" s="93"/>
    </row>
    <row r="74" spans="1:7" s="91" customFormat="1">
      <c r="A74" s="93"/>
      <c r="B74" s="93"/>
      <c r="C74" s="93"/>
      <c r="D74" s="93"/>
      <c r="E74" s="93"/>
      <c r="F74" s="93"/>
      <c r="G74" s="93"/>
    </row>
    <row r="75" spans="1:7" s="91" customFormat="1">
      <c r="A75" s="93"/>
      <c r="B75" s="93"/>
      <c r="C75" s="93"/>
      <c r="D75" s="93"/>
      <c r="E75" s="93"/>
      <c r="F75" s="93"/>
      <c r="G75" s="93"/>
    </row>
    <row r="76" spans="1:7" s="91" customFormat="1">
      <c r="A76" s="93"/>
      <c r="B76" s="93"/>
      <c r="C76" s="93"/>
      <c r="D76" s="93"/>
      <c r="E76" s="93"/>
      <c r="F76" s="93"/>
      <c r="G76" s="93"/>
    </row>
    <row r="77" spans="1:7" s="91" customFormat="1">
      <c r="A77" s="93"/>
      <c r="B77" s="93"/>
      <c r="C77" s="93"/>
      <c r="D77" s="93"/>
      <c r="E77" s="93"/>
      <c r="F77" s="93"/>
      <c r="G77" s="93"/>
    </row>
    <row r="78" spans="1:7" s="91" customFormat="1">
      <c r="A78" s="93"/>
      <c r="B78" s="93"/>
      <c r="C78" s="93"/>
      <c r="D78" s="93"/>
      <c r="E78" s="93"/>
      <c r="F78" s="93"/>
      <c r="G78" s="93"/>
    </row>
    <row r="79" spans="1:7" s="91" customFormat="1">
      <c r="A79" s="93"/>
      <c r="B79" s="93"/>
      <c r="C79" s="93"/>
      <c r="D79" s="93"/>
      <c r="E79" s="93"/>
      <c r="F79" s="93"/>
      <c r="G79" s="93"/>
    </row>
    <row r="80" spans="1:7" s="91" customFormat="1">
      <c r="A80" s="93"/>
      <c r="B80" s="93"/>
      <c r="C80" s="93"/>
      <c r="D80" s="93"/>
      <c r="E80" s="93"/>
      <c r="F80" s="93"/>
      <c r="G80" s="93"/>
    </row>
    <row r="81" spans="1:7" s="91" customFormat="1">
      <c r="A81" s="93"/>
      <c r="B81" s="93"/>
      <c r="C81" s="93"/>
      <c r="D81" s="93"/>
      <c r="E81" s="93"/>
      <c r="F81" s="93"/>
      <c r="G81" s="93"/>
    </row>
    <row r="82" spans="1:7" s="91" customFormat="1">
      <c r="A82" s="93"/>
      <c r="B82" s="93"/>
      <c r="C82" s="93"/>
      <c r="D82" s="93"/>
      <c r="E82" s="93"/>
      <c r="F82" s="93"/>
      <c r="G82" s="93"/>
    </row>
    <row r="83" spans="1:7" s="91" customFormat="1">
      <c r="A83" s="93"/>
      <c r="B83" s="93"/>
      <c r="C83" s="93"/>
      <c r="D83" s="93"/>
      <c r="E83" s="93"/>
      <c r="F83" s="93"/>
      <c r="G83" s="93"/>
    </row>
    <row r="84" spans="1:7" s="91" customFormat="1">
      <c r="A84" s="93"/>
      <c r="B84" s="93"/>
      <c r="C84" s="93"/>
      <c r="D84" s="93"/>
      <c r="E84" s="93"/>
      <c r="F84" s="93"/>
      <c r="G84" s="93"/>
    </row>
    <row r="85" spans="1:7" s="91" customFormat="1">
      <c r="A85" s="93"/>
      <c r="B85" s="93"/>
      <c r="C85" s="93"/>
      <c r="D85" s="93"/>
      <c r="E85" s="93"/>
      <c r="F85" s="93"/>
      <c r="G85" s="93"/>
    </row>
    <row r="86" spans="1:7" s="91" customFormat="1">
      <c r="A86" s="93"/>
      <c r="B86" s="93"/>
      <c r="C86" s="93"/>
      <c r="D86" s="93"/>
      <c r="E86" s="93"/>
      <c r="F86" s="93"/>
      <c r="G86" s="93"/>
    </row>
    <row r="87" spans="1:7" s="91" customFormat="1">
      <c r="A87" s="93"/>
      <c r="B87" s="93"/>
      <c r="C87" s="93"/>
      <c r="D87" s="93"/>
      <c r="E87" s="93"/>
      <c r="F87" s="93"/>
      <c r="G87" s="93"/>
    </row>
    <row r="88" spans="1:7" s="91" customFormat="1">
      <c r="A88" s="93"/>
      <c r="B88" s="93"/>
      <c r="C88" s="93"/>
      <c r="D88" s="93"/>
      <c r="E88" s="93"/>
      <c r="F88" s="93"/>
      <c r="G88" s="93"/>
    </row>
    <row r="89" spans="1:7" s="91" customFormat="1">
      <c r="A89" s="93"/>
      <c r="B89" s="93"/>
      <c r="C89" s="93"/>
      <c r="D89" s="93"/>
      <c r="E89" s="93"/>
      <c r="F89" s="93"/>
      <c r="G89" s="93"/>
    </row>
    <row r="90" spans="1:7" s="91" customFormat="1">
      <c r="A90" s="93"/>
      <c r="B90" s="93"/>
      <c r="C90" s="93"/>
      <c r="D90" s="93"/>
      <c r="E90" s="93"/>
      <c r="F90" s="93"/>
      <c r="G90" s="93"/>
    </row>
    <row r="91" spans="1:7" s="91" customFormat="1">
      <c r="A91" s="93"/>
      <c r="B91" s="93"/>
      <c r="C91" s="93"/>
      <c r="D91" s="93"/>
      <c r="E91" s="93"/>
      <c r="F91" s="93"/>
      <c r="G91" s="93"/>
    </row>
    <row r="92" spans="1:7" s="91" customFormat="1">
      <c r="A92" s="93"/>
      <c r="B92" s="93"/>
      <c r="C92" s="93"/>
      <c r="D92" s="93"/>
      <c r="E92" s="93"/>
      <c r="F92" s="93"/>
      <c r="G92" s="93"/>
    </row>
    <row r="93" spans="1:7" s="91" customFormat="1">
      <c r="A93" s="93"/>
      <c r="B93" s="93"/>
      <c r="C93" s="93"/>
      <c r="D93" s="93"/>
      <c r="E93" s="93"/>
      <c r="F93" s="93"/>
      <c r="G93" s="93"/>
    </row>
    <row r="94" spans="1:7" s="91" customFormat="1">
      <c r="A94" s="93"/>
      <c r="B94" s="93"/>
      <c r="C94" s="93"/>
      <c r="D94" s="93"/>
      <c r="E94" s="93"/>
      <c r="F94" s="93"/>
      <c r="G94" s="93"/>
    </row>
    <row r="95" spans="1:7" s="91" customFormat="1">
      <c r="A95" s="93"/>
      <c r="B95" s="93"/>
      <c r="C95" s="93"/>
      <c r="D95" s="93"/>
      <c r="E95" s="93"/>
      <c r="F95" s="93"/>
      <c r="G95" s="93"/>
    </row>
    <row r="96" spans="1:7" s="91" customFormat="1">
      <c r="A96" s="93"/>
      <c r="B96" s="93"/>
      <c r="C96" s="93"/>
      <c r="D96" s="93"/>
      <c r="E96" s="93"/>
      <c r="F96" s="93"/>
      <c r="G96" s="93"/>
    </row>
    <row r="97" spans="1:7" s="91" customFormat="1">
      <c r="A97" s="93"/>
      <c r="B97" s="93"/>
      <c r="C97" s="93"/>
      <c r="D97" s="93"/>
      <c r="E97" s="93"/>
      <c r="F97" s="93"/>
      <c r="G97" s="93"/>
    </row>
    <row r="98" spans="1:7" s="91" customFormat="1">
      <c r="A98" s="93"/>
      <c r="B98" s="93"/>
      <c r="C98" s="93"/>
      <c r="D98" s="93"/>
      <c r="E98" s="93"/>
      <c r="F98" s="93"/>
      <c r="G98" s="93"/>
    </row>
    <row r="99" spans="1:7" s="91" customFormat="1">
      <c r="A99" s="93"/>
      <c r="B99" s="93"/>
      <c r="C99" s="93"/>
      <c r="D99" s="93"/>
      <c r="E99" s="93"/>
      <c r="F99" s="93"/>
      <c r="G99" s="93"/>
    </row>
    <row r="100" spans="1:7" s="91" customFormat="1">
      <c r="A100" s="93"/>
      <c r="B100" s="93"/>
      <c r="C100" s="93"/>
      <c r="D100" s="93"/>
      <c r="E100" s="93"/>
      <c r="F100" s="93"/>
      <c r="G100" s="93"/>
    </row>
    <row r="101" spans="1:7" s="91" customFormat="1">
      <c r="A101" s="93"/>
      <c r="B101" s="93"/>
      <c r="C101" s="93"/>
      <c r="D101" s="93"/>
      <c r="E101" s="93"/>
      <c r="F101" s="93"/>
      <c r="G101" s="93"/>
    </row>
    <row r="102" spans="1:7" s="91" customFormat="1">
      <c r="A102" s="93"/>
      <c r="B102" s="93"/>
      <c r="C102" s="93"/>
      <c r="D102" s="93"/>
      <c r="E102" s="93"/>
      <c r="F102" s="93"/>
      <c r="G102" s="93"/>
    </row>
    <row r="103" spans="1:7" s="91" customFormat="1">
      <c r="A103" s="93"/>
      <c r="B103" s="93"/>
      <c r="C103" s="93"/>
      <c r="D103" s="93"/>
      <c r="E103" s="93"/>
      <c r="F103" s="93"/>
      <c r="G103" s="93"/>
    </row>
    <row r="104" spans="1:7" s="91" customFormat="1">
      <c r="A104" s="93"/>
      <c r="B104" s="93"/>
      <c r="C104" s="93"/>
      <c r="D104" s="93"/>
      <c r="E104" s="93"/>
      <c r="F104" s="93"/>
      <c r="G104" s="93"/>
    </row>
    <row r="105" spans="1:7" s="91" customFormat="1">
      <c r="A105" s="93"/>
      <c r="B105" s="93"/>
      <c r="C105" s="93"/>
      <c r="D105" s="93"/>
      <c r="E105" s="93"/>
      <c r="F105" s="93"/>
      <c r="G105" s="93"/>
    </row>
    <row r="106" spans="1:7" s="91" customFormat="1">
      <c r="A106" s="93"/>
      <c r="B106" s="93"/>
      <c r="C106" s="93"/>
      <c r="D106" s="93"/>
      <c r="E106" s="93"/>
      <c r="F106" s="93"/>
      <c r="G106" s="93"/>
    </row>
    <row r="107" spans="1:7" s="91" customFormat="1">
      <c r="A107" s="93"/>
      <c r="B107" s="93"/>
      <c r="C107" s="93"/>
      <c r="D107" s="93"/>
      <c r="E107" s="93"/>
      <c r="F107" s="93"/>
      <c r="G107" s="93"/>
    </row>
    <row r="108" spans="1:7" s="91" customFormat="1">
      <c r="A108" s="93"/>
      <c r="B108" s="93"/>
      <c r="C108" s="93"/>
      <c r="D108" s="93"/>
      <c r="E108" s="93"/>
      <c r="F108" s="93"/>
      <c r="G108" s="93"/>
    </row>
    <row r="109" spans="1:7" s="91" customFormat="1">
      <c r="A109" s="93"/>
      <c r="B109" s="93"/>
      <c r="C109" s="93"/>
      <c r="D109" s="93"/>
      <c r="E109" s="93"/>
      <c r="F109" s="93"/>
      <c r="G109" s="93"/>
    </row>
    <row r="110" spans="1:7" s="91" customFormat="1">
      <c r="A110" s="93"/>
      <c r="B110" s="93"/>
      <c r="C110" s="93"/>
      <c r="D110" s="93"/>
      <c r="E110" s="93"/>
      <c r="F110" s="93"/>
      <c r="G110" s="93"/>
    </row>
    <row r="111" spans="1:7" s="91" customFormat="1">
      <c r="A111" s="93"/>
      <c r="B111" s="93"/>
      <c r="C111" s="93"/>
      <c r="D111" s="93"/>
      <c r="E111" s="93"/>
      <c r="F111" s="93"/>
      <c r="G111" s="93"/>
    </row>
    <row r="112" spans="1:7" s="91" customFormat="1">
      <c r="A112" s="93"/>
      <c r="B112" s="93"/>
      <c r="C112" s="93"/>
      <c r="D112" s="93"/>
      <c r="E112" s="93"/>
      <c r="F112" s="93"/>
      <c r="G112" s="93"/>
    </row>
    <row r="113" spans="1:7" s="91" customFormat="1">
      <c r="A113" s="93"/>
      <c r="B113" s="93"/>
      <c r="C113" s="93"/>
      <c r="D113" s="93"/>
      <c r="E113" s="93"/>
      <c r="F113" s="93"/>
      <c r="G113" s="93"/>
    </row>
    <row r="114" spans="1:7" s="91" customFormat="1">
      <c r="A114" s="93"/>
      <c r="B114" s="93"/>
      <c r="C114" s="93"/>
      <c r="D114" s="93"/>
      <c r="E114" s="93"/>
      <c r="F114" s="93"/>
      <c r="G114" s="93"/>
    </row>
    <row r="115" spans="1:7" s="91" customFormat="1">
      <c r="A115" s="93"/>
      <c r="B115" s="93"/>
      <c r="C115" s="93"/>
      <c r="D115" s="93"/>
      <c r="E115" s="93"/>
      <c r="F115" s="93"/>
      <c r="G115" s="93"/>
    </row>
    <row r="116" spans="1:7" s="91" customFormat="1">
      <c r="A116" s="93"/>
      <c r="B116" s="93"/>
      <c r="C116" s="93"/>
      <c r="D116" s="93"/>
      <c r="E116" s="93"/>
      <c r="F116" s="93"/>
      <c r="G116" s="93"/>
    </row>
    <row r="117" spans="1:7" s="91" customFormat="1">
      <c r="A117" s="93"/>
      <c r="B117" s="93"/>
      <c r="C117" s="93"/>
      <c r="D117" s="93"/>
      <c r="E117" s="93"/>
      <c r="F117" s="93"/>
      <c r="G117" s="93"/>
    </row>
    <row r="118" spans="1:7" s="91" customFormat="1">
      <c r="A118" s="93"/>
      <c r="B118" s="93"/>
      <c r="C118" s="93"/>
      <c r="D118" s="93"/>
      <c r="E118" s="93"/>
      <c r="F118" s="93"/>
      <c r="G118" s="93"/>
    </row>
    <row r="119" spans="1:7" s="91" customFormat="1">
      <c r="A119" s="93"/>
      <c r="B119" s="93"/>
      <c r="C119" s="93"/>
      <c r="D119" s="93"/>
      <c r="E119" s="93"/>
      <c r="F119" s="93"/>
      <c r="G119" s="93"/>
    </row>
    <row r="120" spans="1:7" s="91" customFormat="1">
      <c r="A120" s="93"/>
      <c r="B120" s="93"/>
      <c r="C120" s="93"/>
      <c r="D120" s="93"/>
      <c r="E120" s="93"/>
      <c r="F120" s="93"/>
      <c r="G120" s="93"/>
    </row>
    <row r="121" spans="1:7" s="91" customFormat="1">
      <c r="A121" s="93"/>
      <c r="B121" s="93"/>
      <c r="C121" s="93"/>
      <c r="D121" s="93"/>
      <c r="E121" s="93"/>
      <c r="F121" s="93"/>
      <c r="G121" s="93"/>
    </row>
    <row r="122" spans="1:7" s="91" customFormat="1">
      <c r="A122" s="93"/>
      <c r="B122" s="93"/>
      <c r="C122" s="93"/>
      <c r="D122" s="93"/>
      <c r="E122" s="93"/>
      <c r="F122" s="93"/>
      <c r="G122" s="93"/>
    </row>
    <row r="123" spans="1:7" s="91" customFormat="1">
      <c r="A123" s="93"/>
      <c r="B123" s="93"/>
      <c r="C123" s="93"/>
      <c r="D123" s="93"/>
      <c r="E123" s="93"/>
      <c r="F123" s="93"/>
      <c r="G123" s="93"/>
    </row>
    <row r="124" spans="1:7" s="91" customFormat="1">
      <c r="A124" s="93"/>
      <c r="B124" s="93"/>
      <c r="C124" s="93"/>
      <c r="D124" s="93"/>
      <c r="E124" s="93"/>
      <c r="F124" s="93"/>
      <c r="G124" s="93"/>
    </row>
    <row r="125" spans="1:7" s="91" customFormat="1">
      <c r="A125" s="93"/>
      <c r="B125" s="93"/>
      <c r="C125" s="93"/>
      <c r="D125" s="93"/>
      <c r="E125" s="93"/>
      <c r="F125" s="93"/>
      <c r="G125" s="93"/>
    </row>
    <row r="126" spans="1:7" s="91" customFormat="1">
      <c r="A126" s="93"/>
      <c r="B126" s="93"/>
      <c r="C126" s="93"/>
      <c r="D126" s="93"/>
      <c r="E126" s="93"/>
      <c r="F126" s="93"/>
      <c r="G126" s="93"/>
    </row>
    <row r="127" spans="1:7" s="91" customFormat="1">
      <c r="A127" s="93"/>
      <c r="B127" s="93"/>
      <c r="C127" s="93"/>
      <c r="D127" s="93"/>
      <c r="E127" s="93"/>
      <c r="F127" s="93"/>
      <c r="G127" s="93"/>
    </row>
    <row r="128" spans="1:7" s="91" customFormat="1">
      <c r="A128" s="93"/>
      <c r="B128" s="93"/>
      <c r="C128" s="93"/>
      <c r="D128" s="93"/>
      <c r="E128" s="93"/>
      <c r="F128" s="93"/>
      <c r="G128" s="93"/>
    </row>
    <row r="129" spans="1:7" s="91" customFormat="1">
      <c r="A129" s="93"/>
      <c r="B129" s="93"/>
      <c r="C129" s="93"/>
      <c r="D129" s="93"/>
      <c r="E129" s="93"/>
      <c r="F129" s="93"/>
      <c r="G129" s="93"/>
    </row>
    <row r="130" spans="1:7" s="91" customFormat="1">
      <c r="A130" s="93"/>
      <c r="B130" s="93"/>
      <c r="C130" s="93"/>
      <c r="D130" s="93"/>
      <c r="E130" s="93"/>
      <c r="F130" s="93"/>
      <c r="G130" s="93"/>
    </row>
    <row r="131" spans="1:7" s="91" customFormat="1">
      <c r="A131" s="93"/>
      <c r="B131" s="93"/>
      <c r="C131" s="93"/>
      <c r="D131" s="93"/>
      <c r="E131" s="93"/>
      <c r="F131" s="93"/>
      <c r="G131" s="93"/>
    </row>
    <row r="132" spans="1:7" s="91" customFormat="1">
      <c r="A132" s="93"/>
      <c r="B132" s="93"/>
      <c r="C132" s="93"/>
      <c r="D132" s="93"/>
      <c r="E132" s="93"/>
      <c r="F132" s="93"/>
      <c r="G132" s="93"/>
    </row>
    <row r="133" spans="1:7" s="91" customFormat="1">
      <c r="A133" s="93"/>
      <c r="B133" s="93"/>
      <c r="C133" s="93"/>
      <c r="D133" s="93"/>
      <c r="E133" s="93"/>
      <c r="F133" s="93"/>
      <c r="G133" s="93"/>
    </row>
    <row r="134" spans="1:7" s="91" customFormat="1">
      <c r="A134" s="93"/>
      <c r="B134" s="93"/>
      <c r="C134" s="93"/>
      <c r="D134" s="93"/>
      <c r="E134" s="93"/>
      <c r="F134" s="93"/>
      <c r="G134" s="93"/>
    </row>
    <row r="135" spans="1:7" s="91" customFormat="1">
      <c r="A135" s="93"/>
      <c r="B135" s="93"/>
      <c r="C135" s="93"/>
      <c r="D135" s="93"/>
      <c r="E135" s="93"/>
      <c r="F135" s="93"/>
      <c r="G135" s="93"/>
    </row>
    <row r="136" spans="1:7" s="91" customFormat="1">
      <c r="A136" s="93"/>
      <c r="B136" s="93"/>
      <c r="C136" s="93"/>
      <c r="D136" s="93"/>
      <c r="E136" s="93"/>
      <c r="F136" s="93"/>
      <c r="G136" s="93"/>
    </row>
    <row r="137" spans="1:7" s="91" customFormat="1">
      <c r="A137" s="93"/>
      <c r="B137" s="93"/>
      <c r="C137" s="93"/>
      <c r="D137" s="93"/>
      <c r="E137" s="93"/>
      <c r="F137" s="93"/>
      <c r="G137" s="93"/>
    </row>
    <row r="138" spans="1:7" s="91" customFormat="1">
      <c r="A138" s="93"/>
      <c r="B138" s="93"/>
      <c r="C138" s="93"/>
      <c r="D138" s="93"/>
      <c r="E138" s="93"/>
      <c r="F138" s="93"/>
      <c r="G138" s="93"/>
    </row>
    <row r="139" spans="1:7" s="91" customFormat="1">
      <c r="A139" s="93"/>
      <c r="B139" s="93"/>
      <c r="C139" s="93"/>
      <c r="D139" s="93"/>
      <c r="E139" s="93"/>
      <c r="F139" s="93"/>
      <c r="G139" s="93"/>
    </row>
    <row r="140" spans="1:7" s="91" customFormat="1">
      <c r="A140" s="93"/>
      <c r="B140" s="93"/>
      <c r="C140" s="93"/>
      <c r="D140" s="93"/>
      <c r="E140" s="93"/>
      <c r="F140" s="93"/>
      <c r="G140" s="93"/>
    </row>
    <row r="141" spans="1:7" s="91" customFormat="1">
      <c r="A141" s="93"/>
      <c r="B141" s="93"/>
      <c r="C141" s="93"/>
      <c r="D141" s="93"/>
      <c r="E141" s="93"/>
      <c r="F141" s="93"/>
      <c r="G141" s="93"/>
    </row>
    <row r="142" spans="1:7" s="91" customFormat="1">
      <c r="A142" s="93"/>
      <c r="B142" s="93"/>
      <c r="C142" s="93"/>
      <c r="D142" s="93"/>
      <c r="E142" s="93"/>
      <c r="F142" s="93"/>
      <c r="G142" s="93"/>
    </row>
    <row r="143" spans="1:7" s="91" customFormat="1">
      <c r="A143" s="93"/>
      <c r="B143" s="93"/>
      <c r="C143" s="93"/>
      <c r="D143" s="93"/>
      <c r="E143" s="93"/>
      <c r="F143" s="93"/>
      <c r="G143" s="93"/>
    </row>
    <row r="144" spans="1:7" s="91" customFormat="1">
      <c r="A144" s="93"/>
      <c r="B144" s="93"/>
      <c r="C144" s="93"/>
      <c r="D144" s="93"/>
      <c r="E144" s="93"/>
      <c r="F144" s="93"/>
      <c r="G144" s="93"/>
    </row>
    <row r="145" spans="1:7" s="91" customFormat="1">
      <c r="A145" s="93"/>
      <c r="B145" s="93"/>
      <c r="C145" s="93"/>
      <c r="D145" s="93"/>
      <c r="E145" s="93"/>
      <c r="F145" s="93"/>
      <c r="G145" s="93"/>
    </row>
    <row r="146" spans="1:7" s="91" customFormat="1">
      <c r="A146" s="93"/>
      <c r="B146" s="93"/>
      <c r="C146" s="93"/>
      <c r="D146" s="93"/>
      <c r="E146" s="93"/>
      <c r="F146" s="93"/>
      <c r="G146" s="93"/>
    </row>
    <row r="147" spans="1:7" s="91" customFormat="1">
      <c r="A147" s="93"/>
      <c r="B147" s="93"/>
      <c r="C147" s="93"/>
      <c r="D147" s="93"/>
      <c r="E147" s="93"/>
      <c r="F147" s="93"/>
      <c r="G147" s="93"/>
    </row>
    <row r="148" spans="1:7" s="91" customFormat="1">
      <c r="A148" s="93"/>
      <c r="B148" s="93"/>
      <c r="C148" s="93"/>
      <c r="D148" s="93"/>
      <c r="E148" s="93"/>
      <c r="F148" s="93"/>
      <c r="G148" s="93"/>
    </row>
    <row r="149" spans="1:7" s="91" customFormat="1">
      <c r="A149" s="93"/>
      <c r="B149" s="93"/>
      <c r="C149" s="93"/>
      <c r="D149" s="93"/>
      <c r="E149" s="93"/>
      <c r="F149" s="93"/>
      <c r="G149" s="93"/>
    </row>
    <row r="150" spans="1:7" s="91" customFormat="1">
      <c r="A150" s="93"/>
      <c r="B150" s="93"/>
      <c r="C150" s="93"/>
      <c r="D150" s="93"/>
      <c r="E150" s="93"/>
      <c r="F150" s="93"/>
      <c r="G150" s="93"/>
    </row>
    <row r="151" spans="1:7" s="91" customFormat="1">
      <c r="A151" s="93"/>
      <c r="B151" s="93"/>
      <c r="C151" s="93"/>
      <c r="D151" s="93"/>
      <c r="E151" s="93"/>
      <c r="F151" s="93"/>
      <c r="G151" s="93"/>
    </row>
    <row r="152" spans="1:7" s="91" customFormat="1">
      <c r="A152" s="93"/>
      <c r="B152" s="93"/>
      <c r="C152" s="93"/>
      <c r="D152" s="93"/>
      <c r="E152" s="93"/>
      <c r="F152" s="93"/>
      <c r="G152" s="93"/>
    </row>
    <row r="153" spans="1:7" s="91" customFormat="1">
      <c r="A153" s="93"/>
      <c r="B153" s="93"/>
      <c r="C153" s="93"/>
      <c r="D153" s="93"/>
      <c r="E153" s="93"/>
      <c r="F153" s="93"/>
      <c r="G153" s="93"/>
    </row>
    <row r="154" spans="1:7" s="91" customFormat="1">
      <c r="A154" s="93"/>
      <c r="B154" s="93"/>
      <c r="C154" s="93"/>
      <c r="D154" s="93"/>
      <c r="E154" s="93"/>
      <c r="F154" s="93"/>
      <c r="G154" s="93"/>
    </row>
    <row r="155" spans="1:7" s="91" customFormat="1">
      <c r="A155" s="93"/>
      <c r="B155" s="93"/>
      <c r="C155" s="93"/>
      <c r="D155" s="93"/>
      <c r="E155" s="93"/>
      <c r="F155" s="93"/>
      <c r="G155" s="93"/>
    </row>
    <row r="156" spans="1:7" s="91" customFormat="1">
      <c r="A156" s="93"/>
      <c r="B156" s="93"/>
      <c r="C156" s="93"/>
      <c r="D156" s="93"/>
      <c r="E156" s="93"/>
      <c r="F156" s="93"/>
      <c r="G156" s="93"/>
    </row>
    <row r="157" spans="1:7" s="91" customFormat="1">
      <c r="A157" s="93"/>
      <c r="B157" s="93"/>
      <c r="C157" s="93"/>
      <c r="D157" s="93"/>
      <c r="E157" s="93"/>
      <c r="F157" s="93"/>
      <c r="G157" s="93"/>
    </row>
    <row r="158" spans="1:7" s="91" customFormat="1">
      <c r="A158" s="93"/>
      <c r="B158" s="93"/>
      <c r="C158" s="93"/>
      <c r="D158" s="93"/>
      <c r="E158" s="93"/>
      <c r="F158" s="93"/>
      <c r="G158" s="93"/>
    </row>
    <row r="159" spans="1:7" s="91" customFormat="1">
      <c r="A159" s="93"/>
      <c r="B159" s="93"/>
      <c r="C159" s="93"/>
      <c r="D159" s="93"/>
      <c r="E159" s="93"/>
      <c r="F159" s="93"/>
      <c r="G159" s="93"/>
    </row>
    <row r="160" spans="1:7" s="91" customFormat="1">
      <c r="A160" s="93"/>
      <c r="B160" s="93"/>
      <c r="C160" s="93"/>
      <c r="D160" s="93"/>
      <c r="E160" s="93"/>
      <c r="F160" s="93"/>
      <c r="G160" s="93"/>
    </row>
    <row r="161" spans="1:7" s="91" customFormat="1">
      <c r="A161" s="93"/>
      <c r="B161" s="93"/>
      <c r="C161" s="93"/>
      <c r="D161" s="93"/>
      <c r="E161" s="93"/>
      <c r="F161" s="93"/>
      <c r="G161" s="93"/>
    </row>
    <row r="162" spans="1:7" s="91" customFormat="1">
      <c r="A162" s="93"/>
      <c r="B162" s="93"/>
      <c r="C162" s="93"/>
      <c r="D162" s="93"/>
      <c r="E162" s="93"/>
      <c r="F162" s="93"/>
      <c r="G162" s="93"/>
    </row>
    <row r="163" spans="1:7" s="91" customFormat="1">
      <c r="A163" s="93"/>
      <c r="B163" s="93"/>
      <c r="C163" s="93"/>
      <c r="D163" s="93"/>
      <c r="E163" s="93"/>
      <c r="F163" s="93"/>
      <c r="G163" s="93"/>
    </row>
    <row r="164" spans="1:7" s="91" customFormat="1">
      <c r="A164" s="93"/>
      <c r="B164" s="93"/>
      <c r="C164" s="93"/>
      <c r="D164" s="93"/>
      <c r="E164" s="93"/>
      <c r="F164" s="93"/>
      <c r="G164" s="93"/>
    </row>
    <row r="165" spans="1:7" s="91" customFormat="1">
      <c r="A165" s="93"/>
      <c r="B165" s="93"/>
      <c r="C165" s="93"/>
      <c r="D165" s="93"/>
      <c r="E165" s="93"/>
      <c r="F165" s="93"/>
      <c r="G165" s="93"/>
    </row>
    <row r="166" spans="1:7" s="91" customFormat="1">
      <c r="A166" s="93"/>
      <c r="B166" s="93"/>
      <c r="C166" s="93"/>
      <c r="D166" s="93"/>
      <c r="E166" s="93"/>
      <c r="F166" s="93"/>
      <c r="G166" s="93"/>
    </row>
    <row r="167" spans="1:7" s="91" customFormat="1">
      <c r="A167" s="93"/>
      <c r="B167" s="93"/>
      <c r="C167" s="93"/>
      <c r="D167" s="93"/>
      <c r="E167" s="93"/>
      <c r="F167" s="93"/>
      <c r="G167" s="93"/>
    </row>
    <row r="168" spans="1:7" s="91" customFormat="1">
      <c r="A168" s="93"/>
      <c r="B168" s="93"/>
      <c r="C168" s="93"/>
      <c r="D168" s="93"/>
      <c r="E168" s="93"/>
      <c r="F168" s="93"/>
      <c r="G168" s="93"/>
    </row>
    <row r="169" spans="1:7" s="91" customFormat="1">
      <c r="A169" s="93"/>
      <c r="B169" s="93"/>
      <c r="C169" s="93"/>
      <c r="D169" s="93"/>
      <c r="E169" s="93"/>
      <c r="F169" s="93"/>
      <c r="G169" s="93"/>
    </row>
    <row r="170" spans="1:7" s="91" customFormat="1">
      <c r="A170" s="93"/>
      <c r="B170" s="93"/>
      <c r="C170" s="93"/>
      <c r="D170" s="93"/>
      <c r="E170" s="93"/>
      <c r="F170" s="93"/>
      <c r="G170" s="93"/>
    </row>
    <row r="171" spans="1:7" s="91" customFormat="1">
      <c r="A171" s="93"/>
      <c r="B171" s="93"/>
      <c r="C171" s="93"/>
      <c r="D171" s="93"/>
      <c r="E171" s="93"/>
      <c r="F171" s="93"/>
      <c r="G171" s="93"/>
    </row>
    <row r="172" spans="1:7" s="91" customFormat="1">
      <c r="A172" s="93"/>
      <c r="B172" s="93"/>
      <c r="C172" s="93"/>
      <c r="D172" s="93"/>
      <c r="E172" s="93"/>
      <c r="F172" s="93"/>
      <c r="G172" s="93"/>
    </row>
    <row r="173" spans="1:7" s="91" customFormat="1">
      <c r="A173" s="93"/>
      <c r="B173" s="93"/>
      <c r="C173" s="93"/>
      <c r="D173" s="93"/>
      <c r="E173" s="93"/>
      <c r="F173" s="93"/>
      <c r="G173" s="93"/>
    </row>
    <row r="174" spans="1:7" s="91" customFormat="1">
      <c r="A174" s="93"/>
      <c r="B174" s="93"/>
      <c r="C174" s="93"/>
      <c r="D174" s="93"/>
      <c r="E174" s="93"/>
      <c r="F174" s="93"/>
      <c r="G174" s="93"/>
    </row>
    <row r="175" spans="1:7" s="91" customFormat="1">
      <c r="A175" s="93"/>
      <c r="B175" s="93"/>
      <c r="C175" s="93"/>
      <c r="D175" s="93"/>
      <c r="E175" s="93"/>
      <c r="F175" s="93"/>
      <c r="G175" s="93"/>
    </row>
    <row r="176" spans="1:7" s="91" customFormat="1">
      <c r="A176" s="93"/>
      <c r="B176" s="93"/>
      <c r="C176" s="93"/>
      <c r="D176" s="93"/>
      <c r="E176" s="93"/>
      <c r="F176" s="93"/>
      <c r="G176" s="93"/>
    </row>
    <row r="177" spans="1:7" s="91" customFormat="1">
      <c r="A177" s="93"/>
      <c r="B177" s="93"/>
      <c r="C177" s="93"/>
      <c r="D177" s="93"/>
      <c r="E177" s="93"/>
      <c r="F177" s="93"/>
      <c r="G177" s="93"/>
    </row>
    <row r="178" spans="1:7" s="91" customFormat="1">
      <c r="A178" s="93"/>
      <c r="B178" s="93"/>
      <c r="C178" s="93"/>
      <c r="D178" s="93"/>
      <c r="E178" s="93"/>
      <c r="F178" s="93"/>
      <c r="G178" s="93"/>
    </row>
    <row r="179" spans="1:7" s="91" customFormat="1">
      <c r="A179" s="93"/>
      <c r="B179" s="93"/>
      <c r="C179" s="93"/>
      <c r="D179" s="93"/>
      <c r="E179" s="93"/>
      <c r="F179" s="93"/>
      <c r="G179" s="93"/>
    </row>
    <row r="180" spans="1:7" s="91" customFormat="1">
      <c r="A180" s="93"/>
      <c r="B180" s="93"/>
      <c r="C180" s="93"/>
      <c r="D180" s="93"/>
      <c r="E180" s="93"/>
      <c r="F180" s="93"/>
      <c r="G180" s="93"/>
    </row>
    <row r="181" spans="1:7" s="91" customFormat="1">
      <c r="A181" s="93"/>
      <c r="B181" s="93"/>
      <c r="C181" s="93"/>
      <c r="D181" s="93"/>
      <c r="E181" s="93"/>
      <c r="F181" s="93"/>
      <c r="G181" s="93"/>
    </row>
    <row r="182" spans="1:7" s="91" customFormat="1">
      <c r="A182" s="93"/>
      <c r="B182" s="93"/>
      <c r="C182" s="93"/>
      <c r="D182" s="93"/>
      <c r="E182" s="93"/>
      <c r="F182" s="93"/>
      <c r="G182" s="93"/>
    </row>
    <row r="183" spans="1:7" s="91" customFormat="1">
      <c r="A183" s="93"/>
      <c r="B183" s="93"/>
      <c r="C183" s="93"/>
      <c r="D183" s="93"/>
      <c r="E183" s="93"/>
      <c r="F183" s="93"/>
      <c r="G183" s="93"/>
    </row>
    <row r="184" spans="1:7" s="91" customFormat="1">
      <c r="A184" s="93"/>
      <c r="B184" s="93"/>
      <c r="C184" s="93"/>
      <c r="D184" s="93"/>
      <c r="E184" s="93"/>
      <c r="F184" s="93"/>
      <c r="G184" s="93"/>
    </row>
    <row r="185" spans="1:7" s="91" customFormat="1">
      <c r="A185" s="93"/>
      <c r="B185" s="93"/>
      <c r="C185" s="93"/>
      <c r="D185" s="93"/>
      <c r="E185" s="93"/>
      <c r="F185" s="93"/>
      <c r="G185" s="93"/>
    </row>
    <row r="186" spans="1:7" s="91" customFormat="1">
      <c r="A186" s="93"/>
      <c r="B186" s="93"/>
      <c r="C186" s="93"/>
      <c r="D186" s="93"/>
      <c r="E186" s="93"/>
      <c r="F186" s="93"/>
      <c r="G186" s="93"/>
    </row>
    <row r="187" spans="1:7" s="91" customFormat="1">
      <c r="A187" s="93"/>
      <c r="B187" s="93"/>
      <c r="C187" s="93"/>
      <c r="D187" s="93"/>
      <c r="E187" s="93"/>
      <c r="F187" s="93"/>
      <c r="G187" s="93"/>
    </row>
    <row r="188" spans="1:7" s="91" customFormat="1">
      <c r="A188" s="93"/>
      <c r="B188" s="93"/>
      <c r="C188" s="93"/>
      <c r="D188" s="93"/>
      <c r="E188" s="93"/>
      <c r="F188" s="93"/>
      <c r="G188" s="93"/>
    </row>
    <row r="189" spans="1:7" s="91" customFormat="1">
      <c r="A189" s="93"/>
      <c r="B189" s="93"/>
      <c r="C189" s="93"/>
      <c r="D189" s="93"/>
      <c r="E189" s="93"/>
      <c r="F189" s="93"/>
      <c r="G189" s="93"/>
    </row>
    <row r="190" spans="1:7" s="91" customFormat="1">
      <c r="A190" s="93"/>
      <c r="B190" s="93"/>
      <c r="C190" s="93"/>
      <c r="D190" s="93"/>
      <c r="E190" s="93"/>
      <c r="F190" s="93"/>
      <c r="G190" s="93"/>
    </row>
    <row r="191" spans="1:7" s="91" customFormat="1">
      <c r="A191" s="93"/>
      <c r="B191" s="93"/>
      <c r="C191" s="93"/>
      <c r="D191" s="93"/>
      <c r="E191" s="93"/>
      <c r="F191" s="93"/>
      <c r="G191" s="93"/>
    </row>
    <row r="192" spans="1:7" s="91" customFormat="1">
      <c r="A192" s="93"/>
      <c r="B192" s="93"/>
      <c r="C192" s="93"/>
      <c r="D192" s="93"/>
      <c r="E192" s="93"/>
      <c r="F192" s="93"/>
      <c r="G192" s="93"/>
    </row>
    <row r="193" spans="1:7" s="91" customFormat="1">
      <c r="A193" s="93"/>
      <c r="B193" s="93"/>
      <c r="C193" s="93"/>
      <c r="D193" s="93"/>
      <c r="E193" s="93"/>
      <c r="F193" s="93"/>
      <c r="G193" s="93"/>
    </row>
    <row r="194" spans="1:7" s="91" customFormat="1">
      <c r="A194" s="93"/>
      <c r="B194" s="93"/>
      <c r="C194" s="93"/>
      <c r="D194" s="93"/>
      <c r="E194" s="93"/>
      <c r="F194" s="93"/>
      <c r="G194" s="93"/>
    </row>
    <row r="195" spans="1:7" s="91" customFormat="1">
      <c r="A195" s="93"/>
      <c r="B195" s="93"/>
      <c r="C195" s="93"/>
      <c r="D195" s="93"/>
      <c r="E195" s="93"/>
      <c r="F195" s="93"/>
      <c r="G195" s="93"/>
    </row>
    <row r="196" spans="1:7" s="91" customFormat="1">
      <c r="A196" s="93"/>
      <c r="B196" s="93"/>
      <c r="C196" s="93"/>
      <c r="D196" s="93"/>
      <c r="E196" s="93"/>
      <c r="F196" s="93"/>
      <c r="G196" s="93"/>
    </row>
    <row r="197" spans="1:7" s="91" customFormat="1">
      <c r="A197" s="93"/>
      <c r="B197" s="93"/>
      <c r="C197" s="93"/>
      <c r="D197" s="93"/>
      <c r="E197" s="93"/>
      <c r="F197" s="93"/>
      <c r="G197" s="93"/>
    </row>
    <row r="198" spans="1:7" s="91" customFormat="1">
      <c r="A198" s="93"/>
      <c r="B198" s="93"/>
      <c r="C198" s="93"/>
      <c r="D198" s="93"/>
      <c r="E198" s="93"/>
      <c r="F198" s="93"/>
      <c r="G198" s="93"/>
    </row>
    <row r="199" spans="1:7" s="91" customFormat="1">
      <c r="A199" s="93"/>
      <c r="B199" s="93"/>
      <c r="C199" s="93"/>
      <c r="D199" s="93"/>
      <c r="E199" s="93"/>
      <c r="F199" s="93"/>
      <c r="G199" s="93"/>
    </row>
    <row r="200" spans="1:7" s="91" customFormat="1">
      <c r="A200" s="93"/>
      <c r="B200" s="93"/>
      <c r="C200" s="93"/>
      <c r="D200" s="93"/>
      <c r="E200" s="93"/>
      <c r="F200" s="93"/>
      <c r="G200" s="93"/>
    </row>
    <row r="201" spans="1:7" s="91" customFormat="1">
      <c r="A201" s="93"/>
      <c r="B201" s="93"/>
      <c r="C201" s="93"/>
      <c r="D201" s="93"/>
      <c r="E201" s="93"/>
      <c r="F201" s="93"/>
      <c r="G201" s="93"/>
    </row>
    <row r="202" spans="1:7" s="91" customFormat="1">
      <c r="A202" s="93"/>
      <c r="B202" s="93"/>
      <c r="C202" s="93"/>
      <c r="D202" s="93"/>
      <c r="E202" s="93"/>
      <c r="F202" s="93"/>
      <c r="G202" s="93"/>
    </row>
    <row r="203" spans="1:7" s="91" customFormat="1">
      <c r="A203" s="93"/>
      <c r="B203" s="93"/>
      <c r="C203" s="93"/>
      <c r="D203" s="93"/>
      <c r="E203" s="93"/>
      <c r="F203" s="93"/>
      <c r="G203" s="93"/>
    </row>
    <row r="204" spans="1:7" s="91" customFormat="1">
      <c r="A204" s="93"/>
      <c r="B204" s="93"/>
      <c r="C204" s="93"/>
      <c r="D204" s="93"/>
      <c r="E204" s="93"/>
      <c r="F204" s="93"/>
      <c r="G204" s="93"/>
    </row>
    <row r="205" spans="1:7" s="91" customFormat="1">
      <c r="A205" s="93"/>
      <c r="B205" s="93"/>
      <c r="C205" s="93"/>
      <c r="D205" s="93"/>
      <c r="E205" s="93"/>
      <c r="F205" s="93"/>
      <c r="G205" s="93"/>
    </row>
    <row r="206" spans="1:7" s="91" customFormat="1">
      <c r="A206" s="93"/>
      <c r="B206" s="93"/>
      <c r="C206" s="93"/>
      <c r="D206" s="93"/>
      <c r="E206" s="93"/>
      <c r="F206" s="93"/>
      <c r="G206" s="93"/>
    </row>
    <row r="207" spans="1:7" s="91" customFormat="1">
      <c r="A207" s="93"/>
      <c r="B207" s="93"/>
      <c r="C207" s="93"/>
      <c r="D207" s="93"/>
      <c r="E207" s="93"/>
      <c r="F207" s="93"/>
      <c r="G207" s="93"/>
    </row>
    <row r="208" spans="1:7" s="91" customFormat="1">
      <c r="A208" s="93"/>
      <c r="B208" s="93"/>
      <c r="C208" s="93"/>
      <c r="D208" s="93"/>
      <c r="E208" s="93"/>
      <c r="F208" s="93"/>
      <c r="G208" s="93"/>
    </row>
    <row r="209" spans="1:7" s="91" customFormat="1">
      <c r="A209" s="93"/>
      <c r="B209" s="93"/>
      <c r="C209" s="93"/>
      <c r="D209" s="93"/>
      <c r="E209" s="93"/>
      <c r="F209" s="93"/>
      <c r="G209" s="93"/>
    </row>
    <row r="210" spans="1:7" s="91" customFormat="1">
      <c r="A210" s="93"/>
      <c r="B210" s="93"/>
      <c r="C210" s="93"/>
      <c r="D210" s="93"/>
      <c r="E210" s="93"/>
      <c r="F210" s="93"/>
      <c r="G210" s="93"/>
    </row>
    <row r="211" spans="1:7" s="91" customFormat="1">
      <c r="A211" s="93"/>
      <c r="B211" s="93"/>
      <c r="C211" s="93"/>
      <c r="D211" s="93"/>
      <c r="E211" s="93"/>
      <c r="F211" s="93"/>
      <c r="G211" s="93"/>
    </row>
    <row r="212" spans="1:7" s="91" customFormat="1">
      <c r="A212" s="93"/>
      <c r="B212" s="93"/>
      <c r="C212" s="93"/>
      <c r="D212" s="93"/>
      <c r="E212" s="93"/>
      <c r="F212" s="93"/>
      <c r="G212" s="93"/>
    </row>
  </sheetData>
  <sheetProtection password="E105" sheet="1"/>
  <phoneticPr fontId="13" type="noConversion"/>
  <pageMargins left="0.70866141732283472" right="0.70866141732283472" top="0.74803149606299213" bottom="0.74803149606299213" header="0.31496062992125984" footer="0.31496062992125984"/>
  <pageSetup paperSize="9" scale="90"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BE668"/>
  <sheetViews>
    <sheetView showGridLines="0" zoomScale="110" zoomScaleNormal="110" zoomScaleSheetLayoutView="100" workbookViewId="0">
      <selection activeCell="F19" sqref="F19"/>
    </sheetView>
  </sheetViews>
  <sheetFormatPr baseColWidth="10" defaultColWidth="9.140625" defaultRowHeight="12.75"/>
  <cols>
    <col min="1" max="5" width="5.85546875" style="364" customWidth="1"/>
    <col min="6" max="6" width="53.7109375" style="436" customWidth="1"/>
    <col min="7" max="7" width="17.140625" style="364" customWidth="1"/>
    <col min="8" max="8" width="15.42578125" style="364" bestFit="1" customWidth="1"/>
    <col min="9" max="9" width="16.5703125" style="364" customWidth="1"/>
    <col min="10" max="10" width="14.85546875" style="364" bestFit="1" customWidth="1"/>
    <col min="11" max="11" width="6.5703125" style="368" bestFit="1" customWidth="1"/>
    <col min="12" max="12" width="1.85546875" style="366" customWidth="1"/>
    <col min="13" max="13" width="9.140625" style="701" customWidth="1"/>
    <col min="14" max="49" width="9.140625" style="366" customWidth="1"/>
    <col min="50" max="16384" width="9.140625" style="368"/>
  </cols>
  <sheetData>
    <row r="1" spans="1:57" s="354" customFormat="1">
      <c r="F1" s="359"/>
      <c r="M1" s="360"/>
      <c r="N1" s="361"/>
      <c r="O1" s="361"/>
      <c r="P1" s="361"/>
      <c r="Q1" s="362"/>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row>
    <row r="2" spans="1:57" s="354" customFormat="1">
      <c r="C2" s="363"/>
      <c r="E2" s="364"/>
      <c r="F2" s="365" t="str">
        <f>'Formulario PPGR1'!I2</f>
        <v>Servicio Nacional de Salud</v>
      </c>
      <c r="M2" s="360"/>
      <c r="N2" s="361"/>
      <c r="O2" s="361"/>
      <c r="P2" s="361"/>
      <c r="Q2" s="362"/>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row>
    <row r="3" spans="1:57" s="354" customFormat="1">
      <c r="C3" s="363"/>
      <c r="E3" s="364"/>
      <c r="F3" s="365" t="str">
        <f>'Formulario PPGR1'!I3</f>
        <v>Dirección de Planificación y Desarrollo</v>
      </c>
      <c r="M3" s="360"/>
      <c r="N3" s="361"/>
      <c r="O3" s="361"/>
      <c r="P3" s="361"/>
      <c r="Q3" s="362"/>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row>
    <row r="4" spans="1:57" s="354" customFormat="1">
      <c r="C4" s="363"/>
      <c r="E4" s="364"/>
      <c r="F4" s="365" t="str">
        <f>'Formulario PPGR1'!I4</f>
        <v xml:space="preserve">Plan Operativo Anual </v>
      </c>
      <c r="M4" s="360"/>
      <c r="N4" s="361"/>
      <c r="O4" s="361"/>
      <c r="P4" s="361"/>
      <c r="Q4" s="362"/>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row>
    <row r="5" spans="1:57" s="354" customFormat="1">
      <c r="C5" s="363"/>
      <c r="E5" s="364"/>
      <c r="F5" s="365" t="s">
        <v>1120</v>
      </c>
      <c r="M5" s="360"/>
      <c r="N5" s="361"/>
      <c r="O5" s="361"/>
      <c r="P5" s="361"/>
      <c r="Q5" s="362"/>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row>
    <row r="6" spans="1:57" s="354" customFormat="1">
      <c r="E6" s="364"/>
      <c r="F6" s="365" t="str">
        <f>'Formulario PPGR1'!$L$3</f>
        <v>R6 - SRS Enriquillo</v>
      </c>
      <c r="O6" s="361"/>
      <c r="P6" s="361"/>
      <c r="Q6" s="362"/>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row>
    <row r="7" spans="1:57" ht="16.5" customHeight="1">
      <c r="A7" s="366"/>
      <c r="B7" s="366"/>
      <c r="C7" s="366"/>
      <c r="D7" s="366"/>
      <c r="E7" s="366"/>
      <c r="F7" s="367"/>
      <c r="G7" s="366"/>
      <c r="H7" s="366"/>
      <c r="I7" s="366"/>
      <c r="J7" s="366"/>
      <c r="K7" s="366"/>
      <c r="AX7" s="366"/>
      <c r="AY7" s="366"/>
      <c r="AZ7" s="366"/>
      <c r="BA7" s="366"/>
      <c r="BB7" s="366"/>
      <c r="BC7" s="366"/>
      <c r="BD7" s="366"/>
      <c r="BE7" s="366"/>
    </row>
    <row r="8" spans="1:57" ht="15.75" customHeight="1">
      <c r="A8" s="369" t="s">
        <v>1121</v>
      </c>
      <c r="B8" s="370"/>
      <c r="C8" s="370"/>
      <c r="D8" s="370"/>
      <c r="E8" s="370"/>
      <c r="F8" s="371"/>
      <c r="G8" s="370"/>
      <c r="H8" s="370"/>
      <c r="I8" s="370"/>
      <c r="J8" s="370"/>
      <c r="K8" s="372"/>
    </row>
    <row r="9" spans="1:57">
      <c r="A9" s="373" t="s">
        <v>1102</v>
      </c>
      <c r="B9" s="374"/>
      <c r="C9" s="374"/>
      <c r="D9" s="374"/>
      <c r="E9" s="374"/>
      <c r="F9" s="375"/>
      <c r="G9" s="376">
        <f>+'Formulario PPGR6'!F16</f>
        <v>12165584.34</v>
      </c>
      <c r="H9" s="376"/>
      <c r="I9" s="376"/>
      <c r="J9" s="376"/>
      <c r="K9" s="377"/>
    </row>
    <row r="10" spans="1:57">
      <c r="A10" s="373" t="s">
        <v>1122</v>
      </c>
      <c r="B10" s="374"/>
      <c r="C10" s="374"/>
      <c r="D10" s="374"/>
      <c r="E10" s="374"/>
      <c r="F10" s="375"/>
      <c r="G10" s="378">
        <f>+'Formulario PPGR6'!F23</f>
        <v>105044372.38</v>
      </c>
      <c r="H10" s="376"/>
      <c r="I10" s="376"/>
      <c r="J10" s="376"/>
      <c r="K10" s="377"/>
    </row>
    <row r="11" spans="1:57">
      <c r="A11" s="373" t="s">
        <v>1123</v>
      </c>
      <c r="B11" s="374"/>
      <c r="C11" s="374"/>
      <c r="D11" s="374"/>
      <c r="E11" s="374"/>
      <c r="F11" s="375"/>
      <c r="G11" s="378">
        <f>+'Formulario PPGR6'!F15</f>
        <v>840457559.30999994</v>
      </c>
      <c r="H11" s="376"/>
      <c r="I11" s="376"/>
      <c r="J11" s="376"/>
      <c r="K11" s="377"/>
    </row>
    <row r="12" spans="1:57">
      <c r="A12" s="373" t="s">
        <v>1124</v>
      </c>
      <c r="B12" s="374"/>
      <c r="C12" s="374"/>
      <c r="D12" s="374"/>
      <c r="E12" s="374"/>
      <c r="F12" s="375"/>
      <c r="G12" s="378">
        <f>'Formulario PPGR6'!F11+'Formulario PPGR6'!F17+'Formulario PPGR6'!F21+'Formulario PPGR6'!F22</f>
        <v>14935412.279999999</v>
      </c>
      <c r="H12" s="376"/>
      <c r="I12" s="376"/>
      <c r="J12" s="376"/>
      <c r="K12" s="377"/>
    </row>
    <row r="13" spans="1:57">
      <c r="A13" s="379" t="s">
        <v>1097</v>
      </c>
      <c r="B13" s="374"/>
      <c r="C13" s="374"/>
      <c r="D13" s="374"/>
      <c r="E13" s="374"/>
      <c r="F13" s="375"/>
      <c r="G13" s="380">
        <f>+'Formulario PPGR6'!F18</f>
        <v>0</v>
      </c>
      <c r="H13" s="376"/>
      <c r="I13" s="376"/>
      <c r="J13" s="376"/>
      <c r="K13" s="377"/>
    </row>
    <row r="14" spans="1:57" ht="13.5" thickBot="1">
      <c r="A14" s="381" t="s">
        <v>1125</v>
      </c>
      <c r="B14" s="382"/>
      <c r="C14" s="382"/>
      <c r="D14" s="382"/>
      <c r="E14" s="382"/>
      <c r="F14" s="383"/>
      <c r="G14" s="384">
        <f>SUM(G9:G13)</f>
        <v>972602928.30999994</v>
      </c>
      <c r="H14" s="385"/>
      <c r="I14" s="385"/>
      <c r="J14" s="385"/>
      <c r="K14" s="386"/>
    </row>
    <row r="15" spans="1:57" ht="15.75" customHeight="1" thickTop="1">
      <c r="A15" s="387" t="s">
        <v>1126</v>
      </c>
      <c r="B15" s="388"/>
      <c r="C15" s="388"/>
      <c r="D15" s="388"/>
      <c r="E15" s="388"/>
      <c r="F15" s="389"/>
      <c r="G15" s="388"/>
      <c r="H15" s="388"/>
      <c r="I15" s="388"/>
      <c r="J15" s="388"/>
      <c r="K15" s="390"/>
    </row>
    <row r="16" spans="1:57" ht="24" customHeight="1">
      <c r="A16" s="732" t="s">
        <v>1127</v>
      </c>
      <c r="B16" s="732" t="s">
        <v>1128</v>
      </c>
      <c r="C16" s="732" t="s">
        <v>1088</v>
      </c>
      <c r="D16" s="732" t="s">
        <v>1129</v>
      </c>
      <c r="E16" s="732" t="s">
        <v>1089</v>
      </c>
      <c r="F16" s="729" t="s">
        <v>1130</v>
      </c>
      <c r="G16" s="731" t="s">
        <v>1131</v>
      </c>
      <c r="H16" s="731" t="s">
        <v>1132</v>
      </c>
      <c r="I16" s="731" t="s">
        <v>1133</v>
      </c>
      <c r="J16" s="729" t="s">
        <v>1134</v>
      </c>
      <c r="K16" s="729" t="s">
        <v>1092</v>
      </c>
    </row>
    <row r="17" spans="1:13" ht="63" customHeight="1">
      <c r="A17" s="732"/>
      <c r="B17" s="732"/>
      <c r="C17" s="732"/>
      <c r="D17" s="732"/>
      <c r="E17" s="732"/>
      <c r="F17" s="730"/>
      <c r="G17" s="731"/>
      <c r="H17" s="731"/>
      <c r="I17" s="731"/>
      <c r="J17" s="730"/>
      <c r="K17" s="730"/>
    </row>
    <row r="18" spans="1:13">
      <c r="A18" s="391">
        <v>2</v>
      </c>
      <c r="B18" s="392"/>
      <c r="C18" s="392"/>
      <c r="D18" s="392"/>
      <c r="E18" s="392"/>
      <c r="F18" s="393" t="s">
        <v>1135</v>
      </c>
      <c r="G18" s="394">
        <f>+G19+G67+G170+G254+G271+G324</f>
        <v>39656237.200000003</v>
      </c>
      <c r="H18" s="394">
        <f t="shared" ref="H18:J18" si="0">+H19+H67+H170+H254+H271+H324</f>
        <v>238324628.68799999</v>
      </c>
      <c r="I18" s="394">
        <f t="shared" si="0"/>
        <v>819457559.31000006</v>
      </c>
      <c r="J18" s="394">
        <f t="shared" si="0"/>
        <v>1097438425.198</v>
      </c>
      <c r="K18" s="394">
        <f>+K19+K67+K170+K254+K271+K324+0.56</f>
        <v>100.00416015878982</v>
      </c>
      <c r="M18" s="702"/>
    </row>
    <row r="19" spans="1:13">
      <c r="A19" s="395">
        <v>2</v>
      </c>
      <c r="B19" s="396">
        <v>1</v>
      </c>
      <c r="C19" s="396"/>
      <c r="D19" s="396"/>
      <c r="E19" s="396"/>
      <c r="F19" s="397" t="s">
        <v>1136</v>
      </c>
      <c r="G19" s="398">
        <f>+G20+G42+G54+G58</f>
        <v>0</v>
      </c>
      <c r="H19" s="398">
        <f t="shared" ref="H19:K19" si="1">+H20+H42+H54+H58</f>
        <v>32797482.828000002</v>
      </c>
      <c r="I19" s="398">
        <f t="shared" si="1"/>
        <v>819457559.31000006</v>
      </c>
      <c r="J19" s="398">
        <f t="shared" si="1"/>
        <v>852255042.13800001</v>
      </c>
      <c r="K19" s="398">
        <f t="shared" si="1"/>
        <v>77.658574965992827</v>
      </c>
      <c r="M19" s="702"/>
    </row>
    <row r="20" spans="1:13">
      <c r="A20" s="399">
        <v>2</v>
      </c>
      <c r="B20" s="400">
        <v>1</v>
      </c>
      <c r="C20" s="400">
        <v>1</v>
      </c>
      <c r="D20" s="400"/>
      <c r="E20" s="400"/>
      <c r="F20" s="401" t="s">
        <v>1137</v>
      </c>
      <c r="G20" s="402">
        <f>+G21+G26+G33+G35+G37</f>
        <v>0</v>
      </c>
      <c r="H20" s="402">
        <f t="shared" ref="H20:K20" si="2">+H21+H26+H33+H35+H37</f>
        <v>17593045.59</v>
      </c>
      <c r="I20" s="402">
        <f t="shared" si="2"/>
        <v>819457559.31000006</v>
      </c>
      <c r="J20" s="402">
        <f t="shared" si="2"/>
        <v>837050604.89999998</v>
      </c>
      <c r="K20" s="402">
        <f t="shared" si="2"/>
        <v>76.273127100409226</v>
      </c>
      <c r="M20" s="702"/>
    </row>
    <row r="21" spans="1:13">
      <c r="A21" s="403">
        <v>2</v>
      </c>
      <c r="B21" s="404">
        <v>1</v>
      </c>
      <c r="C21" s="404">
        <v>1</v>
      </c>
      <c r="D21" s="404">
        <v>1</v>
      </c>
      <c r="E21" s="404"/>
      <c r="F21" s="405" t="s">
        <v>1138</v>
      </c>
      <c r="G21" s="406">
        <f>SUM(G22:G25)</f>
        <v>0</v>
      </c>
      <c r="H21" s="406">
        <f t="shared" ref="H21:K21" si="3">SUM(H22:H25)</f>
        <v>0</v>
      </c>
      <c r="I21" s="406">
        <f t="shared" si="3"/>
        <v>756422362.44000006</v>
      </c>
      <c r="J21" s="406">
        <f t="shared" si="3"/>
        <v>756422362.44000006</v>
      </c>
      <c r="K21" s="406">
        <f t="shared" si="3"/>
        <v>68.926178004340073</v>
      </c>
      <c r="M21" s="702"/>
    </row>
    <row r="22" spans="1:13">
      <c r="A22" s="408">
        <v>2</v>
      </c>
      <c r="B22" s="409">
        <v>1</v>
      </c>
      <c r="C22" s="409">
        <v>1</v>
      </c>
      <c r="D22" s="409">
        <v>1</v>
      </c>
      <c r="E22" s="409" t="s">
        <v>1139</v>
      </c>
      <c r="F22" s="410" t="s">
        <v>1140</v>
      </c>
      <c r="G22" s="411"/>
      <c r="H22" s="411"/>
      <c r="I22" s="411">
        <v>521102405.75999999</v>
      </c>
      <c r="J22" s="412">
        <f>SUBTOTAL(9,G22:I22)</f>
        <v>521102405.75999999</v>
      </c>
      <c r="K22" s="413">
        <f>IFERROR(J22/$J$18*100,"0.00")</f>
        <v>47.483521060963639</v>
      </c>
      <c r="M22" s="702"/>
    </row>
    <row r="23" spans="1:13">
      <c r="A23" s="408">
        <v>2</v>
      </c>
      <c r="B23" s="409">
        <v>1</v>
      </c>
      <c r="C23" s="409">
        <v>1</v>
      </c>
      <c r="D23" s="409">
        <v>1</v>
      </c>
      <c r="E23" s="409" t="s">
        <v>1141</v>
      </c>
      <c r="F23" s="414" t="s">
        <v>1142</v>
      </c>
      <c r="G23" s="411"/>
      <c r="H23" s="411"/>
      <c r="I23" s="411">
        <v>235319956.68000001</v>
      </c>
      <c r="J23" s="412">
        <f>SUBTOTAL(9,G23:I23)</f>
        <v>235319956.68000001</v>
      </c>
      <c r="K23" s="413">
        <f>IFERROR(J23/$J$18*100,"0.00")</f>
        <v>21.442656943376441</v>
      </c>
      <c r="M23" s="702"/>
    </row>
    <row r="24" spans="1:13">
      <c r="A24" s="408">
        <v>2</v>
      </c>
      <c r="B24" s="409">
        <v>1</v>
      </c>
      <c r="C24" s="409">
        <v>1</v>
      </c>
      <c r="D24" s="409">
        <v>1</v>
      </c>
      <c r="E24" s="409" t="s">
        <v>1143</v>
      </c>
      <c r="F24" s="414" t="s">
        <v>1144</v>
      </c>
      <c r="G24" s="411"/>
      <c r="H24" s="411"/>
      <c r="I24" s="411"/>
      <c r="J24" s="412">
        <f>SUBTOTAL(9,G24:I24)</f>
        <v>0</v>
      </c>
      <c r="K24" s="413">
        <f>IFERROR(J24/$J$18*100,"0.00")</f>
        <v>0</v>
      </c>
      <c r="M24" s="702"/>
    </row>
    <row r="25" spans="1:13">
      <c r="A25" s="408">
        <v>2</v>
      </c>
      <c r="B25" s="409">
        <v>1</v>
      </c>
      <c r="C25" s="409">
        <v>1</v>
      </c>
      <c r="D25" s="409">
        <v>1</v>
      </c>
      <c r="E25" s="409" t="s">
        <v>1145</v>
      </c>
      <c r="F25" s="414" t="s">
        <v>1146</v>
      </c>
      <c r="G25" s="411"/>
      <c r="H25" s="411"/>
      <c r="I25" s="411"/>
      <c r="J25" s="412">
        <f>SUBTOTAL(9,G25:I25)</f>
        <v>0</v>
      </c>
      <c r="K25" s="413">
        <f>IFERROR(J25/$J$18*100,"0.00")</f>
        <v>0</v>
      </c>
      <c r="M25" s="702"/>
    </row>
    <row r="26" spans="1:13">
      <c r="A26" s="403">
        <v>2</v>
      </c>
      <c r="B26" s="404">
        <v>1</v>
      </c>
      <c r="C26" s="404">
        <v>1</v>
      </c>
      <c r="D26" s="404">
        <v>2</v>
      </c>
      <c r="E26" s="404"/>
      <c r="F26" s="405" t="s">
        <v>1147</v>
      </c>
      <c r="G26" s="406">
        <f>SUM(G27:G32)</f>
        <v>0</v>
      </c>
      <c r="H26" s="406">
        <f>SUM(H27:H32)</f>
        <v>15859765.16</v>
      </c>
      <c r="I26" s="406">
        <f>SUM(I27:I32)</f>
        <v>0</v>
      </c>
      <c r="J26" s="406">
        <f>SUM(J27:J32)</f>
        <v>15859765.16</v>
      </c>
      <c r="K26" s="415">
        <f>SUM(K27:K32)</f>
        <v>1.4451621882237793</v>
      </c>
      <c r="M26" s="702"/>
    </row>
    <row r="27" spans="1:13">
      <c r="A27" s="408">
        <v>2</v>
      </c>
      <c r="B27" s="409">
        <v>1</v>
      </c>
      <c r="C27" s="409">
        <v>1</v>
      </c>
      <c r="D27" s="409">
        <v>2</v>
      </c>
      <c r="E27" s="409" t="s">
        <v>1148</v>
      </c>
      <c r="F27" s="414" t="s">
        <v>1149</v>
      </c>
      <c r="G27" s="411"/>
      <c r="H27" s="411"/>
      <c r="I27" s="411"/>
      <c r="J27" s="412">
        <f t="shared" ref="J27:J32" si="4">SUBTOTAL(9,G27:I27)</f>
        <v>0</v>
      </c>
      <c r="K27" s="413">
        <f t="shared" ref="K27:K32" si="5">IFERROR(J27/$J$18*100,"0.00")</f>
        <v>0</v>
      </c>
      <c r="M27" s="702"/>
    </row>
    <row r="28" spans="1:13">
      <c r="A28" s="408">
        <v>2</v>
      </c>
      <c r="B28" s="409">
        <v>1</v>
      </c>
      <c r="C28" s="409">
        <v>1</v>
      </c>
      <c r="D28" s="409">
        <v>2</v>
      </c>
      <c r="E28" s="409" t="s">
        <v>1143</v>
      </c>
      <c r="F28" s="414" t="s">
        <v>1150</v>
      </c>
      <c r="G28" s="411"/>
      <c r="H28" s="411"/>
      <c r="I28" s="411"/>
      <c r="J28" s="412">
        <f t="shared" si="4"/>
        <v>0</v>
      </c>
      <c r="K28" s="413">
        <f t="shared" si="5"/>
        <v>0</v>
      </c>
      <c r="M28" s="702"/>
    </row>
    <row r="29" spans="1:13">
      <c r="A29" s="408">
        <v>2</v>
      </c>
      <c r="B29" s="409">
        <v>1</v>
      </c>
      <c r="C29" s="409">
        <v>1</v>
      </c>
      <c r="D29" s="409">
        <v>2</v>
      </c>
      <c r="E29" s="409" t="s">
        <v>1145</v>
      </c>
      <c r="F29" s="414" t="s">
        <v>1151</v>
      </c>
      <c r="G29" s="411"/>
      <c r="H29" s="411">
        <v>1130200</v>
      </c>
      <c r="I29" s="411"/>
      <c r="J29" s="412">
        <f t="shared" si="4"/>
        <v>1130200</v>
      </c>
      <c r="K29" s="413">
        <f t="shared" si="5"/>
        <v>0.10298527680913754</v>
      </c>
      <c r="M29" s="702"/>
    </row>
    <row r="30" spans="1:13">
      <c r="A30" s="416">
        <v>2</v>
      </c>
      <c r="B30" s="417">
        <v>1</v>
      </c>
      <c r="C30" s="417">
        <v>1</v>
      </c>
      <c r="D30" s="417">
        <v>2</v>
      </c>
      <c r="E30" s="417" t="s">
        <v>1152</v>
      </c>
      <c r="F30" s="418" t="s">
        <v>1153</v>
      </c>
      <c r="G30" s="411"/>
      <c r="H30" s="411">
        <v>13599365.16</v>
      </c>
      <c r="I30" s="411"/>
      <c r="J30" s="412">
        <f t="shared" si="4"/>
        <v>13599365.16</v>
      </c>
      <c r="K30" s="413">
        <f t="shared" si="5"/>
        <v>1.2391916346055043</v>
      </c>
      <c r="M30" s="702"/>
    </row>
    <row r="31" spans="1:13">
      <c r="A31" s="416">
        <v>2</v>
      </c>
      <c r="B31" s="417">
        <v>1</v>
      </c>
      <c r="C31" s="417">
        <v>1</v>
      </c>
      <c r="D31" s="417">
        <v>2</v>
      </c>
      <c r="E31" s="417" t="s">
        <v>1154</v>
      </c>
      <c r="F31" s="418" t="s">
        <v>1155</v>
      </c>
      <c r="G31" s="411"/>
      <c r="H31" s="411">
        <v>1130200</v>
      </c>
      <c r="I31" s="411"/>
      <c r="J31" s="412">
        <f t="shared" si="4"/>
        <v>1130200</v>
      </c>
      <c r="K31" s="413">
        <f t="shared" si="5"/>
        <v>0.10298527680913754</v>
      </c>
      <c r="M31" s="702"/>
    </row>
    <row r="32" spans="1:13">
      <c r="A32" s="416">
        <v>2</v>
      </c>
      <c r="B32" s="417">
        <v>1</v>
      </c>
      <c r="C32" s="417">
        <v>1</v>
      </c>
      <c r="D32" s="417">
        <v>2</v>
      </c>
      <c r="E32" s="417" t="s">
        <v>1156</v>
      </c>
      <c r="F32" s="418" t="s">
        <v>1157</v>
      </c>
      <c r="G32" s="411"/>
      <c r="H32" s="411"/>
      <c r="I32" s="411"/>
      <c r="J32" s="412">
        <f t="shared" si="4"/>
        <v>0</v>
      </c>
      <c r="K32" s="413">
        <f t="shared" si="5"/>
        <v>0</v>
      </c>
      <c r="M32" s="702"/>
    </row>
    <row r="33" spans="1:13">
      <c r="A33" s="403">
        <v>2</v>
      </c>
      <c r="B33" s="404">
        <v>1</v>
      </c>
      <c r="C33" s="404">
        <v>1</v>
      </c>
      <c r="D33" s="404">
        <v>3</v>
      </c>
      <c r="E33" s="404"/>
      <c r="F33" s="405" t="s">
        <v>1158</v>
      </c>
      <c r="G33" s="406">
        <f>G34</f>
        <v>0</v>
      </c>
      <c r="H33" s="406">
        <f>H34</f>
        <v>0</v>
      </c>
      <c r="I33" s="406">
        <f>I34</f>
        <v>0</v>
      </c>
      <c r="J33" s="406">
        <f>J34</f>
        <v>0</v>
      </c>
      <c r="K33" s="407">
        <f>K34</f>
        <v>0</v>
      </c>
      <c r="M33" s="702"/>
    </row>
    <row r="34" spans="1:13">
      <c r="A34" s="408">
        <v>2</v>
      </c>
      <c r="B34" s="409">
        <v>1</v>
      </c>
      <c r="C34" s="409">
        <v>1</v>
      </c>
      <c r="D34" s="409">
        <v>3</v>
      </c>
      <c r="E34" s="409" t="s">
        <v>1139</v>
      </c>
      <c r="F34" s="414" t="s">
        <v>1158</v>
      </c>
      <c r="G34" s="411"/>
      <c r="H34" s="411"/>
      <c r="I34" s="411"/>
      <c r="J34" s="412">
        <f>SUBTOTAL(9,G34:I34)</f>
        <v>0</v>
      </c>
      <c r="K34" s="413">
        <f>IFERROR(J34/$J$18*100,"0.00")</f>
        <v>0</v>
      </c>
      <c r="M34" s="702"/>
    </row>
    <row r="35" spans="1:13">
      <c r="A35" s="403">
        <v>2</v>
      </c>
      <c r="B35" s="404">
        <v>1</v>
      </c>
      <c r="C35" s="404">
        <v>1</v>
      </c>
      <c r="D35" s="404">
        <v>4</v>
      </c>
      <c r="E35" s="404"/>
      <c r="F35" s="405" t="s">
        <v>1159</v>
      </c>
      <c r="G35" s="406">
        <f>G36</f>
        <v>0</v>
      </c>
      <c r="H35" s="406">
        <f>H36</f>
        <v>1133280.43</v>
      </c>
      <c r="I35" s="406">
        <f>I36</f>
        <v>63035196.869999997</v>
      </c>
      <c r="J35" s="406">
        <f>J36</f>
        <v>64168477.299999997</v>
      </c>
      <c r="K35" s="407">
        <f>K36</f>
        <v>5.8471141365787984</v>
      </c>
      <c r="M35" s="702"/>
    </row>
    <row r="36" spans="1:13">
      <c r="A36" s="408">
        <v>2</v>
      </c>
      <c r="B36" s="409">
        <v>1</v>
      </c>
      <c r="C36" s="409">
        <v>1</v>
      </c>
      <c r="D36" s="409">
        <v>4</v>
      </c>
      <c r="E36" s="409" t="s">
        <v>1139</v>
      </c>
      <c r="F36" s="414" t="s">
        <v>1159</v>
      </c>
      <c r="G36" s="411"/>
      <c r="H36" s="411">
        <v>1133280.43</v>
      </c>
      <c r="I36" s="411">
        <v>63035196.869999997</v>
      </c>
      <c r="J36" s="412">
        <f>SUBTOTAL(9,G36:I36)</f>
        <v>64168477.299999997</v>
      </c>
      <c r="K36" s="413">
        <f>IFERROR(J36/$J$18*100,"0.00")</f>
        <v>5.8471141365787984</v>
      </c>
      <c r="M36" s="702"/>
    </row>
    <row r="37" spans="1:13">
      <c r="A37" s="403">
        <v>2</v>
      </c>
      <c r="B37" s="404">
        <v>1</v>
      </c>
      <c r="C37" s="404">
        <v>1</v>
      </c>
      <c r="D37" s="404">
        <v>5</v>
      </c>
      <c r="E37" s="404"/>
      <c r="F37" s="405" t="s">
        <v>1160</v>
      </c>
      <c r="G37" s="406">
        <f>SUM(G38:G41)</f>
        <v>0</v>
      </c>
      <c r="H37" s="406">
        <f>SUM(H38:H41)</f>
        <v>600000</v>
      </c>
      <c r="I37" s="406">
        <f>SUM(I38:I41)</f>
        <v>0</v>
      </c>
      <c r="J37" s="406">
        <f>SUM(J38:J41)</f>
        <v>600000</v>
      </c>
      <c r="K37" s="407">
        <f>SUM(K38:K41)</f>
        <v>5.4672771266574514E-2</v>
      </c>
      <c r="M37" s="702"/>
    </row>
    <row r="38" spans="1:13">
      <c r="A38" s="408">
        <v>2</v>
      </c>
      <c r="B38" s="409">
        <v>1</v>
      </c>
      <c r="C38" s="409">
        <v>1</v>
      </c>
      <c r="D38" s="409">
        <v>5</v>
      </c>
      <c r="E38" s="409" t="s">
        <v>1139</v>
      </c>
      <c r="F38" s="419" t="s">
        <v>1160</v>
      </c>
      <c r="G38" s="411"/>
      <c r="H38" s="411"/>
      <c r="I38" s="411"/>
      <c r="J38" s="412">
        <f>SUBTOTAL(9,G38:I38)</f>
        <v>0</v>
      </c>
      <c r="K38" s="413">
        <f>IFERROR(J38/$J$18*100,"0.00")</f>
        <v>0</v>
      </c>
      <c r="M38" s="702"/>
    </row>
    <row r="39" spans="1:13">
      <c r="A39" s="408">
        <v>2</v>
      </c>
      <c r="B39" s="409">
        <v>1</v>
      </c>
      <c r="C39" s="409">
        <v>1</v>
      </c>
      <c r="D39" s="409">
        <v>5</v>
      </c>
      <c r="E39" s="409" t="s">
        <v>1141</v>
      </c>
      <c r="F39" s="414" t="s">
        <v>1161</v>
      </c>
      <c r="G39" s="411"/>
      <c r="H39" s="411">
        <v>100000</v>
      </c>
      <c r="I39" s="411"/>
      <c r="J39" s="412">
        <f>SUBTOTAL(9,G39:I39)</f>
        <v>100000</v>
      </c>
      <c r="K39" s="413">
        <f>IFERROR(J39/$J$18*100,"0.00")</f>
        <v>9.1121285444290875E-3</v>
      </c>
      <c r="M39" s="702"/>
    </row>
    <row r="40" spans="1:13">
      <c r="A40" s="408">
        <v>2</v>
      </c>
      <c r="B40" s="409">
        <v>1</v>
      </c>
      <c r="C40" s="409">
        <v>1</v>
      </c>
      <c r="D40" s="409">
        <v>5</v>
      </c>
      <c r="E40" s="409" t="s">
        <v>1148</v>
      </c>
      <c r="F40" s="414" t="s">
        <v>1162</v>
      </c>
      <c r="G40" s="411"/>
      <c r="H40" s="411">
        <v>500000</v>
      </c>
      <c r="I40" s="411"/>
      <c r="J40" s="412">
        <f>SUBTOTAL(9,G40:I40)</f>
        <v>500000</v>
      </c>
      <c r="K40" s="413">
        <f>IFERROR(J40/$J$18*100,"0.00")</f>
        <v>4.5560642722145425E-2</v>
      </c>
      <c r="M40" s="702"/>
    </row>
    <row r="41" spans="1:13">
      <c r="A41" s="408">
        <v>2</v>
      </c>
      <c r="B41" s="409">
        <v>1</v>
      </c>
      <c r="C41" s="409">
        <v>1</v>
      </c>
      <c r="D41" s="409">
        <v>5</v>
      </c>
      <c r="E41" s="409" t="s">
        <v>1163</v>
      </c>
      <c r="F41" s="414" t="s">
        <v>1164</v>
      </c>
      <c r="G41" s="411"/>
      <c r="H41" s="411"/>
      <c r="I41" s="411"/>
      <c r="J41" s="412">
        <f>SUBTOTAL(9,G41:I41)</f>
        <v>0</v>
      </c>
      <c r="K41" s="413">
        <f>IFERROR(J41/$J$18*100,"0.00")</f>
        <v>0</v>
      </c>
      <c r="M41" s="702"/>
    </row>
    <row r="42" spans="1:13">
      <c r="A42" s="399">
        <v>2</v>
      </c>
      <c r="B42" s="400">
        <v>1</v>
      </c>
      <c r="C42" s="400">
        <v>2</v>
      </c>
      <c r="D42" s="400"/>
      <c r="E42" s="400"/>
      <c r="F42" s="401" t="s">
        <v>1165</v>
      </c>
      <c r="G42" s="402">
        <f>+G43+G45</f>
        <v>0</v>
      </c>
      <c r="H42" s="402">
        <f>+H43+H45</f>
        <v>11204437.238</v>
      </c>
      <c r="I42" s="402">
        <f>+I43+I45</f>
        <v>0</v>
      </c>
      <c r="J42" s="402">
        <f>+J43+J45</f>
        <v>11204437.238</v>
      </c>
      <c r="K42" s="402">
        <f>+K43+K45</f>
        <v>1.0209627238064398</v>
      </c>
      <c r="M42" s="702"/>
    </row>
    <row r="43" spans="1:13">
      <c r="A43" s="403">
        <v>2</v>
      </c>
      <c r="B43" s="404">
        <v>1</v>
      </c>
      <c r="C43" s="404">
        <v>2</v>
      </c>
      <c r="D43" s="404">
        <v>1</v>
      </c>
      <c r="E43" s="404"/>
      <c r="F43" s="405" t="s">
        <v>1166</v>
      </c>
      <c r="G43" s="406">
        <f>G44</f>
        <v>0</v>
      </c>
      <c r="H43" s="406">
        <f>H44</f>
        <v>0</v>
      </c>
      <c r="I43" s="406">
        <f>I44</f>
        <v>0</v>
      </c>
      <c r="J43" s="406">
        <f>J44</f>
        <v>0</v>
      </c>
      <c r="K43" s="407">
        <f>K44</f>
        <v>0</v>
      </c>
      <c r="M43" s="702"/>
    </row>
    <row r="44" spans="1:13">
      <c r="A44" s="408">
        <v>2</v>
      </c>
      <c r="B44" s="409">
        <v>1</v>
      </c>
      <c r="C44" s="409">
        <v>2</v>
      </c>
      <c r="D44" s="409">
        <v>1</v>
      </c>
      <c r="E44" s="409" t="s">
        <v>1139</v>
      </c>
      <c r="F44" s="414" t="s">
        <v>1166</v>
      </c>
      <c r="G44" s="411"/>
      <c r="H44" s="411"/>
      <c r="I44" s="411"/>
      <c r="J44" s="412">
        <f>SUBTOTAL(9,G44:I44)</f>
        <v>0</v>
      </c>
      <c r="K44" s="413">
        <f>IFERROR(J44/$J$18*100,"0.00")</f>
        <v>0</v>
      </c>
      <c r="M44" s="702"/>
    </row>
    <row r="45" spans="1:13">
      <c r="A45" s="403">
        <v>2</v>
      </c>
      <c r="B45" s="404">
        <v>1</v>
      </c>
      <c r="C45" s="404">
        <v>2</v>
      </c>
      <c r="D45" s="404">
        <v>2</v>
      </c>
      <c r="E45" s="404"/>
      <c r="F45" s="405" t="s">
        <v>1167</v>
      </c>
      <c r="G45" s="406">
        <f>SUM(G46:G53)</f>
        <v>0</v>
      </c>
      <c r="H45" s="406">
        <f>SUM(H46:H53)</f>
        <v>11204437.238</v>
      </c>
      <c r="I45" s="406">
        <f>SUM(I46:I53)</f>
        <v>0</v>
      </c>
      <c r="J45" s="406">
        <f>SUM(J46:J53)</f>
        <v>11204437.238</v>
      </c>
      <c r="K45" s="407">
        <f>SUM(K46:K53)</f>
        <v>1.0209627238064398</v>
      </c>
      <c r="M45" s="702"/>
    </row>
    <row r="46" spans="1:13" ht="25.5">
      <c r="A46" s="408">
        <v>2</v>
      </c>
      <c r="B46" s="409">
        <v>1</v>
      </c>
      <c r="C46" s="409">
        <v>2</v>
      </c>
      <c r="D46" s="409">
        <v>2</v>
      </c>
      <c r="E46" s="409" t="s">
        <v>1148</v>
      </c>
      <c r="F46" s="414" t="s">
        <v>1168</v>
      </c>
      <c r="G46" s="411"/>
      <c r="H46" s="411">
        <v>700000</v>
      </c>
      <c r="I46" s="411"/>
      <c r="J46" s="412">
        <f t="shared" ref="J46:J53" si="6">SUBTOTAL(9,G46:I46)</f>
        <v>700000</v>
      </c>
      <c r="K46" s="413">
        <f t="shared" ref="K46:K53" si="7">IFERROR(J46/$J$18*100,"0.00")</f>
        <v>6.3784899811003604E-2</v>
      </c>
      <c r="M46" s="702"/>
    </row>
    <row r="47" spans="1:13">
      <c r="A47" s="408">
        <v>2</v>
      </c>
      <c r="B47" s="409">
        <v>1</v>
      </c>
      <c r="C47" s="409">
        <v>2</v>
      </c>
      <c r="D47" s="409">
        <v>2</v>
      </c>
      <c r="E47" s="409" t="s">
        <v>1163</v>
      </c>
      <c r="F47" s="414" t="s">
        <v>1169</v>
      </c>
      <c r="G47" s="411"/>
      <c r="H47" s="411"/>
      <c r="I47" s="411"/>
      <c r="J47" s="412">
        <f>SUBTOTAL(9,G47:I47)</f>
        <v>0</v>
      </c>
      <c r="K47" s="413">
        <f t="shared" si="7"/>
        <v>0</v>
      </c>
      <c r="M47" s="702"/>
    </row>
    <row r="48" spans="1:13">
      <c r="A48" s="408">
        <v>2</v>
      </c>
      <c r="B48" s="409">
        <v>1</v>
      </c>
      <c r="C48" s="409">
        <v>2</v>
      </c>
      <c r="D48" s="409">
        <v>2</v>
      </c>
      <c r="E48" s="409" t="s">
        <v>1143</v>
      </c>
      <c r="F48" s="414" t="s">
        <v>1170</v>
      </c>
      <c r="G48" s="411"/>
      <c r="H48" s="411"/>
      <c r="I48" s="411"/>
      <c r="J48" s="412">
        <f t="shared" si="6"/>
        <v>0</v>
      </c>
      <c r="K48" s="413">
        <f t="shared" si="7"/>
        <v>0</v>
      </c>
      <c r="M48" s="702"/>
    </row>
    <row r="49" spans="1:13">
      <c r="A49" s="408">
        <v>2</v>
      </c>
      <c r="B49" s="409">
        <v>1</v>
      </c>
      <c r="C49" s="409">
        <v>2</v>
      </c>
      <c r="D49" s="409">
        <v>2</v>
      </c>
      <c r="E49" s="409" t="s">
        <v>1145</v>
      </c>
      <c r="F49" s="414" t="s">
        <v>1171</v>
      </c>
      <c r="G49" s="411"/>
      <c r="H49" s="411">
        <v>10504437.238</v>
      </c>
      <c r="I49" s="411"/>
      <c r="J49" s="412">
        <f t="shared" si="6"/>
        <v>10504437.238</v>
      </c>
      <c r="K49" s="413">
        <f t="shared" si="7"/>
        <v>0.95717782399543627</v>
      </c>
      <c r="M49" s="702"/>
    </row>
    <row r="50" spans="1:13">
      <c r="A50" s="408">
        <v>2</v>
      </c>
      <c r="B50" s="409">
        <v>1</v>
      </c>
      <c r="C50" s="409">
        <v>2</v>
      </c>
      <c r="D50" s="409">
        <v>2</v>
      </c>
      <c r="E50" s="409" t="s">
        <v>1172</v>
      </c>
      <c r="F50" s="414" t="s">
        <v>1173</v>
      </c>
      <c r="G50" s="411"/>
      <c r="H50" s="411"/>
      <c r="I50" s="411"/>
      <c r="J50" s="412">
        <f t="shared" si="6"/>
        <v>0</v>
      </c>
      <c r="K50" s="413">
        <f t="shared" si="7"/>
        <v>0</v>
      </c>
      <c r="M50" s="702"/>
    </row>
    <row r="51" spans="1:13">
      <c r="A51" s="408">
        <v>2</v>
      </c>
      <c r="B51" s="409">
        <v>1</v>
      </c>
      <c r="C51" s="409">
        <v>2</v>
      </c>
      <c r="D51" s="409">
        <v>2</v>
      </c>
      <c r="E51" s="409" t="s">
        <v>1152</v>
      </c>
      <c r="F51" s="414" t="s">
        <v>1174</v>
      </c>
      <c r="G51" s="411"/>
      <c r="H51" s="411"/>
      <c r="I51" s="411"/>
      <c r="J51" s="412">
        <f t="shared" si="6"/>
        <v>0</v>
      </c>
      <c r="K51" s="413">
        <f t="shared" si="7"/>
        <v>0</v>
      </c>
      <c r="M51" s="702"/>
    </row>
    <row r="52" spans="1:13">
      <c r="A52" s="408">
        <v>2</v>
      </c>
      <c r="B52" s="409">
        <v>1</v>
      </c>
      <c r="C52" s="409">
        <v>2</v>
      </c>
      <c r="D52" s="409">
        <v>2</v>
      </c>
      <c r="E52" s="409" t="s">
        <v>1154</v>
      </c>
      <c r="F52" s="414" t="s">
        <v>1175</v>
      </c>
      <c r="G52" s="411"/>
      <c r="H52" s="411"/>
      <c r="I52" s="411"/>
      <c r="J52" s="412">
        <f t="shared" si="6"/>
        <v>0</v>
      </c>
      <c r="K52" s="413">
        <f t="shared" si="7"/>
        <v>0</v>
      </c>
      <c r="M52" s="702"/>
    </row>
    <row r="53" spans="1:13">
      <c r="A53" s="408">
        <v>2</v>
      </c>
      <c r="B53" s="409">
        <v>1</v>
      </c>
      <c r="C53" s="409">
        <v>2</v>
      </c>
      <c r="D53" s="409">
        <v>2</v>
      </c>
      <c r="E53" s="409" t="s">
        <v>1176</v>
      </c>
      <c r="F53" s="414" t="s">
        <v>1177</v>
      </c>
      <c r="G53" s="411"/>
      <c r="H53" s="411"/>
      <c r="I53" s="411"/>
      <c r="J53" s="412">
        <f t="shared" si="6"/>
        <v>0</v>
      </c>
      <c r="K53" s="413">
        <f t="shared" si="7"/>
        <v>0</v>
      </c>
      <c r="M53" s="702"/>
    </row>
    <row r="54" spans="1:13">
      <c r="A54" s="399">
        <v>2</v>
      </c>
      <c r="B54" s="400">
        <v>1</v>
      </c>
      <c r="C54" s="400">
        <v>3</v>
      </c>
      <c r="D54" s="400"/>
      <c r="E54" s="400"/>
      <c r="F54" s="401" t="s">
        <v>1178</v>
      </c>
      <c r="G54" s="402">
        <f>+G55</f>
        <v>0</v>
      </c>
      <c r="H54" s="402">
        <f>+H55</f>
        <v>0</v>
      </c>
      <c r="I54" s="402">
        <f>+I55</f>
        <v>0</v>
      </c>
      <c r="J54" s="402">
        <f>+J55</f>
        <v>0</v>
      </c>
      <c r="K54" s="402">
        <f>+K55</f>
        <v>0</v>
      </c>
      <c r="M54" s="702"/>
    </row>
    <row r="55" spans="1:13">
      <c r="A55" s="403">
        <v>2</v>
      </c>
      <c r="B55" s="404">
        <v>1</v>
      </c>
      <c r="C55" s="404">
        <v>3</v>
      </c>
      <c r="D55" s="404">
        <v>2</v>
      </c>
      <c r="E55" s="404"/>
      <c r="F55" s="420" t="s">
        <v>1179</v>
      </c>
      <c r="G55" s="406">
        <f>SUM(G56:G57)</f>
        <v>0</v>
      </c>
      <c r="H55" s="406">
        <f>SUM(H56:H57)</f>
        <v>0</v>
      </c>
      <c r="I55" s="406">
        <f>SUM(I56:I57)</f>
        <v>0</v>
      </c>
      <c r="J55" s="406">
        <f>SUM(J56:J57)</f>
        <v>0</v>
      </c>
      <c r="K55" s="407">
        <f>SUM(K56:K57)</f>
        <v>0</v>
      </c>
      <c r="M55" s="702"/>
    </row>
    <row r="56" spans="1:13">
      <c r="A56" s="408">
        <v>2</v>
      </c>
      <c r="B56" s="409">
        <v>1</v>
      </c>
      <c r="C56" s="409">
        <v>3</v>
      </c>
      <c r="D56" s="409">
        <v>2</v>
      </c>
      <c r="E56" s="409" t="s">
        <v>1139</v>
      </c>
      <c r="F56" s="414" t="s">
        <v>1180</v>
      </c>
      <c r="G56" s="411"/>
      <c r="H56" s="411"/>
      <c r="I56" s="411"/>
      <c r="J56" s="412">
        <f>SUBTOTAL(9,G56:I56)</f>
        <v>0</v>
      </c>
      <c r="K56" s="413">
        <f>IFERROR(J56/$J$18*100,"0.00")</f>
        <v>0</v>
      </c>
      <c r="M56" s="702"/>
    </row>
    <row r="57" spans="1:13">
      <c r="A57" s="408">
        <v>2</v>
      </c>
      <c r="B57" s="409">
        <v>1</v>
      </c>
      <c r="C57" s="409">
        <v>3</v>
      </c>
      <c r="D57" s="409">
        <v>2</v>
      </c>
      <c r="E57" s="409" t="s">
        <v>1141</v>
      </c>
      <c r="F57" s="414" t="s">
        <v>1181</v>
      </c>
      <c r="G57" s="411"/>
      <c r="H57" s="411"/>
      <c r="I57" s="411"/>
      <c r="J57" s="412">
        <f>SUBTOTAL(9,G57:I57)</f>
        <v>0</v>
      </c>
      <c r="K57" s="413">
        <f>IFERROR(J57/$J$18*100,"0.00")</f>
        <v>0</v>
      </c>
      <c r="M57" s="702"/>
    </row>
    <row r="58" spans="1:13">
      <c r="A58" s="399">
        <v>2</v>
      </c>
      <c r="B58" s="400">
        <v>1</v>
      </c>
      <c r="C58" s="400">
        <v>5</v>
      </c>
      <c r="D58" s="400"/>
      <c r="E58" s="400"/>
      <c r="F58" s="401" t="s">
        <v>1182</v>
      </c>
      <c r="G58" s="402">
        <f>G59+G61+G63+G65</f>
        <v>0</v>
      </c>
      <c r="H58" s="402">
        <f>H59+H61+H63+H65</f>
        <v>4000000</v>
      </c>
      <c r="I58" s="402">
        <f>I59+I61+I63+I65</f>
        <v>0</v>
      </c>
      <c r="J58" s="402">
        <f>J59+J61+J63+J65</f>
        <v>4000000</v>
      </c>
      <c r="K58" s="421">
        <f>K59+K61+K63+K65</f>
        <v>0.36448514177716346</v>
      </c>
      <c r="M58" s="702"/>
    </row>
    <row r="59" spans="1:13">
      <c r="A59" s="403">
        <v>2</v>
      </c>
      <c r="B59" s="404">
        <v>1</v>
      </c>
      <c r="C59" s="404">
        <v>5</v>
      </c>
      <c r="D59" s="404">
        <v>1</v>
      </c>
      <c r="E59" s="404"/>
      <c r="F59" s="405" t="s">
        <v>1183</v>
      </c>
      <c r="G59" s="406">
        <f>G60</f>
        <v>0</v>
      </c>
      <c r="H59" s="406">
        <f>H60</f>
        <v>1500000</v>
      </c>
      <c r="I59" s="406">
        <f>I60</f>
        <v>0</v>
      </c>
      <c r="J59" s="406">
        <f>J60</f>
        <v>1500000</v>
      </c>
      <c r="K59" s="407">
        <f>K60</f>
        <v>0.13668192816643629</v>
      </c>
      <c r="M59" s="702"/>
    </row>
    <row r="60" spans="1:13">
      <c r="A60" s="408">
        <v>2</v>
      </c>
      <c r="B60" s="409">
        <v>1</v>
      </c>
      <c r="C60" s="409">
        <v>5</v>
      </c>
      <c r="D60" s="409">
        <v>1</v>
      </c>
      <c r="E60" s="409" t="s">
        <v>1139</v>
      </c>
      <c r="F60" s="414" t="s">
        <v>1183</v>
      </c>
      <c r="G60" s="411"/>
      <c r="H60" s="411">
        <v>1500000</v>
      </c>
      <c r="I60" s="411"/>
      <c r="J60" s="412">
        <f>SUBTOTAL(9,G60:I60)</f>
        <v>1500000</v>
      </c>
      <c r="K60" s="413">
        <f>IFERROR(J60/$J$18*100,"0.00")</f>
        <v>0.13668192816643629</v>
      </c>
      <c r="M60" s="702"/>
    </row>
    <row r="61" spans="1:13">
      <c r="A61" s="403">
        <v>2</v>
      </c>
      <c r="B61" s="404">
        <v>1</v>
      </c>
      <c r="C61" s="404">
        <v>5</v>
      </c>
      <c r="D61" s="404">
        <v>2</v>
      </c>
      <c r="E61" s="404"/>
      <c r="F61" s="420" t="s">
        <v>1184</v>
      </c>
      <c r="G61" s="406">
        <f>G62</f>
        <v>0</v>
      </c>
      <c r="H61" s="406">
        <f>H62</f>
        <v>1500000</v>
      </c>
      <c r="I61" s="406">
        <f>I62</f>
        <v>0</v>
      </c>
      <c r="J61" s="406">
        <f>J62</f>
        <v>1500000</v>
      </c>
      <c r="K61" s="407">
        <f>K62</f>
        <v>0.13668192816643629</v>
      </c>
      <c r="M61" s="702"/>
    </row>
    <row r="62" spans="1:13">
      <c r="A62" s="408">
        <v>2</v>
      </c>
      <c r="B62" s="409">
        <v>1</v>
      </c>
      <c r="C62" s="409">
        <v>5</v>
      </c>
      <c r="D62" s="409">
        <v>2</v>
      </c>
      <c r="E62" s="409" t="s">
        <v>1139</v>
      </c>
      <c r="F62" s="414" t="s">
        <v>1184</v>
      </c>
      <c r="G62" s="411"/>
      <c r="H62" s="411">
        <v>1500000</v>
      </c>
      <c r="I62" s="411"/>
      <c r="J62" s="412">
        <f>SUBTOTAL(9,G62:I62)</f>
        <v>1500000</v>
      </c>
      <c r="K62" s="413">
        <f>IFERROR(J62/$J$18*100,"0.00")</f>
        <v>0.13668192816643629</v>
      </c>
      <c r="M62" s="702"/>
    </row>
    <row r="63" spans="1:13">
      <c r="A63" s="403">
        <v>2</v>
      </c>
      <c r="B63" s="404">
        <v>1</v>
      </c>
      <c r="C63" s="404">
        <v>5</v>
      </c>
      <c r="D63" s="404">
        <v>3</v>
      </c>
      <c r="E63" s="404"/>
      <c r="F63" s="420" t="s">
        <v>1185</v>
      </c>
      <c r="G63" s="406">
        <f>G64</f>
        <v>0</v>
      </c>
      <c r="H63" s="406">
        <f>H64</f>
        <v>500000</v>
      </c>
      <c r="I63" s="406">
        <f>I64</f>
        <v>0</v>
      </c>
      <c r="J63" s="406">
        <f>J64</f>
        <v>500000</v>
      </c>
      <c r="K63" s="407">
        <f>K64</f>
        <v>4.5560642722145425E-2</v>
      </c>
      <c r="M63" s="702"/>
    </row>
    <row r="64" spans="1:13">
      <c r="A64" s="408">
        <v>2</v>
      </c>
      <c r="B64" s="409">
        <v>1</v>
      </c>
      <c r="C64" s="409">
        <v>5</v>
      </c>
      <c r="D64" s="409">
        <v>3</v>
      </c>
      <c r="E64" s="409" t="s">
        <v>1139</v>
      </c>
      <c r="F64" s="414" t="s">
        <v>1185</v>
      </c>
      <c r="G64" s="411"/>
      <c r="H64" s="411">
        <v>500000</v>
      </c>
      <c r="I64" s="411"/>
      <c r="J64" s="412">
        <f>SUBTOTAL(9,G64:I64)</f>
        <v>500000</v>
      </c>
      <c r="K64" s="413">
        <f>IFERROR(J64/$J$18*100,"0.00")</f>
        <v>4.5560642722145425E-2</v>
      </c>
      <c r="M64" s="702"/>
    </row>
    <row r="65" spans="1:13">
      <c r="A65" s="403">
        <v>2</v>
      </c>
      <c r="B65" s="404">
        <v>1</v>
      </c>
      <c r="C65" s="404">
        <v>5</v>
      </c>
      <c r="D65" s="404">
        <v>4</v>
      </c>
      <c r="E65" s="404"/>
      <c r="F65" s="420" t="s">
        <v>1186</v>
      </c>
      <c r="G65" s="406">
        <f>G66</f>
        <v>0</v>
      </c>
      <c r="H65" s="406">
        <f>H66</f>
        <v>500000</v>
      </c>
      <c r="I65" s="406">
        <f>I66</f>
        <v>0</v>
      </c>
      <c r="J65" s="406">
        <f>J66</f>
        <v>500000</v>
      </c>
      <c r="K65" s="407">
        <f>K66</f>
        <v>4.5560642722145425E-2</v>
      </c>
      <c r="M65" s="702"/>
    </row>
    <row r="66" spans="1:13">
      <c r="A66" s="408">
        <v>2</v>
      </c>
      <c r="B66" s="409">
        <v>1</v>
      </c>
      <c r="C66" s="409">
        <v>5</v>
      </c>
      <c r="D66" s="409">
        <v>4</v>
      </c>
      <c r="E66" s="409" t="s">
        <v>1139</v>
      </c>
      <c r="F66" s="414" t="s">
        <v>1186</v>
      </c>
      <c r="G66" s="411"/>
      <c r="H66" s="411">
        <v>500000</v>
      </c>
      <c r="I66" s="411"/>
      <c r="J66" s="412">
        <f>SUBTOTAL(9,G66:I66)</f>
        <v>500000</v>
      </c>
      <c r="K66" s="413">
        <f>IFERROR(J66/$J$18*100,"0.00")</f>
        <v>4.5560642722145425E-2</v>
      </c>
      <c r="M66" s="702"/>
    </row>
    <row r="67" spans="1:13">
      <c r="A67" s="395">
        <v>2</v>
      </c>
      <c r="B67" s="396">
        <v>2</v>
      </c>
      <c r="C67" s="396"/>
      <c r="D67" s="396"/>
      <c r="E67" s="396"/>
      <c r="F67" s="397" t="s">
        <v>1187</v>
      </c>
      <c r="G67" s="398">
        <f>+G68+G82+G87+G92+G99+G116+G125+G143</f>
        <v>22622400</v>
      </c>
      <c r="H67" s="398">
        <f>+H68+H82+H87+H92+H99+H116+H125+H143</f>
        <v>22381705.59</v>
      </c>
      <c r="I67" s="398">
        <f>+I68+I82+I87+I92+I99+I116+I125+I143</f>
        <v>0</v>
      </c>
      <c r="J67" s="398">
        <f>+J68+J82+J87+J92+J99+J116+J125+J143</f>
        <v>45004105.590000004</v>
      </c>
      <c r="K67" s="398">
        <f>+K68+K82+K87+K92+K99+K116+K125+K143</f>
        <v>3.8730287380206692</v>
      </c>
      <c r="M67" s="702"/>
    </row>
    <row r="68" spans="1:13">
      <c r="A68" s="399">
        <v>2</v>
      </c>
      <c r="B68" s="400">
        <v>2</v>
      </c>
      <c r="C68" s="400">
        <v>1</v>
      </c>
      <c r="D68" s="400"/>
      <c r="E68" s="400"/>
      <c r="F68" s="401" t="s">
        <v>1188</v>
      </c>
      <c r="G68" s="402">
        <f>+G69+G71+G73+G75+G78+G80</f>
        <v>2390000</v>
      </c>
      <c r="H68" s="402">
        <f>+H69+H71+H73+H75+H78+H80</f>
        <v>4130000</v>
      </c>
      <c r="I68" s="402">
        <f>+I69+I71+I73+I75+I78+I80</f>
        <v>0</v>
      </c>
      <c r="J68" s="402">
        <f>+J69+J71+J73+J75+J78+J80</f>
        <v>6520000</v>
      </c>
      <c r="K68" s="402">
        <f>+K69+K71+K73+K75+K78+K80</f>
        <v>0.5941107810967764</v>
      </c>
      <c r="M68" s="702"/>
    </row>
    <row r="69" spans="1:13">
      <c r="A69" s="403">
        <v>2</v>
      </c>
      <c r="B69" s="404">
        <v>2</v>
      </c>
      <c r="C69" s="404">
        <v>1</v>
      </c>
      <c r="D69" s="404">
        <v>2</v>
      </c>
      <c r="E69" s="404"/>
      <c r="F69" s="405" t="s">
        <v>1189</v>
      </c>
      <c r="G69" s="406">
        <f>G70</f>
        <v>0</v>
      </c>
      <c r="H69" s="406">
        <f>H70</f>
        <v>1800000</v>
      </c>
      <c r="I69" s="406">
        <f>I70</f>
        <v>0</v>
      </c>
      <c r="J69" s="406">
        <f>J70</f>
        <v>1800000</v>
      </c>
      <c r="K69" s="407">
        <f>K70</f>
        <v>0.16401831379972356</v>
      </c>
      <c r="M69" s="702"/>
    </row>
    <row r="70" spans="1:13">
      <c r="A70" s="408">
        <v>2</v>
      </c>
      <c r="B70" s="409">
        <v>2</v>
      </c>
      <c r="C70" s="409">
        <v>1</v>
      </c>
      <c r="D70" s="409">
        <v>2</v>
      </c>
      <c r="E70" s="409" t="s">
        <v>1139</v>
      </c>
      <c r="F70" s="414" t="s">
        <v>1189</v>
      </c>
      <c r="G70" s="411"/>
      <c r="H70" s="411">
        <v>1800000</v>
      </c>
      <c r="I70" s="411"/>
      <c r="J70" s="412">
        <f>SUBTOTAL(9,G70:I70)</f>
        <v>1800000</v>
      </c>
      <c r="K70" s="413">
        <f>IFERROR(J70/$J$18*100,"0.00")</f>
        <v>0.16401831379972356</v>
      </c>
      <c r="M70" s="702"/>
    </row>
    <row r="71" spans="1:13">
      <c r="A71" s="403">
        <v>2</v>
      </c>
      <c r="B71" s="404">
        <v>2</v>
      </c>
      <c r="C71" s="404">
        <v>1</v>
      </c>
      <c r="D71" s="404">
        <v>3</v>
      </c>
      <c r="E71" s="404"/>
      <c r="F71" s="405" t="s">
        <v>1190</v>
      </c>
      <c r="G71" s="406">
        <f>G72</f>
        <v>2000000</v>
      </c>
      <c r="H71" s="406">
        <f>H72</f>
        <v>0</v>
      </c>
      <c r="I71" s="406">
        <f>I72</f>
        <v>0</v>
      </c>
      <c r="J71" s="406">
        <f>J72</f>
        <v>2000000</v>
      </c>
      <c r="K71" s="407">
        <f>K72</f>
        <v>0.1822425708885817</v>
      </c>
      <c r="M71" s="702"/>
    </row>
    <row r="72" spans="1:13">
      <c r="A72" s="408">
        <v>2</v>
      </c>
      <c r="B72" s="409">
        <v>2</v>
      </c>
      <c r="C72" s="409">
        <v>1</v>
      </c>
      <c r="D72" s="409">
        <v>3</v>
      </c>
      <c r="E72" s="409" t="s">
        <v>1139</v>
      </c>
      <c r="F72" s="414" t="s">
        <v>1190</v>
      </c>
      <c r="G72" s="411">
        <v>2000000</v>
      </c>
      <c r="H72" s="411"/>
      <c r="I72" s="411"/>
      <c r="J72" s="412">
        <f>SUBTOTAL(9,G72:I72)</f>
        <v>2000000</v>
      </c>
      <c r="K72" s="413">
        <f>IFERROR(J72/$J$18*100,"0.00")</f>
        <v>0.1822425708885817</v>
      </c>
      <c r="M72" s="702"/>
    </row>
    <row r="73" spans="1:13">
      <c r="A73" s="403">
        <v>2</v>
      </c>
      <c r="B73" s="404">
        <v>2</v>
      </c>
      <c r="C73" s="404">
        <v>1</v>
      </c>
      <c r="D73" s="404">
        <v>5</v>
      </c>
      <c r="E73" s="404"/>
      <c r="F73" s="405" t="s">
        <v>1191</v>
      </c>
      <c r="G73" s="406">
        <f>G74</f>
        <v>0</v>
      </c>
      <c r="H73" s="406">
        <f>H74</f>
        <v>2000000</v>
      </c>
      <c r="I73" s="406">
        <f>I74</f>
        <v>0</v>
      </c>
      <c r="J73" s="406">
        <f>J74</f>
        <v>2000000</v>
      </c>
      <c r="K73" s="407">
        <f>K74</f>
        <v>0.1822425708885817</v>
      </c>
      <c r="M73" s="702"/>
    </row>
    <row r="74" spans="1:13">
      <c r="A74" s="408">
        <v>2</v>
      </c>
      <c r="B74" s="409">
        <v>2</v>
      </c>
      <c r="C74" s="409">
        <v>1</v>
      </c>
      <c r="D74" s="409">
        <v>5</v>
      </c>
      <c r="E74" s="409" t="s">
        <v>1139</v>
      </c>
      <c r="F74" s="414" t="s">
        <v>1191</v>
      </c>
      <c r="G74" s="411"/>
      <c r="H74" s="411">
        <v>2000000</v>
      </c>
      <c r="I74" s="411"/>
      <c r="J74" s="412">
        <f>SUBTOTAL(9,G74:I74)</f>
        <v>2000000</v>
      </c>
      <c r="K74" s="413">
        <f>IFERROR(J74/$J$18*100,"0.00")</f>
        <v>0.1822425708885817</v>
      </c>
      <c r="M74" s="702"/>
    </row>
    <row r="75" spans="1:13">
      <c r="A75" s="403">
        <v>2</v>
      </c>
      <c r="B75" s="404">
        <v>2</v>
      </c>
      <c r="C75" s="404">
        <v>1</v>
      </c>
      <c r="D75" s="404">
        <v>6</v>
      </c>
      <c r="E75" s="404"/>
      <c r="F75" s="405" t="s">
        <v>1192</v>
      </c>
      <c r="G75" s="406">
        <f>G76+G77</f>
        <v>300000</v>
      </c>
      <c r="H75" s="406">
        <f>H76+H77</f>
        <v>0</v>
      </c>
      <c r="I75" s="406">
        <f>I76+I77</f>
        <v>0</v>
      </c>
      <c r="J75" s="406">
        <f>J76+J77</f>
        <v>300000</v>
      </c>
      <c r="K75" s="407">
        <f>K76+K77</f>
        <v>2.7336385633287261E-2</v>
      </c>
      <c r="M75" s="702"/>
    </row>
    <row r="76" spans="1:13">
      <c r="A76" s="408">
        <v>2</v>
      </c>
      <c r="B76" s="409">
        <v>2</v>
      </c>
      <c r="C76" s="409">
        <v>1</v>
      </c>
      <c r="D76" s="409">
        <v>6</v>
      </c>
      <c r="E76" s="409" t="s">
        <v>1139</v>
      </c>
      <c r="F76" s="414" t="s">
        <v>1193</v>
      </c>
      <c r="G76" s="411">
        <v>300000</v>
      </c>
      <c r="H76" s="411"/>
      <c r="I76" s="411"/>
      <c r="J76" s="412">
        <f>SUBTOTAL(9,G76:I76)</f>
        <v>300000</v>
      </c>
      <c r="K76" s="413">
        <f>IFERROR(J76/$J$18*100,"0.00")</f>
        <v>2.7336385633287261E-2</v>
      </c>
      <c r="M76" s="702"/>
    </row>
    <row r="77" spans="1:13">
      <c r="A77" s="408">
        <v>2</v>
      </c>
      <c r="B77" s="409">
        <v>2</v>
      </c>
      <c r="C77" s="409">
        <v>1</v>
      </c>
      <c r="D77" s="409">
        <v>6</v>
      </c>
      <c r="E77" s="409" t="s">
        <v>1141</v>
      </c>
      <c r="F77" s="414" t="s">
        <v>1194</v>
      </c>
      <c r="G77" s="422"/>
      <c r="H77" s="422"/>
      <c r="I77" s="422"/>
      <c r="J77" s="412">
        <f>SUBTOTAL(9,G77:I77)</f>
        <v>0</v>
      </c>
      <c r="K77" s="413">
        <f>IFERROR(J77/$J$18*100,"0.00")</f>
        <v>0</v>
      </c>
      <c r="M77" s="702"/>
    </row>
    <row r="78" spans="1:13">
      <c r="A78" s="403">
        <v>2</v>
      </c>
      <c r="B78" s="404">
        <v>2</v>
      </c>
      <c r="C78" s="404">
        <v>1</v>
      </c>
      <c r="D78" s="404">
        <v>7</v>
      </c>
      <c r="E78" s="404"/>
      <c r="F78" s="405" t="s">
        <v>1195</v>
      </c>
      <c r="G78" s="406">
        <f>G79</f>
        <v>90000</v>
      </c>
      <c r="H78" s="406">
        <f>H79</f>
        <v>30000</v>
      </c>
      <c r="I78" s="406">
        <f>I79</f>
        <v>0</v>
      </c>
      <c r="J78" s="406">
        <f>J79</f>
        <v>120000</v>
      </c>
      <c r="K78" s="407">
        <f>K79</f>
        <v>1.0934554253314905E-2</v>
      </c>
      <c r="M78" s="702"/>
    </row>
    <row r="79" spans="1:13">
      <c r="A79" s="408">
        <v>2</v>
      </c>
      <c r="B79" s="409">
        <v>2</v>
      </c>
      <c r="C79" s="409">
        <v>1</v>
      </c>
      <c r="D79" s="409">
        <v>7</v>
      </c>
      <c r="E79" s="409" t="s">
        <v>1139</v>
      </c>
      <c r="F79" s="414" t="s">
        <v>1195</v>
      </c>
      <c r="G79" s="411">
        <v>90000</v>
      </c>
      <c r="H79" s="411">
        <v>30000</v>
      </c>
      <c r="I79" s="411"/>
      <c r="J79" s="412">
        <f>SUBTOTAL(9,G79:I79)</f>
        <v>120000</v>
      </c>
      <c r="K79" s="413">
        <f>IFERROR(J79/$J$18*100,"0.00")</f>
        <v>1.0934554253314905E-2</v>
      </c>
      <c r="M79" s="702"/>
    </row>
    <row r="80" spans="1:13">
      <c r="A80" s="403">
        <v>2</v>
      </c>
      <c r="B80" s="404">
        <v>2</v>
      </c>
      <c r="C80" s="404">
        <v>1</v>
      </c>
      <c r="D80" s="404">
        <v>8</v>
      </c>
      <c r="E80" s="404"/>
      <c r="F80" s="405" t="s">
        <v>1196</v>
      </c>
      <c r="G80" s="406">
        <f>G81</f>
        <v>0</v>
      </c>
      <c r="H80" s="406">
        <f>H81</f>
        <v>300000</v>
      </c>
      <c r="I80" s="406">
        <f>I81</f>
        <v>0</v>
      </c>
      <c r="J80" s="406">
        <f>J81</f>
        <v>300000</v>
      </c>
      <c r="K80" s="407">
        <f>K81</f>
        <v>2.7336385633287261E-2</v>
      </c>
      <c r="M80" s="702"/>
    </row>
    <row r="81" spans="1:13">
      <c r="A81" s="408">
        <v>2</v>
      </c>
      <c r="B81" s="409">
        <v>2</v>
      </c>
      <c r="C81" s="409">
        <v>1</v>
      </c>
      <c r="D81" s="409">
        <v>8</v>
      </c>
      <c r="E81" s="409" t="s">
        <v>1139</v>
      </c>
      <c r="F81" s="414" t="s">
        <v>1196</v>
      </c>
      <c r="G81" s="411"/>
      <c r="H81" s="411">
        <v>300000</v>
      </c>
      <c r="I81" s="411"/>
      <c r="J81" s="412">
        <f>SUBTOTAL(9,G81:I81)</f>
        <v>300000</v>
      </c>
      <c r="K81" s="413">
        <f>IFERROR(J81/$J$18*100,"0.00")</f>
        <v>2.7336385633287261E-2</v>
      </c>
      <c r="M81" s="702"/>
    </row>
    <row r="82" spans="1:13">
      <c r="A82" s="399">
        <v>2</v>
      </c>
      <c r="B82" s="400">
        <v>2</v>
      </c>
      <c r="C82" s="400">
        <v>2</v>
      </c>
      <c r="D82" s="400"/>
      <c r="E82" s="400"/>
      <c r="F82" s="401" t="s">
        <v>1197</v>
      </c>
      <c r="G82" s="402">
        <f>+G83+G85</f>
        <v>516000</v>
      </c>
      <c r="H82" s="402">
        <f>+H83+H85</f>
        <v>5050000</v>
      </c>
      <c r="I82" s="402">
        <f>+I83+I85</f>
        <v>0</v>
      </c>
      <c r="J82" s="402">
        <f>+J83+J85</f>
        <v>5566000</v>
      </c>
      <c r="K82" s="421">
        <f>+K83+K85</f>
        <v>0.50718107478292285</v>
      </c>
      <c r="M82" s="702"/>
    </row>
    <row r="83" spans="1:13">
      <c r="A83" s="403">
        <v>2</v>
      </c>
      <c r="B83" s="404">
        <v>2</v>
      </c>
      <c r="C83" s="404">
        <v>2</v>
      </c>
      <c r="D83" s="404">
        <v>1</v>
      </c>
      <c r="E83" s="404"/>
      <c r="F83" s="405" t="s">
        <v>1198</v>
      </c>
      <c r="G83" s="406">
        <f>G84</f>
        <v>0</v>
      </c>
      <c r="H83" s="406">
        <f>H84</f>
        <v>750000</v>
      </c>
      <c r="I83" s="406">
        <f>I84</f>
        <v>0</v>
      </c>
      <c r="J83" s="406">
        <f>J84</f>
        <v>750000</v>
      </c>
      <c r="K83" s="407">
        <f>K84</f>
        <v>6.8340964083218145E-2</v>
      </c>
      <c r="M83" s="702"/>
    </row>
    <row r="84" spans="1:13">
      <c r="A84" s="408">
        <v>2</v>
      </c>
      <c r="B84" s="409">
        <v>2</v>
      </c>
      <c r="C84" s="409">
        <v>2</v>
      </c>
      <c r="D84" s="409">
        <v>1</v>
      </c>
      <c r="E84" s="409" t="s">
        <v>1139</v>
      </c>
      <c r="F84" s="414" t="s">
        <v>1198</v>
      </c>
      <c r="G84" s="411"/>
      <c r="H84" s="411">
        <v>750000</v>
      </c>
      <c r="I84" s="411"/>
      <c r="J84" s="412">
        <f>SUBTOTAL(9,G84:I84)</f>
        <v>750000</v>
      </c>
      <c r="K84" s="413">
        <f>IFERROR(J84/$J$18*100,"0.00")</f>
        <v>6.8340964083218145E-2</v>
      </c>
      <c r="M84" s="702"/>
    </row>
    <row r="85" spans="1:13">
      <c r="A85" s="403">
        <v>2</v>
      </c>
      <c r="B85" s="404">
        <v>2</v>
      </c>
      <c r="C85" s="404">
        <v>2</v>
      </c>
      <c r="D85" s="404">
        <v>2</v>
      </c>
      <c r="E85" s="404"/>
      <c r="F85" s="405" t="s">
        <v>932</v>
      </c>
      <c r="G85" s="406">
        <f>G86</f>
        <v>516000</v>
      </c>
      <c r="H85" s="406">
        <f>H86</f>
        <v>4300000</v>
      </c>
      <c r="I85" s="406">
        <f>I86</f>
        <v>0</v>
      </c>
      <c r="J85" s="406">
        <f>J86</f>
        <v>4816000</v>
      </c>
      <c r="K85" s="407">
        <f>K86</f>
        <v>0.43884011069970474</v>
      </c>
      <c r="M85" s="702"/>
    </row>
    <row r="86" spans="1:13">
      <c r="A86" s="408">
        <v>2</v>
      </c>
      <c r="B86" s="409">
        <v>2</v>
      </c>
      <c r="C86" s="409">
        <v>2</v>
      </c>
      <c r="D86" s="409">
        <v>2</v>
      </c>
      <c r="E86" s="409" t="s">
        <v>1139</v>
      </c>
      <c r="F86" s="414" t="s">
        <v>932</v>
      </c>
      <c r="G86" s="411">
        <v>516000</v>
      </c>
      <c r="H86" s="411">
        <v>4300000</v>
      </c>
      <c r="I86" s="411"/>
      <c r="J86" s="412">
        <f>SUBTOTAL(9,G86:I86)</f>
        <v>4816000</v>
      </c>
      <c r="K86" s="413">
        <f>IFERROR(J86/$J$18*100,"0.00")</f>
        <v>0.43884011069970474</v>
      </c>
      <c r="M86" s="702"/>
    </row>
    <row r="87" spans="1:13">
      <c r="A87" s="399">
        <v>2</v>
      </c>
      <c r="B87" s="400">
        <v>2</v>
      </c>
      <c r="C87" s="400">
        <v>3</v>
      </c>
      <c r="D87" s="400"/>
      <c r="E87" s="400"/>
      <c r="F87" s="401" t="s">
        <v>1199</v>
      </c>
      <c r="G87" s="402">
        <f>+G88+G90</f>
        <v>3906400</v>
      </c>
      <c r="H87" s="402">
        <f>+H88+H90</f>
        <v>0</v>
      </c>
      <c r="I87" s="402">
        <f>+I88+I90</f>
        <v>0</v>
      </c>
      <c r="J87" s="402">
        <f>+J88+J90</f>
        <v>3906400</v>
      </c>
      <c r="K87" s="421">
        <f>+K88+K90</f>
        <v>0.3559561894595778</v>
      </c>
      <c r="M87" s="702"/>
    </row>
    <row r="88" spans="1:13">
      <c r="A88" s="403">
        <v>2</v>
      </c>
      <c r="B88" s="404">
        <v>2</v>
      </c>
      <c r="C88" s="404">
        <v>3</v>
      </c>
      <c r="D88" s="404">
        <v>1</v>
      </c>
      <c r="E88" s="404"/>
      <c r="F88" s="405" t="s">
        <v>897</v>
      </c>
      <c r="G88" s="406">
        <f>G89</f>
        <v>3906400</v>
      </c>
      <c r="H88" s="406">
        <f>H89</f>
        <v>0</v>
      </c>
      <c r="I88" s="406">
        <f>I89</f>
        <v>0</v>
      </c>
      <c r="J88" s="406">
        <f>J89</f>
        <v>3906400</v>
      </c>
      <c r="K88" s="407">
        <f>K89</f>
        <v>0.3559561894595778</v>
      </c>
      <c r="M88" s="702"/>
    </row>
    <row r="89" spans="1:13">
      <c r="A89" s="408">
        <v>2</v>
      </c>
      <c r="B89" s="409">
        <v>2</v>
      </c>
      <c r="C89" s="409">
        <v>3</v>
      </c>
      <c r="D89" s="409">
        <v>1</v>
      </c>
      <c r="E89" s="409" t="s">
        <v>1139</v>
      </c>
      <c r="F89" s="414" t="s">
        <v>897</v>
      </c>
      <c r="G89" s="411">
        <v>3906400</v>
      </c>
      <c r="H89" s="411"/>
      <c r="I89" s="411"/>
      <c r="J89" s="412">
        <f>SUBTOTAL(9,G89:I89)</f>
        <v>3906400</v>
      </c>
      <c r="K89" s="413">
        <f>IFERROR(J89/$J$18*100,"0.00")</f>
        <v>0.3559561894595778</v>
      </c>
      <c r="M89" s="702"/>
    </row>
    <row r="90" spans="1:13">
      <c r="A90" s="403">
        <v>2</v>
      </c>
      <c r="B90" s="404">
        <v>2</v>
      </c>
      <c r="C90" s="404">
        <v>3</v>
      </c>
      <c r="D90" s="404">
        <v>2</v>
      </c>
      <c r="E90" s="404"/>
      <c r="F90" s="405" t="s">
        <v>1200</v>
      </c>
      <c r="G90" s="406">
        <f>G91</f>
        <v>0</v>
      </c>
      <c r="H90" s="406">
        <f>H91</f>
        <v>0</v>
      </c>
      <c r="I90" s="406">
        <f>I91</f>
        <v>0</v>
      </c>
      <c r="J90" s="406">
        <f>J91</f>
        <v>0</v>
      </c>
      <c r="K90" s="407">
        <f>K91</f>
        <v>0</v>
      </c>
      <c r="M90" s="702"/>
    </row>
    <row r="91" spans="1:13">
      <c r="A91" s="408">
        <v>2</v>
      </c>
      <c r="B91" s="409">
        <v>2</v>
      </c>
      <c r="C91" s="409">
        <v>3</v>
      </c>
      <c r="D91" s="409">
        <v>2</v>
      </c>
      <c r="E91" s="409" t="s">
        <v>1139</v>
      </c>
      <c r="F91" s="414" t="s">
        <v>1200</v>
      </c>
      <c r="G91" s="411"/>
      <c r="H91" s="411"/>
      <c r="I91" s="411"/>
      <c r="J91" s="412">
        <f>SUBTOTAL(9,G91:I91)</f>
        <v>0</v>
      </c>
      <c r="K91" s="413">
        <f>IFERROR(J91/$J$18*100,"0.00")</f>
        <v>0</v>
      </c>
      <c r="M91" s="702"/>
    </row>
    <row r="92" spans="1:13">
      <c r="A92" s="399">
        <v>2</v>
      </c>
      <c r="B92" s="400">
        <v>2</v>
      </c>
      <c r="C92" s="400">
        <v>4</v>
      </c>
      <c r="D92" s="400"/>
      <c r="E92" s="400"/>
      <c r="F92" s="401" t="s">
        <v>1201</v>
      </c>
      <c r="G92" s="402">
        <f>+G93+G95+G97</f>
        <v>0</v>
      </c>
      <c r="H92" s="402">
        <f>+H93+H95+H97</f>
        <v>2350000</v>
      </c>
      <c r="I92" s="402">
        <f>+I93+I95+I97</f>
        <v>0</v>
      </c>
      <c r="J92" s="402">
        <f>+J93+J95+J97</f>
        <v>2350000</v>
      </c>
      <c r="K92" s="402">
        <f>+K93+K95+K97</f>
        <v>0.21413502079408353</v>
      </c>
      <c r="M92" s="702"/>
    </row>
    <row r="93" spans="1:13">
      <c r="A93" s="403">
        <v>2</v>
      </c>
      <c r="B93" s="404">
        <v>2</v>
      </c>
      <c r="C93" s="404">
        <v>4</v>
      </c>
      <c r="D93" s="404">
        <v>1</v>
      </c>
      <c r="E93" s="404"/>
      <c r="F93" s="420" t="s">
        <v>1202</v>
      </c>
      <c r="G93" s="406">
        <f>G94</f>
        <v>0</v>
      </c>
      <c r="H93" s="406">
        <f>H94</f>
        <v>2000000</v>
      </c>
      <c r="I93" s="406">
        <f>I94</f>
        <v>0</v>
      </c>
      <c r="J93" s="406">
        <f>J94</f>
        <v>2000000</v>
      </c>
      <c r="K93" s="407">
        <f>K94</f>
        <v>0.1822425708885817</v>
      </c>
      <c r="M93" s="702"/>
    </row>
    <row r="94" spans="1:13">
      <c r="A94" s="408">
        <v>2</v>
      </c>
      <c r="B94" s="409">
        <v>2</v>
      </c>
      <c r="C94" s="409">
        <v>4</v>
      </c>
      <c r="D94" s="409">
        <v>1</v>
      </c>
      <c r="E94" s="409" t="s">
        <v>1139</v>
      </c>
      <c r="F94" s="410" t="s">
        <v>1202</v>
      </c>
      <c r="G94" s="411"/>
      <c r="H94" s="411">
        <v>2000000</v>
      </c>
      <c r="I94" s="411"/>
      <c r="J94" s="412">
        <f>SUBTOTAL(9,G94:I94)</f>
        <v>2000000</v>
      </c>
      <c r="K94" s="413">
        <f>IFERROR(J94/$J$18*100,"0.00")</f>
        <v>0.1822425708885817</v>
      </c>
      <c r="M94" s="702"/>
    </row>
    <row r="95" spans="1:13">
      <c r="A95" s="403">
        <v>2</v>
      </c>
      <c r="B95" s="404">
        <v>2</v>
      </c>
      <c r="C95" s="404">
        <v>4</v>
      </c>
      <c r="D95" s="404">
        <v>2</v>
      </c>
      <c r="E95" s="404"/>
      <c r="F95" s="420" t="s">
        <v>1203</v>
      </c>
      <c r="G95" s="406">
        <f>G96</f>
        <v>0</v>
      </c>
      <c r="H95" s="406">
        <f>H96</f>
        <v>300000</v>
      </c>
      <c r="I95" s="406">
        <f>I96</f>
        <v>0</v>
      </c>
      <c r="J95" s="406">
        <f>J96</f>
        <v>300000</v>
      </c>
      <c r="K95" s="407">
        <f>K96</f>
        <v>2.7336385633287261E-2</v>
      </c>
      <c r="M95" s="702"/>
    </row>
    <row r="96" spans="1:13">
      <c r="A96" s="408">
        <v>2</v>
      </c>
      <c r="B96" s="409">
        <v>2</v>
      </c>
      <c r="C96" s="409">
        <v>4</v>
      </c>
      <c r="D96" s="409">
        <v>2</v>
      </c>
      <c r="E96" s="409" t="s">
        <v>1139</v>
      </c>
      <c r="F96" s="414" t="s">
        <v>1203</v>
      </c>
      <c r="G96" s="411"/>
      <c r="H96" s="411">
        <v>300000</v>
      </c>
      <c r="I96" s="411"/>
      <c r="J96" s="412">
        <f>SUBTOTAL(9,G96:I96)</f>
        <v>300000</v>
      </c>
      <c r="K96" s="413">
        <f>IFERROR(J96/$J$18*100,"0.00")</f>
        <v>2.7336385633287261E-2</v>
      </c>
      <c r="M96" s="702"/>
    </row>
    <row r="97" spans="1:13">
      <c r="A97" s="403">
        <v>2</v>
      </c>
      <c r="B97" s="404">
        <v>2</v>
      </c>
      <c r="C97" s="404">
        <v>4</v>
      </c>
      <c r="D97" s="404">
        <v>4</v>
      </c>
      <c r="E97" s="404"/>
      <c r="F97" s="420" t="s">
        <v>1204</v>
      </c>
      <c r="G97" s="406">
        <f>G98</f>
        <v>0</v>
      </c>
      <c r="H97" s="406">
        <f>H98</f>
        <v>50000</v>
      </c>
      <c r="I97" s="406">
        <f>I98</f>
        <v>0</v>
      </c>
      <c r="J97" s="406">
        <f>J98</f>
        <v>50000</v>
      </c>
      <c r="K97" s="407">
        <f>K98</f>
        <v>4.5560642722145437E-3</v>
      </c>
      <c r="M97" s="702"/>
    </row>
    <row r="98" spans="1:13">
      <c r="A98" s="408">
        <v>2</v>
      </c>
      <c r="B98" s="409">
        <v>2</v>
      </c>
      <c r="C98" s="409">
        <v>4</v>
      </c>
      <c r="D98" s="409">
        <v>4</v>
      </c>
      <c r="E98" s="409" t="s">
        <v>1139</v>
      </c>
      <c r="F98" s="414" t="s">
        <v>1204</v>
      </c>
      <c r="G98" s="411"/>
      <c r="H98" s="411">
        <v>50000</v>
      </c>
      <c r="I98" s="411"/>
      <c r="J98" s="412">
        <f>SUBTOTAL(9,G98:I98)</f>
        <v>50000</v>
      </c>
      <c r="K98" s="413">
        <f>IFERROR(J98/$J$18*100,"0.00")</f>
        <v>4.5560642722145437E-3</v>
      </c>
      <c r="M98" s="702"/>
    </row>
    <row r="99" spans="1:13">
      <c r="A99" s="399">
        <v>2</v>
      </c>
      <c r="B99" s="400">
        <v>2</v>
      </c>
      <c r="C99" s="400">
        <v>5</v>
      </c>
      <c r="D99" s="400"/>
      <c r="E99" s="400"/>
      <c r="F99" s="401" t="s">
        <v>1205</v>
      </c>
      <c r="G99" s="402">
        <f>+G100+G102+G104+G110+G112</f>
        <v>0</v>
      </c>
      <c r="H99" s="402">
        <f>+H100+H102+H104+H110+H112</f>
        <v>4150000</v>
      </c>
      <c r="I99" s="402">
        <f>+I100+I102+I104+I110+I112</f>
        <v>0</v>
      </c>
      <c r="J99" s="402">
        <f>+J100+J102+J104+J110+J112</f>
        <v>4150000</v>
      </c>
      <c r="K99" s="402">
        <f>+K100+K102+K104+K110+K112</f>
        <v>0.37815333459380701</v>
      </c>
      <c r="M99" s="702"/>
    </row>
    <row r="100" spans="1:13">
      <c r="A100" s="403">
        <v>2</v>
      </c>
      <c r="B100" s="404">
        <v>2</v>
      </c>
      <c r="C100" s="404">
        <v>5</v>
      </c>
      <c r="D100" s="404">
        <v>1</v>
      </c>
      <c r="E100" s="404"/>
      <c r="F100" s="420" t="s">
        <v>1206</v>
      </c>
      <c r="G100" s="406">
        <f>G101</f>
        <v>0</v>
      </c>
      <c r="H100" s="406">
        <f>H101</f>
        <v>4000000</v>
      </c>
      <c r="I100" s="406">
        <f>I101</f>
        <v>0</v>
      </c>
      <c r="J100" s="406">
        <f>J101</f>
        <v>4000000</v>
      </c>
      <c r="K100" s="407">
        <f>K101</f>
        <v>0.3644851417771634</v>
      </c>
      <c r="M100" s="702"/>
    </row>
    <row r="101" spans="1:13">
      <c r="A101" s="408">
        <v>2</v>
      </c>
      <c r="B101" s="409">
        <v>2</v>
      </c>
      <c r="C101" s="409">
        <v>5</v>
      </c>
      <c r="D101" s="409">
        <v>1</v>
      </c>
      <c r="E101" s="409" t="s">
        <v>1139</v>
      </c>
      <c r="F101" s="414" t="s">
        <v>1206</v>
      </c>
      <c r="G101" s="411"/>
      <c r="H101" s="411">
        <v>4000000</v>
      </c>
      <c r="I101" s="411"/>
      <c r="J101" s="412">
        <f>SUBTOTAL(9,G101:I101)</f>
        <v>4000000</v>
      </c>
      <c r="K101" s="413">
        <f>IFERROR(J101/$J$18*100,"0.00")</f>
        <v>0.3644851417771634</v>
      </c>
      <c r="M101" s="702"/>
    </row>
    <row r="102" spans="1:13">
      <c r="A102" s="403">
        <v>2</v>
      </c>
      <c r="B102" s="404">
        <v>2</v>
      </c>
      <c r="C102" s="404">
        <v>5</v>
      </c>
      <c r="D102" s="404">
        <v>2</v>
      </c>
      <c r="E102" s="404"/>
      <c r="F102" s="405" t="s">
        <v>1207</v>
      </c>
      <c r="G102" s="406">
        <f>G103</f>
        <v>0</v>
      </c>
      <c r="H102" s="406">
        <f>H103</f>
        <v>150000</v>
      </c>
      <c r="I102" s="406">
        <f>I103</f>
        <v>0</v>
      </c>
      <c r="J102" s="406">
        <f>J103</f>
        <v>150000</v>
      </c>
      <c r="K102" s="407">
        <f>K103</f>
        <v>1.366819281664363E-2</v>
      </c>
      <c r="M102" s="702"/>
    </row>
    <row r="103" spans="1:13">
      <c r="A103" s="408">
        <v>2</v>
      </c>
      <c r="B103" s="409">
        <v>2</v>
      </c>
      <c r="C103" s="409">
        <v>5</v>
      </c>
      <c r="D103" s="409">
        <v>2</v>
      </c>
      <c r="E103" s="409" t="s">
        <v>1139</v>
      </c>
      <c r="F103" s="414" t="s">
        <v>1207</v>
      </c>
      <c r="G103" s="411"/>
      <c r="H103" s="411">
        <v>150000</v>
      </c>
      <c r="I103" s="411"/>
      <c r="J103" s="412">
        <f>SUBTOTAL(9,G103:I103)</f>
        <v>150000</v>
      </c>
      <c r="K103" s="413">
        <f>IFERROR(J103/$J$18*100,"0.00")</f>
        <v>1.366819281664363E-2</v>
      </c>
      <c r="M103" s="702"/>
    </row>
    <row r="104" spans="1:13">
      <c r="A104" s="403">
        <v>2</v>
      </c>
      <c r="B104" s="404">
        <v>2</v>
      </c>
      <c r="C104" s="404">
        <v>5</v>
      </c>
      <c r="D104" s="404">
        <v>3</v>
      </c>
      <c r="E104" s="404"/>
      <c r="F104" s="420" t="s">
        <v>1208</v>
      </c>
      <c r="G104" s="406">
        <f>SUM(G105:G109)</f>
        <v>0</v>
      </c>
      <c r="H104" s="406">
        <f>SUM(H105:H109)</f>
        <v>0</v>
      </c>
      <c r="I104" s="406">
        <f>SUM(I105:I109)</f>
        <v>0</v>
      </c>
      <c r="J104" s="406">
        <f>SUM(J105:J109)</f>
        <v>0</v>
      </c>
      <c r="K104" s="407">
        <f>SUM(K105:K109)</f>
        <v>0</v>
      </c>
      <c r="M104" s="702"/>
    </row>
    <row r="105" spans="1:13">
      <c r="A105" s="408">
        <v>2</v>
      </c>
      <c r="B105" s="409">
        <v>2</v>
      </c>
      <c r="C105" s="409">
        <v>5</v>
      </c>
      <c r="D105" s="409">
        <v>3</v>
      </c>
      <c r="E105" s="409" t="s">
        <v>1139</v>
      </c>
      <c r="F105" s="414" t="s">
        <v>1209</v>
      </c>
      <c r="G105" s="411"/>
      <c r="H105" s="411"/>
      <c r="I105" s="411"/>
      <c r="J105" s="412">
        <f>SUBTOTAL(9,G105:I105)</f>
        <v>0</v>
      </c>
      <c r="K105" s="413">
        <f>IFERROR(J105/$J$18*100,"0.00")</f>
        <v>0</v>
      </c>
      <c r="M105" s="702"/>
    </row>
    <row r="106" spans="1:13">
      <c r="A106" s="408">
        <v>2</v>
      </c>
      <c r="B106" s="409">
        <v>2</v>
      </c>
      <c r="C106" s="409">
        <v>5</v>
      </c>
      <c r="D106" s="409">
        <v>3</v>
      </c>
      <c r="E106" s="409" t="s">
        <v>1141</v>
      </c>
      <c r="F106" s="414" t="s">
        <v>1210</v>
      </c>
      <c r="G106" s="411"/>
      <c r="H106" s="411"/>
      <c r="I106" s="411"/>
      <c r="J106" s="412">
        <f>SUBTOTAL(9,G106:I106)</f>
        <v>0</v>
      </c>
      <c r="K106" s="413">
        <f>IFERROR(J106/$J$18*100,"0.00")</f>
        <v>0</v>
      </c>
      <c r="M106" s="702"/>
    </row>
    <row r="107" spans="1:13">
      <c r="A107" s="408">
        <v>2</v>
      </c>
      <c r="B107" s="409">
        <v>2</v>
      </c>
      <c r="C107" s="409">
        <v>5</v>
      </c>
      <c r="D107" s="409">
        <v>3</v>
      </c>
      <c r="E107" s="409" t="s">
        <v>1148</v>
      </c>
      <c r="F107" s="414" t="s">
        <v>1211</v>
      </c>
      <c r="G107" s="411"/>
      <c r="H107" s="411"/>
      <c r="I107" s="411"/>
      <c r="J107" s="412">
        <f>SUBTOTAL(9,G107:I107)</f>
        <v>0</v>
      </c>
      <c r="K107" s="413">
        <f>IFERROR(J107/$J$18*100,"0.00")</f>
        <v>0</v>
      </c>
      <c r="M107" s="702"/>
    </row>
    <row r="108" spans="1:13">
      <c r="A108" s="408">
        <v>2</v>
      </c>
      <c r="B108" s="409">
        <v>2</v>
      </c>
      <c r="C108" s="409">
        <v>5</v>
      </c>
      <c r="D108" s="409">
        <v>3</v>
      </c>
      <c r="E108" s="409" t="s">
        <v>1163</v>
      </c>
      <c r="F108" s="414" t="s">
        <v>1212</v>
      </c>
      <c r="G108" s="411"/>
      <c r="H108" s="411"/>
      <c r="I108" s="411"/>
      <c r="J108" s="412">
        <f>SUBTOTAL(9,G108:I108)</f>
        <v>0</v>
      </c>
      <c r="K108" s="413">
        <f>IFERROR(J108/$J$18*100,"0.00")</f>
        <v>0</v>
      </c>
      <c r="M108" s="702"/>
    </row>
    <row r="109" spans="1:13">
      <c r="A109" s="408">
        <v>2</v>
      </c>
      <c r="B109" s="409">
        <v>2</v>
      </c>
      <c r="C109" s="409">
        <v>5</v>
      </c>
      <c r="D109" s="409">
        <v>3</v>
      </c>
      <c r="E109" s="409" t="s">
        <v>1143</v>
      </c>
      <c r="F109" s="414" t="s">
        <v>1213</v>
      </c>
      <c r="G109" s="411"/>
      <c r="H109" s="411"/>
      <c r="I109" s="411"/>
      <c r="J109" s="412">
        <f>SUBTOTAL(9,G109:I109)</f>
        <v>0</v>
      </c>
      <c r="K109" s="413">
        <f>IFERROR(J109/$J$18*100,"0.00")</f>
        <v>0</v>
      </c>
      <c r="M109" s="702"/>
    </row>
    <row r="110" spans="1:13">
      <c r="A110" s="403">
        <v>2</v>
      </c>
      <c r="B110" s="404">
        <v>2</v>
      </c>
      <c r="C110" s="404">
        <v>5</v>
      </c>
      <c r="D110" s="404">
        <v>4</v>
      </c>
      <c r="E110" s="404"/>
      <c r="F110" s="420" t="s">
        <v>1214</v>
      </c>
      <c r="G110" s="406">
        <f>G111</f>
        <v>0</v>
      </c>
      <c r="H110" s="406">
        <f>H111</f>
        <v>0</v>
      </c>
      <c r="I110" s="406">
        <f>I111</f>
        <v>0</v>
      </c>
      <c r="J110" s="406">
        <f>J111</f>
        <v>0</v>
      </c>
      <c r="K110" s="407">
        <f>K111</f>
        <v>0</v>
      </c>
      <c r="M110" s="702"/>
    </row>
    <row r="111" spans="1:13">
      <c r="A111" s="408">
        <v>2</v>
      </c>
      <c r="B111" s="409">
        <v>2</v>
      </c>
      <c r="C111" s="409">
        <v>5</v>
      </c>
      <c r="D111" s="409">
        <v>4</v>
      </c>
      <c r="E111" s="409" t="s">
        <v>1139</v>
      </c>
      <c r="F111" s="414" t="s">
        <v>1214</v>
      </c>
      <c r="G111" s="411"/>
      <c r="H111" s="411"/>
      <c r="I111" s="411"/>
      <c r="J111" s="412">
        <f>SUBTOTAL(9,G111:I111)</f>
        <v>0</v>
      </c>
      <c r="K111" s="413">
        <f>IFERROR(J111/$J$18*100,"0.00")</f>
        <v>0</v>
      </c>
      <c r="M111" s="702"/>
    </row>
    <row r="112" spans="1:13">
      <c r="A112" s="403">
        <v>2</v>
      </c>
      <c r="B112" s="404">
        <v>2</v>
      </c>
      <c r="C112" s="404">
        <v>5</v>
      </c>
      <c r="D112" s="404">
        <v>8</v>
      </c>
      <c r="E112" s="404"/>
      <c r="F112" s="405" t="s">
        <v>1215</v>
      </c>
      <c r="G112" s="406">
        <f>G113</f>
        <v>0</v>
      </c>
      <c r="H112" s="406">
        <f>H113</f>
        <v>0</v>
      </c>
      <c r="I112" s="406">
        <f>I113</f>
        <v>0</v>
      </c>
      <c r="J112" s="406">
        <f>J113</f>
        <v>0</v>
      </c>
      <c r="K112" s="407">
        <f>K113</f>
        <v>0</v>
      </c>
      <c r="M112" s="702"/>
    </row>
    <row r="113" spans="1:49">
      <c r="A113" s="408">
        <v>2</v>
      </c>
      <c r="B113" s="409">
        <v>2</v>
      </c>
      <c r="C113" s="409">
        <v>5</v>
      </c>
      <c r="D113" s="409">
        <v>8</v>
      </c>
      <c r="E113" s="409" t="s">
        <v>1139</v>
      </c>
      <c r="F113" s="414" t="s">
        <v>1215</v>
      </c>
      <c r="G113" s="411"/>
      <c r="H113" s="411"/>
      <c r="I113" s="411"/>
      <c r="J113" s="412">
        <f>SUBTOTAL(9,G113:I113)</f>
        <v>0</v>
      </c>
      <c r="K113" s="413">
        <f>IFERROR(J113/$J$18*100,"0.00")</f>
        <v>0</v>
      </c>
      <c r="M113" s="702"/>
    </row>
    <row r="114" spans="1:49" s="424" customFormat="1">
      <c r="A114" s="403">
        <v>2</v>
      </c>
      <c r="B114" s="404">
        <v>2</v>
      </c>
      <c r="C114" s="404">
        <v>5</v>
      </c>
      <c r="D114" s="404">
        <v>9</v>
      </c>
      <c r="E114" s="404"/>
      <c r="F114" s="405" t="s">
        <v>1216</v>
      </c>
      <c r="G114" s="425">
        <f>+G115</f>
        <v>0</v>
      </c>
      <c r="H114" s="425">
        <f>+H115</f>
        <v>0</v>
      </c>
      <c r="I114" s="425">
        <f>+I115</f>
        <v>0</v>
      </c>
      <c r="J114" s="425">
        <f>+J115</f>
        <v>0</v>
      </c>
      <c r="K114" s="415">
        <f>+K115</f>
        <v>0</v>
      </c>
      <c r="L114" s="423"/>
      <c r="M114" s="702"/>
      <c r="N114" s="423"/>
      <c r="O114" s="423"/>
      <c r="P114" s="423"/>
      <c r="Q114" s="423"/>
      <c r="R114" s="423"/>
      <c r="S114" s="423"/>
      <c r="T114" s="423"/>
      <c r="U114" s="423"/>
      <c r="V114" s="423"/>
      <c r="W114" s="423"/>
      <c r="X114" s="423"/>
      <c r="Y114" s="423"/>
      <c r="Z114" s="423"/>
      <c r="AA114" s="423"/>
      <c r="AB114" s="423"/>
      <c r="AC114" s="423"/>
      <c r="AD114" s="423"/>
      <c r="AE114" s="423"/>
      <c r="AF114" s="423"/>
      <c r="AG114" s="423"/>
      <c r="AH114" s="423"/>
      <c r="AI114" s="423"/>
      <c r="AJ114" s="423"/>
      <c r="AK114" s="423"/>
      <c r="AL114" s="423"/>
      <c r="AM114" s="423"/>
      <c r="AN114" s="423"/>
      <c r="AO114" s="423"/>
      <c r="AP114" s="423"/>
      <c r="AQ114" s="423"/>
      <c r="AR114" s="423"/>
      <c r="AS114" s="423"/>
      <c r="AT114" s="423"/>
      <c r="AU114" s="423"/>
      <c r="AV114" s="423"/>
      <c r="AW114" s="423"/>
    </row>
    <row r="115" spans="1:49">
      <c r="A115" s="408">
        <v>2</v>
      </c>
      <c r="B115" s="409">
        <v>2</v>
      </c>
      <c r="C115" s="409">
        <v>5</v>
      </c>
      <c r="D115" s="409">
        <v>9</v>
      </c>
      <c r="E115" s="409" t="s">
        <v>1139</v>
      </c>
      <c r="F115" s="414" t="s">
        <v>1217</v>
      </c>
      <c r="G115" s="411"/>
      <c r="H115" s="411"/>
      <c r="I115" s="411"/>
      <c r="J115" s="412">
        <f>SUBTOTAL(9,G115:I115)</f>
        <v>0</v>
      </c>
      <c r="K115" s="413">
        <f>IFERROR(J115/$J$18*100,"0.00")</f>
        <v>0</v>
      </c>
      <c r="M115" s="702"/>
    </row>
    <row r="116" spans="1:49">
      <c r="A116" s="399">
        <v>2</v>
      </c>
      <c r="B116" s="400">
        <v>2</v>
      </c>
      <c r="C116" s="400">
        <v>6</v>
      </c>
      <c r="D116" s="400"/>
      <c r="E116" s="400"/>
      <c r="F116" s="401" t="s">
        <v>1218</v>
      </c>
      <c r="G116" s="402">
        <f>+G117+G119+G121+G123</f>
        <v>0</v>
      </c>
      <c r="H116" s="402">
        <f>+H117+H119+H121+H123</f>
        <v>400000</v>
      </c>
      <c r="I116" s="402">
        <f>+I117+I119+I121+I123</f>
        <v>0</v>
      </c>
      <c r="J116" s="402">
        <f>+J117+J119+J121+J123</f>
        <v>400000</v>
      </c>
      <c r="K116" s="402">
        <f>+K117+K119+K121+K123</f>
        <v>3.644851417771635E-2</v>
      </c>
      <c r="M116" s="702"/>
    </row>
    <row r="117" spans="1:49">
      <c r="A117" s="403">
        <v>2</v>
      </c>
      <c r="B117" s="404">
        <v>2</v>
      </c>
      <c r="C117" s="404">
        <v>6</v>
      </c>
      <c r="D117" s="404">
        <v>1</v>
      </c>
      <c r="E117" s="404"/>
      <c r="F117" s="420" t="s">
        <v>1219</v>
      </c>
      <c r="G117" s="406">
        <f>G118</f>
        <v>0</v>
      </c>
      <c r="H117" s="406">
        <f>H118</f>
        <v>0</v>
      </c>
      <c r="I117" s="406">
        <f>I118</f>
        <v>0</v>
      </c>
      <c r="J117" s="406">
        <f>J118</f>
        <v>0</v>
      </c>
      <c r="K117" s="407">
        <f>K118</f>
        <v>0</v>
      </c>
      <c r="M117" s="702"/>
    </row>
    <row r="118" spans="1:49">
      <c r="A118" s="408">
        <v>2</v>
      </c>
      <c r="B118" s="409">
        <v>2</v>
      </c>
      <c r="C118" s="409">
        <v>6</v>
      </c>
      <c r="D118" s="409">
        <v>1</v>
      </c>
      <c r="E118" s="409" t="s">
        <v>1139</v>
      </c>
      <c r="F118" s="414" t="s">
        <v>1219</v>
      </c>
      <c r="G118" s="411"/>
      <c r="H118" s="411"/>
      <c r="I118" s="411"/>
      <c r="J118" s="412">
        <f>SUBTOTAL(9,G118:I118)</f>
        <v>0</v>
      </c>
      <c r="K118" s="413">
        <f>IFERROR(J118/$J$18*100,"0.00")</f>
        <v>0</v>
      </c>
      <c r="M118" s="702"/>
    </row>
    <row r="119" spans="1:49">
      <c r="A119" s="403">
        <v>2</v>
      </c>
      <c r="B119" s="404">
        <v>2</v>
      </c>
      <c r="C119" s="404">
        <v>6</v>
      </c>
      <c r="D119" s="404">
        <v>2</v>
      </c>
      <c r="E119" s="404"/>
      <c r="F119" s="420" t="s">
        <v>1220</v>
      </c>
      <c r="G119" s="406">
        <f>G120</f>
        <v>0</v>
      </c>
      <c r="H119" s="406">
        <f>H120</f>
        <v>300000</v>
      </c>
      <c r="I119" s="406">
        <f>I120</f>
        <v>0</v>
      </c>
      <c r="J119" s="406">
        <f>J120</f>
        <v>300000</v>
      </c>
      <c r="K119" s="407">
        <f>K120</f>
        <v>2.7336385633287261E-2</v>
      </c>
      <c r="M119" s="702"/>
    </row>
    <row r="120" spans="1:49">
      <c r="A120" s="408">
        <v>2</v>
      </c>
      <c r="B120" s="409">
        <v>2</v>
      </c>
      <c r="C120" s="409">
        <v>6</v>
      </c>
      <c r="D120" s="409">
        <v>2</v>
      </c>
      <c r="E120" s="409" t="s">
        <v>1139</v>
      </c>
      <c r="F120" s="414" t="s">
        <v>1220</v>
      </c>
      <c r="G120" s="411"/>
      <c r="H120" s="411">
        <v>300000</v>
      </c>
      <c r="I120" s="411"/>
      <c r="J120" s="412">
        <f>SUBTOTAL(9,G120:I120)</f>
        <v>300000</v>
      </c>
      <c r="K120" s="413">
        <f>IFERROR(J120/$J$18*100,"0.00")</f>
        <v>2.7336385633287261E-2</v>
      </c>
      <c r="M120" s="702"/>
    </row>
    <row r="121" spans="1:49">
      <c r="A121" s="403">
        <v>2</v>
      </c>
      <c r="B121" s="404">
        <v>2</v>
      </c>
      <c r="C121" s="404">
        <v>6</v>
      </c>
      <c r="D121" s="404">
        <v>3</v>
      </c>
      <c r="E121" s="404"/>
      <c r="F121" s="420" t="s">
        <v>1221</v>
      </c>
      <c r="G121" s="406">
        <f>G122</f>
        <v>0</v>
      </c>
      <c r="H121" s="406">
        <f>H122</f>
        <v>100000</v>
      </c>
      <c r="I121" s="406">
        <f>I122</f>
        <v>0</v>
      </c>
      <c r="J121" s="406">
        <f>J122</f>
        <v>100000</v>
      </c>
      <c r="K121" s="407">
        <f>K122</f>
        <v>9.1121285444290875E-3</v>
      </c>
      <c r="M121" s="702"/>
    </row>
    <row r="122" spans="1:49">
      <c r="A122" s="408">
        <v>2</v>
      </c>
      <c r="B122" s="409">
        <v>2</v>
      </c>
      <c r="C122" s="409">
        <v>6</v>
      </c>
      <c r="D122" s="409">
        <v>3</v>
      </c>
      <c r="E122" s="409" t="s">
        <v>1139</v>
      </c>
      <c r="F122" s="414" t="s">
        <v>1221</v>
      </c>
      <c r="G122" s="411"/>
      <c r="H122" s="411">
        <v>100000</v>
      </c>
      <c r="I122" s="411"/>
      <c r="J122" s="412">
        <f>SUBTOTAL(9,G122:I122)</f>
        <v>100000</v>
      </c>
      <c r="K122" s="413">
        <f>IFERROR(J122/$J$18*100,"0.00")</f>
        <v>9.1121285444290875E-3</v>
      </c>
      <c r="M122" s="702"/>
    </row>
    <row r="123" spans="1:49">
      <c r="A123" s="403">
        <v>2</v>
      </c>
      <c r="B123" s="404">
        <v>2</v>
      </c>
      <c r="C123" s="404">
        <v>6</v>
      </c>
      <c r="D123" s="404">
        <v>9</v>
      </c>
      <c r="E123" s="404"/>
      <c r="F123" s="405" t="s">
        <v>1222</v>
      </c>
      <c r="G123" s="425">
        <f>+G124</f>
        <v>0</v>
      </c>
      <c r="H123" s="425">
        <f>+H124</f>
        <v>0</v>
      </c>
      <c r="I123" s="425">
        <f>+I124</f>
        <v>0</v>
      </c>
      <c r="J123" s="425">
        <f>+J124</f>
        <v>0</v>
      </c>
      <c r="K123" s="415">
        <f>+K124</f>
        <v>0</v>
      </c>
      <c r="M123" s="702"/>
    </row>
    <row r="124" spans="1:49">
      <c r="A124" s="408">
        <v>2</v>
      </c>
      <c r="B124" s="409">
        <v>2</v>
      </c>
      <c r="C124" s="409">
        <v>6</v>
      </c>
      <c r="D124" s="409">
        <v>9</v>
      </c>
      <c r="E124" s="409" t="s">
        <v>1139</v>
      </c>
      <c r="F124" s="414" t="s">
        <v>1222</v>
      </c>
      <c r="G124" s="411"/>
      <c r="H124" s="411"/>
      <c r="I124" s="411"/>
      <c r="J124" s="412">
        <f>SUBTOTAL(9,G124:I124)</f>
        <v>0</v>
      </c>
      <c r="K124" s="413">
        <f>IFERROR(J124/$J$18*100,"0.00")</f>
        <v>0</v>
      </c>
      <c r="M124" s="702"/>
    </row>
    <row r="125" spans="1:49" ht="25.5">
      <c r="A125" s="399">
        <v>2</v>
      </c>
      <c r="B125" s="400">
        <v>2</v>
      </c>
      <c r="C125" s="400">
        <v>7</v>
      </c>
      <c r="D125" s="400"/>
      <c r="E125" s="400"/>
      <c r="F125" s="401" t="s">
        <v>1223</v>
      </c>
      <c r="G125" s="402">
        <f>+G126+G131+G141</f>
        <v>15700000</v>
      </c>
      <c r="H125" s="402">
        <f>+H126+H131+H141</f>
        <v>200000</v>
      </c>
      <c r="I125" s="402">
        <f>+I126+I131+I141</f>
        <v>0</v>
      </c>
      <c r="J125" s="402">
        <f>+J126+J131+J141</f>
        <v>15900000</v>
      </c>
      <c r="K125" s="421">
        <f>+K126+K131+K141</f>
        <v>1.2210252249534974</v>
      </c>
      <c r="M125" s="702"/>
    </row>
    <row r="126" spans="1:49">
      <c r="A126" s="403">
        <v>2</v>
      </c>
      <c r="B126" s="404">
        <v>2</v>
      </c>
      <c r="C126" s="404">
        <v>7</v>
      </c>
      <c r="D126" s="404">
        <v>1</v>
      </c>
      <c r="E126" s="404"/>
      <c r="F126" s="405" t="s">
        <v>1224</v>
      </c>
      <c r="G126" s="406">
        <f>SUM(G127:G130)</f>
        <v>10000000</v>
      </c>
      <c r="H126" s="406">
        <f>SUM(H127:H130)</f>
        <v>0</v>
      </c>
      <c r="I126" s="406">
        <f>SUM(I127:I130)</f>
        <v>0</v>
      </c>
      <c r="J126" s="406">
        <f>SUM(J127:J130)</f>
        <v>10000000</v>
      </c>
      <c r="K126" s="413">
        <f>SUM(K127:K130)</f>
        <v>0.91121285444290856</v>
      </c>
      <c r="M126" s="702"/>
    </row>
    <row r="127" spans="1:49">
      <c r="A127" s="408">
        <v>2</v>
      </c>
      <c r="B127" s="409">
        <v>2</v>
      </c>
      <c r="C127" s="409">
        <v>7</v>
      </c>
      <c r="D127" s="409">
        <v>1</v>
      </c>
      <c r="E127" s="409" t="s">
        <v>1139</v>
      </c>
      <c r="F127" s="414" t="s">
        <v>1225</v>
      </c>
      <c r="G127" s="411">
        <v>5000000</v>
      </c>
      <c r="H127" s="411"/>
      <c r="I127" s="411"/>
      <c r="J127" s="412">
        <f>SUBTOTAL(9,G127:I127)</f>
        <v>5000000</v>
      </c>
      <c r="K127" s="413">
        <f>IFERROR(J127/$J$18*100,"0.00")</f>
        <v>0.45560642722145428</v>
      </c>
      <c r="M127" s="702"/>
    </row>
    <row r="128" spans="1:49">
      <c r="A128" s="408">
        <v>2</v>
      </c>
      <c r="B128" s="409">
        <v>2</v>
      </c>
      <c r="C128" s="409">
        <v>7</v>
      </c>
      <c r="D128" s="409">
        <v>1</v>
      </c>
      <c r="E128" s="409" t="s">
        <v>1145</v>
      </c>
      <c r="F128" s="414" t="s">
        <v>1226</v>
      </c>
      <c r="G128" s="411"/>
      <c r="H128" s="411"/>
      <c r="I128" s="411"/>
      <c r="J128" s="412">
        <f>SUBTOTAL(9,G128:I128)</f>
        <v>0</v>
      </c>
      <c r="K128" s="413">
        <f>IFERROR(J128/$J$18*100,"0.00")</f>
        <v>0</v>
      </c>
      <c r="M128" s="702"/>
    </row>
    <row r="129" spans="1:13" ht="25.5">
      <c r="A129" s="408">
        <v>2</v>
      </c>
      <c r="B129" s="409">
        <v>2</v>
      </c>
      <c r="C129" s="409">
        <v>7</v>
      </c>
      <c r="D129" s="409">
        <v>1</v>
      </c>
      <c r="E129" s="409" t="s">
        <v>1172</v>
      </c>
      <c r="F129" s="414" t="s">
        <v>1227</v>
      </c>
      <c r="G129" s="411">
        <v>5000000</v>
      </c>
      <c r="H129" s="411"/>
      <c r="I129" s="411"/>
      <c r="J129" s="412">
        <f>SUBTOTAL(9,G129:I129)</f>
        <v>5000000</v>
      </c>
      <c r="K129" s="413">
        <f>IFERROR(J129/$J$18*100,"0.00")</f>
        <v>0.45560642722145428</v>
      </c>
      <c r="M129" s="702"/>
    </row>
    <row r="130" spans="1:13" ht="25.5">
      <c r="A130" s="408">
        <v>2</v>
      </c>
      <c r="B130" s="409">
        <v>2</v>
      </c>
      <c r="C130" s="409">
        <v>7</v>
      </c>
      <c r="D130" s="409">
        <v>1</v>
      </c>
      <c r="E130" s="409" t="s">
        <v>1228</v>
      </c>
      <c r="F130" s="414" t="s">
        <v>1229</v>
      </c>
      <c r="G130" s="411"/>
      <c r="H130" s="411"/>
      <c r="I130" s="411"/>
      <c r="J130" s="412">
        <f>SUBTOTAL(9,G130:I130)</f>
        <v>0</v>
      </c>
      <c r="K130" s="413">
        <f>IFERROR(J130/$J$18*100,"0.00")</f>
        <v>0</v>
      </c>
      <c r="M130" s="702"/>
    </row>
    <row r="131" spans="1:13">
      <c r="A131" s="403">
        <v>2</v>
      </c>
      <c r="B131" s="404">
        <v>2</v>
      </c>
      <c r="C131" s="404">
        <v>7</v>
      </c>
      <c r="D131" s="404">
        <v>2</v>
      </c>
      <c r="E131" s="404"/>
      <c r="F131" s="420" t="s">
        <v>1230</v>
      </c>
      <c r="G131" s="406">
        <f>SUM(G132:G140)</f>
        <v>5700000</v>
      </c>
      <c r="H131" s="406">
        <f>SUM(H132:H140)</f>
        <v>200000</v>
      </c>
      <c r="I131" s="406">
        <f>SUM(I132:I140)</f>
        <v>0</v>
      </c>
      <c r="J131" s="406">
        <f>SUM(J132:J140)</f>
        <v>5900000</v>
      </c>
      <c r="K131" s="407">
        <f>SUM(K132:K139)</f>
        <v>0.30981237051058891</v>
      </c>
      <c r="M131" s="702"/>
    </row>
    <row r="132" spans="1:13">
      <c r="A132" s="408">
        <v>2</v>
      </c>
      <c r="B132" s="409">
        <v>2</v>
      </c>
      <c r="C132" s="409">
        <v>7</v>
      </c>
      <c r="D132" s="409">
        <v>2</v>
      </c>
      <c r="E132" s="409" t="s">
        <v>1139</v>
      </c>
      <c r="F132" s="414" t="s">
        <v>1231</v>
      </c>
      <c r="G132" s="411"/>
      <c r="H132" s="411"/>
      <c r="I132" s="411"/>
      <c r="J132" s="412">
        <f t="shared" ref="J132:J140" si="8">SUBTOTAL(9,G132:I132)</f>
        <v>0</v>
      </c>
      <c r="K132" s="413">
        <f t="shared" ref="K132:K140" si="9">IFERROR(J132/$J$18*100,"0.00")</f>
        <v>0</v>
      </c>
      <c r="M132" s="702"/>
    </row>
    <row r="133" spans="1:13">
      <c r="A133" s="408">
        <v>2</v>
      </c>
      <c r="B133" s="409">
        <v>2</v>
      </c>
      <c r="C133" s="409">
        <v>7</v>
      </c>
      <c r="D133" s="409">
        <v>2</v>
      </c>
      <c r="E133" s="409" t="s">
        <v>1141</v>
      </c>
      <c r="F133" s="414" t="s">
        <v>1232</v>
      </c>
      <c r="G133" s="411">
        <v>320000</v>
      </c>
      <c r="H133" s="411">
        <v>200000</v>
      </c>
      <c r="I133" s="411"/>
      <c r="J133" s="412">
        <f t="shared" si="8"/>
        <v>520000</v>
      </c>
      <c r="K133" s="413">
        <f t="shared" si="9"/>
        <v>4.7383068431031246E-2</v>
      </c>
      <c r="M133" s="702"/>
    </row>
    <row r="134" spans="1:13" ht="33.75" customHeight="1">
      <c r="A134" s="408">
        <v>2</v>
      </c>
      <c r="B134" s="409">
        <v>2</v>
      </c>
      <c r="C134" s="409">
        <v>7</v>
      </c>
      <c r="D134" s="409">
        <v>2</v>
      </c>
      <c r="E134" s="409" t="s">
        <v>1148</v>
      </c>
      <c r="F134" s="414" t="s">
        <v>1233</v>
      </c>
      <c r="G134" s="411"/>
      <c r="H134" s="411"/>
      <c r="I134" s="411"/>
      <c r="J134" s="412">
        <f t="shared" si="8"/>
        <v>0</v>
      </c>
      <c r="K134" s="413">
        <f t="shared" si="9"/>
        <v>0</v>
      </c>
      <c r="M134" s="702"/>
    </row>
    <row r="135" spans="1:13" ht="25.5">
      <c r="A135" s="408">
        <v>2</v>
      </c>
      <c r="B135" s="409">
        <v>2</v>
      </c>
      <c r="C135" s="409">
        <v>7</v>
      </c>
      <c r="D135" s="409">
        <v>2</v>
      </c>
      <c r="E135" s="409" t="s">
        <v>1163</v>
      </c>
      <c r="F135" s="414" t="s">
        <v>1234</v>
      </c>
      <c r="G135" s="411">
        <v>920000</v>
      </c>
      <c r="H135" s="411"/>
      <c r="I135" s="411"/>
      <c r="J135" s="412">
        <f t="shared" si="8"/>
        <v>920000</v>
      </c>
      <c r="K135" s="413">
        <f t="shared" si="9"/>
        <v>8.3831582608747596E-2</v>
      </c>
      <c r="M135" s="702"/>
    </row>
    <row r="136" spans="1:13">
      <c r="A136" s="408">
        <v>2</v>
      </c>
      <c r="B136" s="409">
        <v>2</v>
      </c>
      <c r="C136" s="409">
        <v>7</v>
      </c>
      <c r="D136" s="409">
        <v>2</v>
      </c>
      <c r="E136" s="409" t="s">
        <v>1143</v>
      </c>
      <c r="F136" s="414" t="s">
        <v>1235</v>
      </c>
      <c r="G136" s="411"/>
      <c r="H136" s="411"/>
      <c r="I136" s="411"/>
      <c r="J136" s="412">
        <f t="shared" si="8"/>
        <v>0</v>
      </c>
      <c r="K136" s="413">
        <f t="shared" si="9"/>
        <v>0</v>
      </c>
      <c r="M136" s="702"/>
    </row>
    <row r="137" spans="1:13" ht="25.5">
      <c r="A137" s="408">
        <v>2</v>
      </c>
      <c r="B137" s="409">
        <v>2</v>
      </c>
      <c r="C137" s="409">
        <v>7</v>
      </c>
      <c r="D137" s="409">
        <v>2</v>
      </c>
      <c r="E137" s="409" t="s">
        <v>1145</v>
      </c>
      <c r="F137" s="410" t="s">
        <v>1236</v>
      </c>
      <c r="G137" s="411">
        <v>860000</v>
      </c>
      <c r="H137" s="411"/>
      <c r="I137" s="411"/>
      <c r="J137" s="412">
        <f t="shared" si="8"/>
        <v>860000</v>
      </c>
      <c r="K137" s="413">
        <f t="shared" si="9"/>
        <v>7.8364305482090141E-2</v>
      </c>
      <c r="M137" s="702"/>
    </row>
    <row r="138" spans="1:13" ht="25.5">
      <c r="A138" s="408">
        <v>2</v>
      </c>
      <c r="B138" s="409">
        <v>2</v>
      </c>
      <c r="C138" s="409">
        <v>7</v>
      </c>
      <c r="D138" s="409">
        <v>2</v>
      </c>
      <c r="E138" s="409" t="s">
        <v>1172</v>
      </c>
      <c r="F138" s="410" t="s">
        <v>1237</v>
      </c>
      <c r="G138" s="411"/>
      <c r="H138" s="411"/>
      <c r="I138" s="411"/>
      <c r="J138" s="412">
        <f t="shared" si="8"/>
        <v>0</v>
      </c>
      <c r="K138" s="413">
        <f t="shared" si="9"/>
        <v>0</v>
      </c>
      <c r="M138" s="702"/>
    </row>
    <row r="139" spans="1:13">
      <c r="A139" s="408">
        <v>2</v>
      </c>
      <c r="B139" s="409">
        <v>2</v>
      </c>
      <c r="C139" s="409">
        <v>7</v>
      </c>
      <c r="D139" s="409">
        <v>2</v>
      </c>
      <c r="E139" s="409" t="s">
        <v>1152</v>
      </c>
      <c r="F139" s="410" t="s">
        <v>1238</v>
      </c>
      <c r="G139" s="411">
        <v>1100000</v>
      </c>
      <c r="H139" s="411"/>
      <c r="I139" s="411"/>
      <c r="J139" s="412">
        <f t="shared" si="8"/>
        <v>1100000</v>
      </c>
      <c r="K139" s="413">
        <f t="shared" si="9"/>
        <v>0.10023341398871993</v>
      </c>
      <c r="M139" s="702"/>
    </row>
    <row r="140" spans="1:13" ht="33.75" customHeight="1">
      <c r="A140" s="408">
        <v>2</v>
      </c>
      <c r="B140" s="409">
        <v>2</v>
      </c>
      <c r="C140" s="409">
        <v>7</v>
      </c>
      <c r="D140" s="409">
        <v>2</v>
      </c>
      <c r="E140" s="409" t="s">
        <v>1228</v>
      </c>
      <c r="F140" s="410" t="s">
        <v>1239</v>
      </c>
      <c r="G140" s="411">
        <v>2500000</v>
      </c>
      <c r="H140" s="411"/>
      <c r="I140" s="411"/>
      <c r="J140" s="412">
        <f t="shared" si="8"/>
        <v>2500000</v>
      </c>
      <c r="K140" s="413">
        <f t="shared" si="9"/>
        <v>0.22780321361072714</v>
      </c>
      <c r="M140" s="702"/>
    </row>
    <row r="141" spans="1:13">
      <c r="A141" s="403">
        <v>2</v>
      </c>
      <c r="B141" s="404">
        <v>2</v>
      </c>
      <c r="C141" s="404">
        <v>7</v>
      </c>
      <c r="D141" s="404">
        <v>3</v>
      </c>
      <c r="E141" s="404"/>
      <c r="F141" s="420" t="s">
        <v>1240</v>
      </c>
      <c r="G141" s="406">
        <f>G142</f>
        <v>0</v>
      </c>
      <c r="H141" s="406">
        <f>H142</f>
        <v>0</v>
      </c>
      <c r="I141" s="406">
        <f>I142</f>
        <v>0</v>
      </c>
      <c r="J141" s="406">
        <f>J142</f>
        <v>0</v>
      </c>
      <c r="K141" s="407">
        <f>K142</f>
        <v>0</v>
      </c>
      <c r="M141" s="702"/>
    </row>
    <row r="142" spans="1:13">
      <c r="A142" s="408">
        <v>2</v>
      </c>
      <c r="B142" s="409">
        <v>2</v>
      </c>
      <c r="C142" s="409">
        <v>7</v>
      </c>
      <c r="D142" s="409">
        <v>3</v>
      </c>
      <c r="E142" s="409" t="s">
        <v>1139</v>
      </c>
      <c r="F142" s="410" t="s">
        <v>1240</v>
      </c>
      <c r="G142" s="411"/>
      <c r="H142" s="411"/>
      <c r="I142" s="411"/>
      <c r="J142" s="412">
        <f>SUBTOTAL(9,G142:I142)</f>
        <v>0</v>
      </c>
      <c r="K142" s="413">
        <f>IFERROR(J142/$J$18*100,"0.00")</f>
        <v>0</v>
      </c>
      <c r="M142" s="702"/>
    </row>
    <row r="143" spans="1:13">
      <c r="A143" s="399">
        <v>2</v>
      </c>
      <c r="B143" s="400">
        <v>2</v>
      </c>
      <c r="C143" s="400">
        <v>8</v>
      </c>
      <c r="D143" s="400"/>
      <c r="E143" s="400"/>
      <c r="F143" s="401" t="s">
        <v>1241</v>
      </c>
      <c r="G143" s="402">
        <f>+G144+G146+G148+G150+G154+G157+G164</f>
        <v>110000</v>
      </c>
      <c r="H143" s="402">
        <f>+H144+H146+H148+H150+H154+H157+H164</f>
        <v>6101705.5899999999</v>
      </c>
      <c r="I143" s="402">
        <f>+I144+I146+I148+I150+I154+I157+I164</f>
        <v>0</v>
      </c>
      <c r="J143" s="402">
        <f>+J144+J146+J148+J150+J154+J157+J164</f>
        <v>6211705.5899999999</v>
      </c>
      <c r="K143" s="402">
        <f>+K144+K146+K148+K150+K154+K157+K164</f>
        <v>0.56601859816228717</v>
      </c>
      <c r="M143" s="702"/>
    </row>
    <row r="144" spans="1:13">
      <c r="A144" s="403">
        <v>2</v>
      </c>
      <c r="B144" s="404">
        <v>2</v>
      </c>
      <c r="C144" s="404">
        <v>8</v>
      </c>
      <c r="D144" s="404">
        <v>1</v>
      </c>
      <c r="E144" s="404"/>
      <c r="F144" s="420" t="s">
        <v>1242</v>
      </c>
      <c r="G144" s="406">
        <f>G145</f>
        <v>0</v>
      </c>
      <c r="H144" s="406">
        <f>H145</f>
        <v>150000</v>
      </c>
      <c r="I144" s="406">
        <f>I145</f>
        <v>0</v>
      </c>
      <c r="J144" s="406">
        <f>J145</f>
        <v>150000</v>
      </c>
      <c r="K144" s="407">
        <f>K145</f>
        <v>1.366819281664363E-2</v>
      </c>
      <c r="M144" s="702"/>
    </row>
    <row r="145" spans="1:13">
      <c r="A145" s="408">
        <v>2</v>
      </c>
      <c r="B145" s="409">
        <v>2</v>
      </c>
      <c r="C145" s="409">
        <v>8</v>
      </c>
      <c r="D145" s="409">
        <v>1</v>
      </c>
      <c r="E145" s="409" t="s">
        <v>1139</v>
      </c>
      <c r="F145" s="410" t="s">
        <v>1242</v>
      </c>
      <c r="G145" s="411"/>
      <c r="H145" s="411">
        <v>150000</v>
      </c>
      <c r="I145" s="411"/>
      <c r="J145" s="412">
        <f>SUBTOTAL(9,G145:I145)</f>
        <v>150000</v>
      </c>
      <c r="K145" s="413">
        <f>IFERROR(J145/$J$18*100,"0.00")</f>
        <v>1.366819281664363E-2</v>
      </c>
      <c r="M145" s="702"/>
    </row>
    <row r="146" spans="1:13">
      <c r="A146" s="403">
        <v>2</v>
      </c>
      <c r="B146" s="404">
        <v>2</v>
      </c>
      <c r="C146" s="404">
        <v>8</v>
      </c>
      <c r="D146" s="404">
        <v>2</v>
      </c>
      <c r="E146" s="404"/>
      <c r="F146" s="420" t="s">
        <v>1243</v>
      </c>
      <c r="G146" s="406">
        <f>G147</f>
        <v>110000</v>
      </c>
      <c r="H146" s="406">
        <f>H147</f>
        <v>100000</v>
      </c>
      <c r="I146" s="406">
        <f>I147</f>
        <v>0</v>
      </c>
      <c r="J146" s="406">
        <f>J147</f>
        <v>210000</v>
      </c>
      <c r="K146" s="407">
        <f>K147</f>
        <v>1.9135469943301082E-2</v>
      </c>
      <c r="M146" s="702"/>
    </row>
    <row r="147" spans="1:13">
      <c r="A147" s="408">
        <v>2</v>
      </c>
      <c r="B147" s="409">
        <v>2</v>
      </c>
      <c r="C147" s="409">
        <v>8</v>
      </c>
      <c r="D147" s="409">
        <v>2</v>
      </c>
      <c r="E147" s="409" t="s">
        <v>1139</v>
      </c>
      <c r="F147" s="410" t="s">
        <v>1244</v>
      </c>
      <c r="G147" s="411">
        <v>110000</v>
      </c>
      <c r="H147" s="411">
        <v>100000</v>
      </c>
      <c r="I147" s="411"/>
      <c r="J147" s="412">
        <f>SUBTOTAL(9,G147:I147)</f>
        <v>210000</v>
      </c>
      <c r="K147" s="413">
        <f>IFERROR(J147/$J$18*100,"0.00")</f>
        <v>1.9135469943301082E-2</v>
      </c>
      <c r="M147" s="702"/>
    </row>
    <row r="148" spans="1:13">
      <c r="A148" s="403">
        <v>2</v>
      </c>
      <c r="B148" s="404">
        <v>2</v>
      </c>
      <c r="C148" s="404">
        <v>8</v>
      </c>
      <c r="D148" s="404">
        <v>4</v>
      </c>
      <c r="E148" s="404"/>
      <c r="F148" s="420" t="s">
        <v>1245</v>
      </c>
      <c r="G148" s="406">
        <f>G149</f>
        <v>0</v>
      </c>
      <c r="H148" s="406">
        <f>H149</f>
        <v>100000</v>
      </c>
      <c r="I148" s="406">
        <f>I149</f>
        <v>0</v>
      </c>
      <c r="J148" s="406">
        <f>J149</f>
        <v>100000</v>
      </c>
      <c r="K148" s="407">
        <f>K149</f>
        <v>9.1121285444290875E-3</v>
      </c>
      <c r="M148" s="702"/>
    </row>
    <row r="149" spans="1:13">
      <c r="A149" s="408">
        <v>2</v>
      </c>
      <c r="B149" s="409">
        <v>2</v>
      </c>
      <c r="C149" s="409">
        <v>8</v>
      </c>
      <c r="D149" s="409">
        <v>4</v>
      </c>
      <c r="E149" s="409" t="s">
        <v>1139</v>
      </c>
      <c r="F149" s="410" t="s">
        <v>1245</v>
      </c>
      <c r="G149" s="411"/>
      <c r="H149" s="411">
        <v>100000</v>
      </c>
      <c r="I149" s="411"/>
      <c r="J149" s="412">
        <f>SUBTOTAL(9,G149:I149)</f>
        <v>100000</v>
      </c>
      <c r="K149" s="413">
        <f>IFERROR(J149/$J$18*100,"0.00")</f>
        <v>9.1121285444290875E-3</v>
      </c>
      <c r="M149" s="702"/>
    </row>
    <row r="150" spans="1:13">
      <c r="A150" s="403">
        <v>2</v>
      </c>
      <c r="B150" s="404">
        <v>2</v>
      </c>
      <c r="C150" s="404">
        <v>8</v>
      </c>
      <c r="D150" s="404">
        <v>5</v>
      </c>
      <c r="E150" s="404"/>
      <c r="F150" s="420" t="s">
        <v>1246</v>
      </c>
      <c r="G150" s="406">
        <f>SUM(G151:G153)</f>
        <v>0</v>
      </c>
      <c r="H150" s="406">
        <f>SUM(H151:H153)</f>
        <v>650000</v>
      </c>
      <c r="I150" s="406">
        <f>SUM(I151:I153)</f>
        <v>0</v>
      </c>
      <c r="J150" s="406">
        <f>SUM(J151:J153)</f>
        <v>650000</v>
      </c>
      <c r="K150" s="407">
        <f>SUM(K151:K153)</f>
        <v>5.9228835538789062E-2</v>
      </c>
      <c r="M150" s="702"/>
    </row>
    <row r="151" spans="1:13">
      <c r="A151" s="408">
        <v>2</v>
      </c>
      <c r="B151" s="409">
        <v>2</v>
      </c>
      <c r="C151" s="409">
        <v>8</v>
      </c>
      <c r="D151" s="409">
        <v>5</v>
      </c>
      <c r="E151" s="409" t="s">
        <v>1139</v>
      </c>
      <c r="F151" s="410" t="s">
        <v>1247</v>
      </c>
      <c r="G151" s="411"/>
      <c r="H151" s="411">
        <v>650000</v>
      </c>
      <c r="I151" s="411"/>
      <c r="J151" s="412">
        <f>SUBTOTAL(9,G151:I151)</f>
        <v>650000</v>
      </c>
      <c r="K151" s="413">
        <f>IFERROR(J151/$J$18*100,"0.00")</f>
        <v>5.9228835538789062E-2</v>
      </c>
      <c r="M151" s="702"/>
    </row>
    <row r="152" spans="1:13">
      <c r="A152" s="408">
        <v>2</v>
      </c>
      <c r="B152" s="409">
        <v>2</v>
      </c>
      <c r="C152" s="409">
        <v>8</v>
      </c>
      <c r="D152" s="409">
        <v>5</v>
      </c>
      <c r="E152" s="409" t="s">
        <v>1141</v>
      </c>
      <c r="F152" s="410" t="s">
        <v>1248</v>
      </c>
      <c r="G152" s="411"/>
      <c r="H152" s="411"/>
      <c r="I152" s="411"/>
      <c r="J152" s="412">
        <f>SUBTOTAL(9,G152:I152)</f>
        <v>0</v>
      </c>
      <c r="K152" s="413">
        <f>IFERROR(J152/$J$18*100,"0.00")</f>
        <v>0</v>
      </c>
      <c r="M152" s="702"/>
    </row>
    <row r="153" spans="1:13">
      <c r="A153" s="408">
        <v>2</v>
      </c>
      <c r="B153" s="409">
        <v>2</v>
      </c>
      <c r="C153" s="409">
        <v>8</v>
      </c>
      <c r="D153" s="409">
        <v>5</v>
      </c>
      <c r="E153" s="409" t="s">
        <v>1148</v>
      </c>
      <c r="F153" s="410" t="s">
        <v>1249</v>
      </c>
      <c r="G153" s="411"/>
      <c r="H153" s="411"/>
      <c r="I153" s="411"/>
      <c r="J153" s="412">
        <f>SUBTOTAL(9,G153:I153)</f>
        <v>0</v>
      </c>
      <c r="K153" s="413">
        <f>IFERROR(J153/$J$18*100,"0.00")</f>
        <v>0</v>
      </c>
      <c r="M153" s="702"/>
    </row>
    <row r="154" spans="1:13" ht="25.5">
      <c r="A154" s="403">
        <v>2</v>
      </c>
      <c r="B154" s="404">
        <v>2</v>
      </c>
      <c r="C154" s="404">
        <v>8</v>
      </c>
      <c r="D154" s="404">
        <v>6</v>
      </c>
      <c r="E154" s="404"/>
      <c r="F154" s="420" t="s">
        <v>1250</v>
      </c>
      <c r="G154" s="406">
        <f>SUM(G155:G156)</f>
        <v>0</v>
      </c>
      <c r="H154" s="406">
        <f>SUM(H155:H156)</f>
        <v>1076705.5899999999</v>
      </c>
      <c r="I154" s="406">
        <f>SUM(I155:I156)</f>
        <v>0</v>
      </c>
      <c r="J154" s="406">
        <f>SUM(J155:J156)</f>
        <v>1076705.5899999999</v>
      </c>
      <c r="K154" s="407">
        <f>SUM(K155:K156)</f>
        <v>9.8110797405853586E-2</v>
      </c>
      <c r="M154" s="702"/>
    </row>
    <row r="155" spans="1:13">
      <c r="A155" s="408">
        <v>2</v>
      </c>
      <c r="B155" s="409">
        <v>2</v>
      </c>
      <c r="C155" s="409">
        <v>8</v>
      </c>
      <c r="D155" s="409">
        <v>6</v>
      </c>
      <c r="E155" s="409" t="s">
        <v>1139</v>
      </c>
      <c r="F155" s="410" t="s">
        <v>913</v>
      </c>
      <c r="G155" s="411"/>
      <c r="H155" s="411">
        <v>1076705.5899999999</v>
      </c>
      <c r="I155" s="411"/>
      <c r="J155" s="412">
        <f>SUBTOTAL(9,G155:I155)</f>
        <v>1076705.5899999999</v>
      </c>
      <c r="K155" s="413">
        <f>IFERROR(J155/$J$18*100,"0.00")</f>
        <v>9.8110797405853586E-2</v>
      </c>
      <c r="M155" s="702"/>
    </row>
    <row r="156" spans="1:13">
      <c r="A156" s="408">
        <v>2</v>
      </c>
      <c r="B156" s="409">
        <v>2</v>
      </c>
      <c r="C156" s="409">
        <v>8</v>
      </c>
      <c r="D156" s="409">
        <v>6</v>
      </c>
      <c r="E156" s="409" t="s">
        <v>1141</v>
      </c>
      <c r="F156" s="410" t="s">
        <v>1251</v>
      </c>
      <c r="G156" s="411"/>
      <c r="H156" s="411"/>
      <c r="I156" s="411"/>
      <c r="J156" s="412">
        <f>SUBTOTAL(9,G156:I156)</f>
        <v>0</v>
      </c>
      <c r="K156" s="413">
        <f>IFERROR(J156/$J$18*100,"0.00")</f>
        <v>0</v>
      </c>
      <c r="M156" s="702"/>
    </row>
    <row r="157" spans="1:13">
      <c r="A157" s="403">
        <v>2</v>
      </c>
      <c r="B157" s="404">
        <v>2</v>
      </c>
      <c r="C157" s="404">
        <v>8</v>
      </c>
      <c r="D157" s="404">
        <v>7</v>
      </c>
      <c r="E157" s="404"/>
      <c r="F157" s="420" t="s">
        <v>1252</v>
      </c>
      <c r="G157" s="406">
        <f>SUM(G158:G163)</f>
        <v>0</v>
      </c>
      <c r="H157" s="406">
        <f>SUM(H158:H163)</f>
        <v>625000</v>
      </c>
      <c r="I157" s="406">
        <f>SUM(I158:I163)</f>
        <v>0</v>
      </c>
      <c r="J157" s="406">
        <f>SUM(J158:J163)</f>
        <v>625000</v>
      </c>
      <c r="K157" s="407">
        <f>SUM(K158:K163)</f>
        <v>5.6950803402681792E-2</v>
      </c>
      <c r="M157" s="702"/>
    </row>
    <row r="158" spans="1:13">
      <c r="A158" s="408">
        <v>2</v>
      </c>
      <c r="B158" s="409">
        <v>2</v>
      </c>
      <c r="C158" s="409">
        <v>8</v>
      </c>
      <c r="D158" s="409">
        <v>7</v>
      </c>
      <c r="E158" s="409" t="s">
        <v>1139</v>
      </c>
      <c r="F158" s="410" t="s">
        <v>1252</v>
      </c>
      <c r="G158" s="411"/>
      <c r="H158" s="411">
        <v>525000</v>
      </c>
      <c r="I158" s="411"/>
      <c r="J158" s="412">
        <f t="shared" ref="J158:J163" si="10">SUBTOTAL(9,G158:I158)</f>
        <v>525000</v>
      </c>
      <c r="K158" s="413">
        <f t="shared" ref="K158:K163" si="11">IFERROR(J158/$J$18*100,"0.00")</f>
        <v>4.7838674858252703E-2</v>
      </c>
      <c r="M158" s="702"/>
    </row>
    <row r="159" spans="1:13">
      <c r="A159" s="408">
        <v>2</v>
      </c>
      <c r="B159" s="409">
        <v>2</v>
      </c>
      <c r="C159" s="409">
        <v>8</v>
      </c>
      <c r="D159" s="409">
        <v>7</v>
      </c>
      <c r="E159" s="409" t="s">
        <v>1141</v>
      </c>
      <c r="F159" s="410" t="s">
        <v>1253</v>
      </c>
      <c r="G159" s="411"/>
      <c r="H159" s="411"/>
      <c r="I159" s="411"/>
      <c r="J159" s="412">
        <f t="shared" si="10"/>
        <v>0</v>
      </c>
      <c r="K159" s="413">
        <f t="shared" si="11"/>
        <v>0</v>
      </c>
      <c r="M159" s="702"/>
    </row>
    <row r="160" spans="1:13">
      <c r="A160" s="408">
        <v>2</v>
      </c>
      <c r="B160" s="409">
        <v>2</v>
      </c>
      <c r="C160" s="409">
        <v>8</v>
      </c>
      <c r="D160" s="409">
        <v>7</v>
      </c>
      <c r="E160" s="409" t="s">
        <v>1148</v>
      </c>
      <c r="F160" s="410" t="s">
        <v>1254</v>
      </c>
      <c r="G160" s="411"/>
      <c r="H160" s="411"/>
      <c r="I160" s="411"/>
      <c r="J160" s="412">
        <f t="shared" si="10"/>
        <v>0</v>
      </c>
      <c r="K160" s="413">
        <f t="shared" si="11"/>
        <v>0</v>
      </c>
      <c r="M160" s="702"/>
    </row>
    <row r="161" spans="1:13">
      <c r="A161" s="408">
        <v>2</v>
      </c>
      <c r="B161" s="409">
        <v>2</v>
      </c>
      <c r="C161" s="409">
        <v>8</v>
      </c>
      <c r="D161" s="409">
        <v>7</v>
      </c>
      <c r="E161" s="409" t="s">
        <v>1163</v>
      </c>
      <c r="F161" s="410" t="s">
        <v>1255</v>
      </c>
      <c r="G161" s="411"/>
      <c r="H161" s="411">
        <v>100000</v>
      </c>
      <c r="I161" s="411"/>
      <c r="J161" s="412">
        <f t="shared" si="10"/>
        <v>100000</v>
      </c>
      <c r="K161" s="413">
        <f t="shared" si="11"/>
        <v>9.1121285444290875E-3</v>
      </c>
      <c r="M161" s="702"/>
    </row>
    <row r="162" spans="1:13">
      <c r="A162" s="408">
        <v>2</v>
      </c>
      <c r="B162" s="409">
        <v>2</v>
      </c>
      <c r="C162" s="409">
        <v>8</v>
      </c>
      <c r="D162" s="409">
        <v>7</v>
      </c>
      <c r="E162" s="409" t="s">
        <v>1143</v>
      </c>
      <c r="F162" s="410" t="s">
        <v>1256</v>
      </c>
      <c r="G162" s="411"/>
      <c r="H162" s="411"/>
      <c r="I162" s="411"/>
      <c r="J162" s="412">
        <f t="shared" si="10"/>
        <v>0</v>
      </c>
      <c r="K162" s="413">
        <f t="shared" si="11"/>
        <v>0</v>
      </c>
      <c r="M162" s="702"/>
    </row>
    <row r="163" spans="1:13">
      <c r="A163" s="408">
        <v>2</v>
      </c>
      <c r="B163" s="409">
        <v>2</v>
      </c>
      <c r="C163" s="409">
        <v>8</v>
      </c>
      <c r="D163" s="409">
        <v>7</v>
      </c>
      <c r="E163" s="409" t="s">
        <v>1145</v>
      </c>
      <c r="F163" s="410" t="s">
        <v>1257</v>
      </c>
      <c r="G163" s="411"/>
      <c r="H163" s="411"/>
      <c r="I163" s="411"/>
      <c r="J163" s="412">
        <f t="shared" si="10"/>
        <v>0</v>
      </c>
      <c r="K163" s="413">
        <f t="shared" si="11"/>
        <v>0</v>
      </c>
      <c r="M163" s="702"/>
    </row>
    <row r="164" spans="1:13">
      <c r="A164" s="403">
        <v>2</v>
      </c>
      <c r="B164" s="404">
        <v>2</v>
      </c>
      <c r="C164" s="404">
        <v>8</v>
      </c>
      <c r="D164" s="404">
        <v>8</v>
      </c>
      <c r="E164" s="404"/>
      <c r="F164" s="420" t="s">
        <v>1258</v>
      </c>
      <c r="G164" s="406">
        <f>SUM(G165:G166)</f>
        <v>0</v>
      </c>
      <c r="H164" s="406">
        <f>SUM(H165:H166)</f>
        <v>3400000</v>
      </c>
      <c r="I164" s="406">
        <f>SUM(I165:I166)</f>
        <v>0</v>
      </c>
      <c r="J164" s="406">
        <f>SUM(J165:J166)</f>
        <v>3400000</v>
      </c>
      <c r="K164" s="407">
        <f>SUM(K165:K166)</f>
        <v>0.30981237051058896</v>
      </c>
      <c r="M164" s="702"/>
    </row>
    <row r="165" spans="1:13">
      <c r="A165" s="408">
        <v>2</v>
      </c>
      <c r="B165" s="409">
        <v>2</v>
      </c>
      <c r="C165" s="409">
        <v>8</v>
      </c>
      <c r="D165" s="409">
        <v>8</v>
      </c>
      <c r="E165" s="409" t="s">
        <v>1139</v>
      </c>
      <c r="F165" s="410" t="s">
        <v>1259</v>
      </c>
      <c r="G165" s="411"/>
      <c r="H165" s="411">
        <v>3400000</v>
      </c>
      <c r="I165" s="411"/>
      <c r="J165" s="412">
        <f>SUBTOTAL(9,G165:I165)</f>
        <v>3400000</v>
      </c>
      <c r="K165" s="413">
        <f>IFERROR(J165/$J$18*100,"0.00")</f>
        <v>0.30981237051058896</v>
      </c>
      <c r="M165" s="702"/>
    </row>
    <row r="166" spans="1:13">
      <c r="A166" s="408">
        <v>2</v>
      </c>
      <c r="B166" s="409">
        <v>2</v>
      </c>
      <c r="C166" s="409">
        <v>8</v>
      </c>
      <c r="D166" s="409">
        <v>8</v>
      </c>
      <c r="E166" s="409" t="s">
        <v>1141</v>
      </c>
      <c r="F166" s="410" t="s">
        <v>1260</v>
      </c>
      <c r="G166" s="411"/>
      <c r="H166" s="411"/>
      <c r="I166" s="411"/>
      <c r="J166" s="412">
        <f>SUBTOTAL(9,G166:I166)</f>
        <v>0</v>
      </c>
      <c r="K166" s="413">
        <f>IFERROR(J166/$J$18*100,"0.00")</f>
        <v>0</v>
      </c>
      <c r="M166" s="702"/>
    </row>
    <row r="167" spans="1:13">
      <c r="A167" s="403">
        <v>2</v>
      </c>
      <c r="B167" s="404">
        <v>2</v>
      </c>
      <c r="C167" s="404">
        <v>9</v>
      </c>
      <c r="D167" s="404">
        <v>2</v>
      </c>
      <c r="E167" s="409"/>
      <c r="F167" s="420" t="s">
        <v>1261</v>
      </c>
      <c r="G167" s="406">
        <f>+G168+G169</f>
        <v>1200000</v>
      </c>
      <c r="H167" s="406">
        <f>+H168+H169</f>
        <v>3000000</v>
      </c>
      <c r="I167" s="406">
        <f>+I168+I169</f>
        <v>0</v>
      </c>
      <c r="J167" s="406">
        <f>+J168+J169</f>
        <v>4200000</v>
      </c>
      <c r="K167" s="415">
        <f>+K169</f>
        <v>0.38270939886602162</v>
      </c>
      <c r="M167" s="702"/>
    </row>
    <row r="168" spans="1:13">
      <c r="A168" s="408">
        <v>2</v>
      </c>
      <c r="B168" s="409">
        <v>2</v>
      </c>
      <c r="C168" s="409">
        <v>9</v>
      </c>
      <c r="D168" s="409">
        <v>2</v>
      </c>
      <c r="E168" s="409" t="s">
        <v>1099</v>
      </c>
      <c r="F168" s="410" t="s">
        <v>1261</v>
      </c>
      <c r="G168" s="426"/>
      <c r="H168" s="426"/>
      <c r="I168" s="426"/>
      <c r="J168" s="426">
        <f>SUBTOTAL(9,G168:I168)</f>
        <v>0</v>
      </c>
      <c r="K168" s="413">
        <f>IFERROR(J168/$J$18*100,"0.00")</f>
        <v>0</v>
      </c>
      <c r="M168" s="702"/>
    </row>
    <row r="169" spans="1:13">
      <c r="A169" s="408">
        <v>2</v>
      </c>
      <c r="B169" s="409">
        <v>2</v>
      </c>
      <c r="C169" s="409">
        <v>9</v>
      </c>
      <c r="D169" s="409">
        <v>2</v>
      </c>
      <c r="E169" s="409" t="s">
        <v>1148</v>
      </c>
      <c r="F169" s="410" t="s">
        <v>1262</v>
      </c>
      <c r="G169" s="411">
        <v>1200000</v>
      </c>
      <c r="H169" s="411">
        <v>3000000</v>
      </c>
      <c r="I169" s="411"/>
      <c r="J169" s="426">
        <f>SUBTOTAL(9,G169:I169)</f>
        <v>4200000</v>
      </c>
      <c r="K169" s="413">
        <f>IFERROR(J169/$J$18*100,"0.00")</f>
        <v>0.38270939886602162</v>
      </c>
      <c r="M169" s="702"/>
    </row>
    <row r="170" spans="1:13">
      <c r="A170" s="395">
        <v>2</v>
      </c>
      <c r="B170" s="396">
        <v>3</v>
      </c>
      <c r="C170" s="396"/>
      <c r="D170" s="396"/>
      <c r="E170" s="396"/>
      <c r="F170" s="397" t="s">
        <v>1263</v>
      </c>
      <c r="G170" s="398">
        <f>+G171+G179+G188+G197+G200+G209+G224+G237</f>
        <v>16533837.199999999</v>
      </c>
      <c r="H170" s="398">
        <f>+H171+H179+H188+H197+H200+H209+H224+H237</f>
        <v>101965011.67</v>
      </c>
      <c r="I170" s="398">
        <f>+I171+I179+I188+I197+I200+I209+I224+I237</f>
        <v>0</v>
      </c>
      <c r="J170" s="398">
        <f>+J171+J179+J188+J197+J200+J209+J224+J237</f>
        <v>118498848.87</v>
      </c>
      <c r="K170" s="398">
        <f>+K171+K179+K188+K197+K200+K209+K224+K237</f>
        <v>10.469730805103707</v>
      </c>
      <c r="M170" s="702"/>
    </row>
    <row r="171" spans="1:13">
      <c r="A171" s="399">
        <v>2</v>
      </c>
      <c r="B171" s="400">
        <v>3</v>
      </c>
      <c r="C171" s="400">
        <v>1</v>
      </c>
      <c r="D171" s="400"/>
      <c r="E171" s="400"/>
      <c r="F171" s="401" t="s">
        <v>1264</v>
      </c>
      <c r="G171" s="402">
        <f>+G172+G174+G177</f>
        <v>4774695</v>
      </c>
      <c r="H171" s="402">
        <f>+H172+H174+H177</f>
        <v>40839683.299999997</v>
      </c>
      <c r="I171" s="402">
        <f>+I172+I174+I177</f>
        <v>0</v>
      </c>
      <c r="J171" s="402">
        <f>+J172+J174+J177</f>
        <v>45614378.299999997</v>
      </c>
      <c r="K171" s="402">
        <f>+K172+K174+K177</f>
        <v>4.1564407854381669</v>
      </c>
      <c r="M171" s="702"/>
    </row>
    <row r="172" spans="1:13">
      <c r="A172" s="403">
        <v>2</v>
      </c>
      <c r="B172" s="404">
        <v>3</v>
      </c>
      <c r="C172" s="404">
        <v>1</v>
      </c>
      <c r="D172" s="404">
        <v>1</v>
      </c>
      <c r="E172" s="404"/>
      <c r="F172" s="420" t="s">
        <v>892</v>
      </c>
      <c r="G172" s="406">
        <f>+G173</f>
        <v>4774695</v>
      </c>
      <c r="H172" s="406">
        <f>+H173</f>
        <v>40839683.299999997</v>
      </c>
      <c r="I172" s="406">
        <f>+I173</f>
        <v>0</v>
      </c>
      <c r="J172" s="406">
        <f>+J173</f>
        <v>45614378.299999997</v>
      </c>
      <c r="K172" s="407">
        <f>+K173</f>
        <v>4.1564407854381669</v>
      </c>
      <c r="M172" s="702"/>
    </row>
    <row r="173" spans="1:13">
      <c r="A173" s="408">
        <v>2</v>
      </c>
      <c r="B173" s="409">
        <v>3</v>
      </c>
      <c r="C173" s="409">
        <v>1</v>
      </c>
      <c r="D173" s="409">
        <v>1</v>
      </c>
      <c r="E173" s="409" t="s">
        <v>1139</v>
      </c>
      <c r="F173" s="410" t="s">
        <v>892</v>
      </c>
      <c r="G173" s="411">
        <v>4774695</v>
      </c>
      <c r="H173" s="411">
        <v>40839683.299999997</v>
      </c>
      <c r="I173" s="411"/>
      <c r="J173" s="412">
        <f>SUBTOTAL(9,G173:I173)</f>
        <v>45614378.299999997</v>
      </c>
      <c r="K173" s="413">
        <f>IFERROR(J173/$J$18*100,"0.00")</f>
        <v>4.1564407854381669</v>
      </c>
      <c r="M173" s="702"/>
    </row>
    <row r="174" spans="1:13">
      <c r="A174" s="403">
        <v>2</v>
      </c>
      <c r="B174" s="404">
        <v>3</v>
      </c>
      <c r="C174" s="404">
        <v>1</v>
      </c>
      <c r="D174" s="404">
        <v>3</v>
      </c>
      <c r="E174" s="404"/>
      <c r="F174" s="420" t="s">
        <v>1265</v>
      </c>
      <c r="G174" s="406">
        <f>SUM(G175:G176)</f>
        <v>0</v>
      </c>
      <c r="H174" s="406">
        <f>SUM(H175:H176)</f>
        <v>0</v>
      </c>
      <c r="I174" s="406">
        <f>SUM(I175:I176)</f>
        <v>0</v>
      </c>
      <c r="J174" s="406">
        <f>SUM(J175:J176)</f>
        <v>0</v>
      </c>
      <c r="K174" s="407">
        <f>SUM(K175:K176)</f>
        <v>0</v>
      </c>
      <c r="M174" s="702"/>
    </row>
    <row r="175" spans="1:13">
      <c r="A175" s="408">
        <v>2</v>
      </c>
      <c r="B175" s="409">
        <v>3</v>
      </c>
      <c r="C175" s="409">
        <v>1</v>
      </c>
      <c r="D175" s="409">
        <v>3</v>
      </c>
      <c r="E175" s="409" t="s">
        <v>1141</v>
      </c>
      <c r="F175" s="410" t="s">
        <v>1266</v>
      </c>
      <c r="G175" s="411"/>
      <c r="H175" s="411"/>
      <c r="I175" s="411"/>
      <c r="J175" s="412">
        <f>SUBTOTAL(9,G175:I175)</f>
        <v>0</v>
      </c>
      <c r="K175" s="413">
        <f>IFERROR(J175/$J$18*100,"0.00")</f>
        <v>0</v>
      </c>
      <c r="M175" s="702"/>
    </row>
    <row r="176" spans="1:13">
      <c r="A176" s="408">
        <v>2</v>
      </c>
      <c r="B176" s="409">
        <v>3</v>
      </c>
      <c r="C176" s="409">
        <v>1</v>
      </c>
      <c r="D176" s="409">
        <v>3</v>
      </c>
      <c r="E176" s="409" t="s">
        <v>1148</v>
      </c>
      <c r="F176" s="410" t="s">
        <v>1267</v>
      </c>
      <c r="G176" s="411"/>
      <c r="H176" s="411"/>
      <c r="I176" s="411"/>
      <c r="J176" s="412">
        <f>SUBTOTAL(9,G176:I176)</f>
        <v>0</v>
      </c>
      <c r="K176" s="413">
        <f>IFERROR(J176/$J$18*100,"0.00")</f>
        <v>0</v>
      </c>
      <c r="M176" s="702"/>
    </row>
    <row r="177" spans="1:13">
      <c r="A177" s="403">
        <v>2</v>
      </c>
      <c r="B177" s="404">
        <v>3</v>
      </c>
      <c r="C177" s="404">
        <v>1</v>
      </c>
      <c r="D177" s="404">
        <v>4</v>
      </c>
      <c r="E177" s="404"/>
      <c r="F177" s="420" t="s">
        <v>1268</v>
      </c>
      <c r="G177" s="425">
        <f>+G178</f>
        <v>0</v>
      </c>
      <c r="H177" s="425">
        <f>+H178</f>
        <v>0</v>
      </c>
      <c r="I177" s="425">
        <f>+I178</f>
        <v>0</v>
      </c>
      <c r="J177" s="425">
        <f>+J178</f>
        <v>0</v>
      </c>
      <c r="K177" s="415">
        <f>+K178</f>
        <v>0</v>
      </c>
      <c r="M177" s="702"/>
    </row>
    <row r="178" spans="1:13">
      <c r="A178" s="408">
        <v>2</v>
      </c>
      <c r="B178" s="409">
        <v>3</v>
      </c>
      <c r="C178" s="409">
        <v>1</v>
      </c>
      <c r="D178" s="409">
        <v>4</v>
      </c>
      <c r="E178" s="409" t="s">
        <v>1139</v>
      </c>
      <c r="F178" s="410" t="s">
        <v>1268</v>
      </c>
      <c r="G178" s="411"/>
      <c r="H178" s="411"/>
      <c r="I178" s="411"/>
      <c r="J178" s="412">
        <f>SUBTOTAL(9,G178:I178)</f>
        <v>0</v>
      </c>
      <c r="K178" s="413">
        <f>IFERROR(J178/$J$18*100,"0.00")</f>
        <v>0</v>
      </c>
      <c r="M178" s="702"/>
    </row>
    <row r="179" spans="1:13">
      <c r="A179" s="399">
        <v>2</v>
      </c>
      <c r="B179" s="400">
        <v>3</v>
      </c>
      <c r="C179" s="400">
        <v>2</v>
      </c>
      <c r="D179" s="400"/>
      <c r="E179" s="400"/>
      <c r="F179" s="401" t="s">
        <v>1269</v>
      </c>
      <c r="G179" s="402">
        <f>+G180+G182+G184+G186</f>
        <v>60000</v>
      </c>
      <c r="H179" s="402">
        <f>+H180+H182+H184+H186</f>
        <v>2000000</v>
      </c>
      <c r="I179" s="402">
        <f>+I180+I182+I184+I186</f>
        <v>0</v>
      </c>
      <c r="J179" s="402">
        <f>+J180+J182+J184+J186</f>
        <v>2060000</v>
      </c>
      <c r="K179" s="421">
        <f>+K180+K182+K184+K186</f>
        <v>0.18770984801523916</v>
      </c>
      <c r="M179" s="702"/>
    </row>
    <row r="180" spans="1:13">
      <c r="A180" s="403">
        <v>2</v>
      </c>
      <c r="B180" s="404">
        <v>3</v>
      </c>
      <c r="C180" s="404">
        <v>2</v>
      </c>
      <c r="D180" s="404">
        <v>1</v>
      </c>
      <c r="E180" s="404"/>
      <c r="F180" s="420" t="s">
        <v>1270</v>
      </c>
      <c r="G180" s="425">
        <f>+G181</f>
        <v>60000</v>
      </c>
      <c r="H180" s="425">
        <f>+H181</f>
        <v>0</v>
      </c>
      <c r="I180" s="425">
        <f>+I181</f>
        <v>0</v>
      </c>
      <c r="J180" s="425">
        <f>+J181</f>
        <v>60000</v>
      </c>
      <c r="K180" s="415">
        <f>+K181</f>
        <v>5.4672771266574523E-3</v>
      </c>
      <c r="M180" s="702"/>
    </row>
    <row r="181" spans="1:13">
      <c r="A181" s="408">
        <v>2</v>
      </c>
      <c r="B181" s="409">
        <v>3</v>
      </c>
      <c r="C181" s="409">
        <v>2</v>
      </c>
      <c r="D181" s="409">
        <v>1</v>
      </c>
      <c r="E181" s="409" t="s">
        <v>1139</v>
      </c>
      <c r="F181" s="410" t="s">
        <v>1270</v>
      </c>
      <c r="G181" s="411">
        <v>60000</v>
      </c>
      <c r="H181" s="411"/>
      <c r="I181" s="411"/>
      <c r="J181" s="412">
        <f>SUBTOTAL(9,G181:I181)</f>
        <v>60000</v>
      </c>
      <c r="K181" s="413">
        <f>IFERROR(J181/$J$18*100,"0.00")</f>
        <v>5.4672771266574523E-3</v>
      </c>
      <c r="M181" s="702"/>
    </row>
    <row r="182" spans="1:13">
      <c r="A182" s="403">
        <v>2</v>
      </c>
      <c r="B182" s="404">
        <v>3</v>
      </c>
      <c r="C182" s="404">
        <v>2</v>
      </c>
      <c r="D182" s="404">
        <v>2</v>
      </c>
      <c r="E182" s="404"/>
      <c r="F182" s="420" t="s">
        <v>1271</v>
      </c>
      <c r="G182" s="425">
        <f>+G183</f>
        <v>0</v>
      </c>
      <c r="H182" s="425">
        <f>+H183</f>
        <v>1000000</v>
      </c>
      <c r="I182" s="425">
        <f>+I183</f>
        <v>0</v>
      </c>
      <c r="J182" s="425">
        <f>+J183</f>
        <v>1000000</v>
      </c>
      <c r="K182" s="415">
        <f>+K183</f>
        <v>9.112128544429085E-2</v>
      </c>
      <c r="M182" s="702"/>
    </row>
    <row r="183" spans="1:13">
      <c r="A183" s="408">
        <v>2</v>
      </c>
      <c r="B183" s="409">
        <v>3</v>
      </c>
      <c r="C183" s="409">
        <v>2</v>
      </c>
      <c r="D183" s="409">
        <v>2</v>
      </c>
      <c r="E183" s="409" t="s">
        <v>1139</v>
      </c>
      <c r="F183" s="410" t="s">
        <v>1271</v>
      </c>
      <c r="G183" s="411"/>
      <c r="H183" s="411">
        <v>1000000</v>
      </c>
      <c r="I183" s="411"/>
      <c r="J183" s="412">
        <f>SUBTOTAL(9,G183:I183)</f>
        <v>1000000</v>
      </c>
      <c r="K183" s="413">
        <f>IFERROR(J183/$J$18*100,"0.00")</f>
        <v>9.112128544429085E-2</v>
      </c>
      <c r="M183" s="702"/>
    </row>
    <row r="184" spans="1:13">
      <c r="A184" s="403">
        <v>2</v>
      </c>
      <c r="B184" s="404">
        <v>3</v>
      </c>
      <c r="C184" s="404">
        <v>2</v>
      </c>
      <c r="D184" s="404">
        <v>3</v>
      </c>
      <c r="E184" s="404"/>
      <c r="F184" s="420" t="s">
        <v>1272</v>
      </c>
      <c r="G184" s="425">
        <f>+G185</f>
        <v>0</v>
      </c>
      <c r="H184" s="425">
        <f>+H185</f>
        <v>1000000</v>
      </c>
      <c r="I184" s="425">
        <f>+I185</f>
        <v>0</v>
      </c>
      <c r="J184" s="425">
        <f>+J185</f>
        <v>1000000</v>
      </c>
      <c r="K184" s="415">
        <f>+K185</f>
        <v>9.112128544429085E-2</v>
      </c>
      <c r="M184" s="702"/>
    </row>
    <row r="185" spans="1:13">
      <c r="A185" s="408">
        <v>2</v>
      </c>
      <c r="B185" s="409">
        <v>3</v>
      </c>
      <c r="C185" s="409">
        <v>2</v>
      </c>
      <c r="D185" s="409">
        <v>3</v>
      </c>
      <c r="E185" s="409" t="s">
        <v>1139</v>
      </c>
      <c r="F185" s="410" t="s">
        <v>1272</v>
      </c>
      <c r="G185" s="411"/>
      <c r="H185" s="411">
        <v>1000000</v>
      </c>
      <c r="I185" s="411"/>
      <c r="J185" s="412">
        <f>SUBTOTAL(9,G185:I185)</f>
        <v>1000000</v>
      </c>
      <c r="K185" s="413">
        <f>IFERROR(J185/$J$18*100,"0.00")</f>
        <v>9.112128544429085E-2</v>
      </c>
      <c r="M185" s="702"/>
    </row>
    <row r="186" spans="1:13">
      <c r="A186" s="403">
        <v>2</v>
      </c>
      <c r="B186" s="404">
        <v>3</v>
      </c>
      <c r="C186" s="404">
        <v>2</v>
      </c>
      <c r="D186" s="404">
        <v>4</v>
      </c>
      <c r="E186" s="404"/>
      <c r="F186" s="420" t="s">
        <v>1273</v>
      </c>
      <c r="G186" s="425">
        <f>+G187</f>
        <v>0</v>
      </c>
      <c r="H186" s="425">
        <f>+H187</f>
        <v>0</v>
      </c>
      <c r="I186" s="425">
        <f>+I187</f>
        <v>0</v>
      </c>
      <c r="J186" s="425">
        <f>+J187</f>
        <v>0</v>
      </c>
      <c r="K186" s="415">
        <f>+K187</f>
        <v>0</v>
      </c>
      <c r="M186" s="702"/>
    </row>
    <row r="187" spans="1:13">
      <c r="A187" s="408">
        <v>2</v>
      </c>
      <c r="B187" s="409">
        <v>3</v>
      </c>
      <c r="C187" s="409">
        <v>2</v>
      </c>
      <c r="D187" s="409">
        <v>4</v>
      </c>
      <c r="E187" s="409" t="s">
        <v>1139</v>
      </c>
      <c r="F187" s="410" t="s">
        <v>1273</v>
      </c>
      <c r="G187" s="411"/>
      <c r="H187" s="411"/>
      <c r="I187" s="411"/>
      <c r="J187" s="412">
        <f>SUBTOTAL(9,G187:I187)</f>
        <v>0</v>
      </c>
      <c r="K187" s="413">
        <f>IFERROR(J187/$J$18*100,"0.00")</f>
        <v>0</v>
      </c>
      <c r="M187" s="702"/>
    </row>
    <row r="188" spans="1:13">
      <c r="A188" s="399">
        <v>2</v>
      </c>
      <c r="B188" s="400">
        <v>3</v>
      </c>
      <c r="C188" s="400">
        <v>3</v>
      </c>
      <c r="D188" s="400"/>
      <c r="E188" s="400"/>
      <c r="F188" s="401" t="s">
        <v>901</v>
      </c>
      <c r="G188" s="402">
        <f>+G189+G191+G193+G195</f>
        <v>2719097.98</v>
      </c>
      <c r="H188" s="402">
        <f>+H189+H191+H193+H195</f>
        <v>7147561.9699999997</v>
      </c>
      <c r="I188" s="402">
        <f>+I189+I191+I193+I195</f>
        <v>0</v>
      </c>
      <c r="J188" s="402">
        <f>+J189+J191+J193+J195</f>
        <v>9866659.9499999993</v>
      </c>
      <c r="K188" s="402">
        <f>+K189+K191+K193+K195</f>
        <v>0.89906273768570255</v>
      </c>
      <c r="M188" s="702"/>
    </row>
    <row r="189" spans="1:13">
      <c r="A189" s="403">
        <v>2</v>
      </c>
      <c r="B189" s="404">
        <v>3</v>
      </c>
      <c r="C189" s="404">
        <v>3</v>
      </c>
      <c r="D189" s="404">
        <v>1</v>
      </c>
      <c r="E189" s="404"/>
      <c r="F189" s="420" t="s">
        <v>1274</v>
      </c>
      <c r="G189" s="406">
        <f>G190</f>
        <v>515840</v>
      </c>
      <c r="H189" s="406">
        <f>H190</f>
        <v>730816</v>
      </c>
      <c r="I189" s="406">
        <f>I190</f>
        <v>0</v>
      </c>
      <c r="J189" s="406">
        <f>J190</f>
        <v>1246656</v>
      </c>
      <c r="K189" s="407">
        <f>K190</f>
        <v>0.11359689722683787</v>
      </c>
      <c r="M189" s="702"/>
    </row>
    <row r="190" spans="1:13">
      <c r="A190" s="408">
        <v>2</v>
      </c>
      <c r="B190" s="409">
        <v>3</v>
      </c>
      <c r="C190" s="409">
        <v>3</v>
      </c>
      <c r="D190" s="409">
        <v>1</v>
      </c>
      <c r="E190" s="409" t="s">
        <v>1139</v>
      </c>
      <c r="F190" s="410" t="s">
        <v>1274</v>
      </c>
      <c r="G190" s="411">
        <v>515840</v>
      </c>
      <c r="H190" s="411">
        <v>730816</v>
      </c>
      <c r="I190" s="411"/>
      <c r="J190" s="412">
        <f>SUBTOTAL(9,G190:I190)</f>
        <v>1246656</v>
      </c>
      <c r="K190" s="413">
        <f>IFERROR(J190/$J$18*100,"0.00")</f>
        <v>0.11359689722683787</v>
      </c>
      <c r="M190" s="702"/>
    </row>
    <row r="191" spans="1:13">
      <c r="A191" s="403">
        <v>2</v>
      </c>
      <c r="B191" s="404">
        <v>3</v>
      </c>
      <c r="C191" s="404">
        <v>3</v>
      </c>
      <c r="D191" s="404">
        <v>2</v>
      </c>
      <c r="E191" s="404"/>
      <c r="F191" s="420" t="s">
        <v>1275</v>
      </c>
      <c r="G191" s="425">
        <f>+G192</f>
        <v>203257.98</v>
      </c>
      <c r="H191" s="425">
        <f>+H192</f>
        <v>216745.97</v>
      </c>
      <c r="I191" s="425">
        <f>+I192</f>
        <v>0</v>
      </c>
      <c r="J191" s="425">
        <f>+J192</f>
        <v>420003.95</v>
      </c>
      <c r="K191" s="415">
        <f>+K192</f>
        <v>3.8271299815679671E-2</v>
      </c>
      <c r="M191" s="702"/>
    </row>
    <row r="192" spans="1:13">
      <c r="A192" s="408">
        <v>2</v>
      </c>
      <c r="B192" s="409">
        <v>3</v>
      </c>
      <c r="C192" s="409">
        <v>3</v>
      </c>
      <c r="D192" s="409">
        <v>2</v>
      </c>
      <c r="E192" s="409" t="s">
        <v>1139</v>
      </c>
      <c r="F192" s="410" t="s">
        <v>1275</v>
      </c>
      <c r="G192" s="411">
        <v>203257.98</v>
      </c>
      <c r="H192" s="411">
        <v>216745.97</v>
      </c>
      <c r="I192" s="411"/>
      <c r="J192" s="412">
        <f>SUBTOTAL(9,G192:I192)</f>
        <v>420003.95</v>
      </c>
      <c r="K192" s="413">
        <f>IFERROR(J192/$J$18*100,"0.00")</f>
        <v>3.8271299815679671E-2</v>
      </c>
      <c r="M192" s="702"/>
    </row>
    <row r="193" spans="1:13">
      <c r="A193" s="403">
        <v>2</v>
      </c>
      <c r="B193" s="404">
        <v>3</v>
      </c>
      <c r="C193" s="404">
        <v>3</v>
      </c>
      <c r="D193" s="404">
        <v>3</v>
      </c>
      <c r="E193" s="404"/>
      <c r="F193" s="420" t="s">
        <v>1276</v>
      </c>
      <c r="G193" s="425">
        <f>+G194</f>
        <v>2000000</v>
      </c>
      <c r="H193" s="425">
        <f>+H194</f>
        <v>3000000</v>
      </c>
      <c r="I193" s="425">
        <f>+I194</f>
        <v>0</v>
      </c>
      <c r="J193" s="425">
        <f>+J194</f>
        <v>5000000</v>
      </c>
      <c r="K193" s="415">
        <f>+K194</f>
        <v>0.45560642722145428</v>
      </c>
      <c r="M193" s="702"/>
    </row>
    <row r="194" spans="1:13">
      <c r="A194" s="408">
        <v>2</v>
      </c>
      <c r="B194" s="409">
        <v>3</v>
      </c>
      <c r="C194" s="409">
        <v>3</v>
      </c>
      <c r="D194" s="409">
        <v>3</v>
      </c>
      <c r="E194" s="409" t="s">
        <v>1139</v>
      </c>
      <c r="F194" s="410" t="s">
        <v>1276</v>
      </c>
      <c r="G194" s="411">
        <v>2000000</v>
      </c>
      <c r="H194" s="411">
        <v>3000000</v>
      </c>
      <c r="I194" s="411"/>
      <c r="J194" s="412">
        <f>SUBTOTAL(9,G194:I194)</f>
        <v>5000000</v>
      </c>
      <c r="K194" s="413">
        <f>IFERROR(J194/$J$18*100,"0.00")</f>
        <v>0.45560642722145428</v>
      </c>
      <c r="M194" s="702"/>
    </row>
    <row r="195" spans="1:13">
      <c r="A195" s="403">
        <v>2</v>
      </c>
      <c r="B195" s="404">
        <v>3</v>
      </c>
      <c r="C195" s="404">
        <v>3</v>
      </c>
      <c r="D195" s="404">
        <v>4</v>
      </c>
      <c r="E195" s="404"/>
      <c r="F195" s="420" t="s">
        <v>1277</v>
      </c>
      <c r="G195" s="425">
        <f>+G196</f>
        <v>0</v>
      </c>
      <c r="H195" s="425">
        <f>+H196</f>
        <v>3200000</v>
      </c>
      <c r="I195" s="425">
        <f>+I196</f>
        <v>0</v>
      </c>
      <c r="J195" s="425">
        <f>+J196</f>
        <v>3200000</v>
      </c>
      <c r="K195" s="415">
        <f>+K196</f>
        <v>0.2915881134217308</v>
      </c>
      <c r="M195" s="702"/>
    </row>
    <row r="196" spans="1:13">
      <c r="A196" s="408">
        <v>2</v>
      </c>
      <c r="B196" s="409">
        <v>3</v>
      </c>
      <c r="C196" s="409">
        <v>3</v>
      </c>
      <c r="D196" s="409">
        <v>4</v>
      </c>
      <c r="E196" s="409" t="s">
        <v>1139</v>
      </c>
      <c r="F196" s="410" t="s">
        <v>1277</v>
      </c>
      <c r="G196" s="411"/>
      <c r="H196" s="411">
        <v>3200000</v>
      </c>
      <c r="I196" s="411"/>
      <c r="J196" s="412">
        <f>SUBTOTAL(9,G196:I196)</f>
        <v>3200000</v>
      </c>
      <c r="K196" s="413">
        <f>IFERROR(J196/$J$18*100,"0.00")</f>
        <v>0.2915881134217308</v>
      </c>
      <c r="M196" s="702"/>
    </row>
    <row r="197" spans="1:13">
      <c r="A197" s="399">
        <v>2</v>
      </c>
      <c r="B197" s="400">
        <v>3</v>
      </c>
      <c r="C197" s="400">
        <v>4</v>
      </c>
      <c r="D197" s="400"/>
      <c r="E197" s="400"/>
      <c r="F197" s="401" t="s">
        <v>1278</v>
      </c>
      <c r="G197" s="402">
        <f t="shared" ref="G197:K198" si="12">+G198</f>
        <v>0</v>
      </c>
      <c r="H197" s="402">
        <f t="shared" si="12"/>
        <v>15000000</v>
      </c>
      <c r="I197" s="402">
        <f t="shared" si="12"/>
        <v>0</v>
      </c>
      <c r="J197" s="402">
        <f t="shared" si="12"/>
        <v>15000000</v>
      </c>
      <c r="K197" s="421">
        <f t="shared" si="12"/>
        <v>1.366819281664363</v>
      </c>
      <c r="M197" s="702"/>
    </row>
    <row r="198" spans="1:13">
      <c r="A198" s="403">
        <v>2</v>
      </c>
      <c r="B198" s="404">
        <v>3</v>
      </c>
      <c r="C198" s="404">
        <v>4</v>
      </c>
      <c r="D198" s="404">
        <v>1</v>
      </c>
      <c r="E198" s="404"/>
      <c r="F198" s="420" t="s">
        <v>1279</v>
      </c>
      <c r="G198" s="425">
        <f t="shared" si="12"/>
        <v>0</v>
      </c>
      <c r="H198" s="425">
        <f t="shared" si="12"/>
        <v>15000000</v>
      </c>
      <c r="I198" s="425">
        <f t="shared" si="12"/>
        <v>0</v>
      </c>
      <c r="J198" s="425">
        <f t="shared" si="12"/>
        <v>15000000</v>
      </c>
      <c r="K198" s="415">
        <f t="shared" si="12"/>
        <v>1.366819281664363</v>
      </c>
      <c r="M198" s="702"/>
    </row>
    <row r="199" spans="1:13">
      <c r="A199" s="408">
        <v>2</v>
      </c>
      <c r="B199" s="409">
        <v>3</v>
      </c>
      <c r="C199" s="409">
        <v>4</v>
      </c>
      <c r="D199" s="409">
        <v>1</v>
      </c>
      <c r="E199" s="409" t="s">
        <v>1139</v>
      </c>
      <c r="F199" s="410" t="s">
        <v>1279</v>
      </c>
      <c r="G199" s="411"/>
      <c r="H199" s="411">
        <v>15000000</v>
      </c>
      <c r="I199" s="411"/>
      <c r="J199" s="412">
        <f>SUBTOTAL(9,G199:I199)</f>
        <v>15000000</v>
      </c>
      <c r="K199" s="413">
        <f>IFERROR(J199/$J$18*100,"0.00")</f>
        <v>1.366819281664363</v>
      </c>
      <c r="M199" s="702"/>
    </row>
    <row r="200" spans="1:13">
      <c r="A200" s="399">
        <v>2</v>
      </c>
      <c r="B200" s="400">
        <v>3</v>
      </c>
      <c r="C200" s="400">
        <v>5</v>
      </c>
      <c r="D200" s="400"/>
      <c r="E200" s="400"/>
      <c r="F200" s="401" t="s">
        <v>1280</v>
      </c>
      <c r="G200" s="402">
        <f>+G201+G203+G205+G207</f>
        <v>602794.22</v>
      </c>
      <c r="H200" s="402">
        <f>+H201+H203+H205+H207</f>
        <v>1015000</v>
      </c>
      <c r="I200" s="402">
        <f>+I201+I203+I205+I207</f>
        <v>0</v>
      </c>
      <c r="J200" s="402">
        <f>+J201+J203+J205+J207</f>
        <v>1617794.22</v>
      </c>
      <c r="K200" s="402">
        <f>+K201+K203+K205+K207</f>
        <v>0.14741548891074388</v>
      </c>
      <c r="M200" s="702"/>
    </row>
    <row r="201" spans="1:13">
      <c r="A201" s="403">
        <v>2</v>
      </c>
      <c r="B201" s="404">
        <v>3</v>
      </c>
      <c r="C201" s="404">
        <v>5</v>
      </c>
      <c r="D201" s="404">
        <v>2</v>
      </c>
      <c r="E201" s="404"/>
      <c r="F201" s="420" t="s">
        <v>1281</v>
      </c>
      <c r="G201" s="425">
        <f>+G202</f>
        <v>0</v>
      </c>
      <c r="H201" s="425">
        <f>+H202</f>
        <v>0</v>
      </c>
      <c r="I201" s="425">
        <f>+I202</f>
        <v>0</v>
      </c>
      <c r="J201" s="425">
        <f>+J202</f>
        <v>0</v>
      </c>
      <c r="K201" s="415">
        <f>+K202</f>
        <v>0</v>
      </c>
      <c r="M201" s="702"/>
    </row>
    <row r="202" spans="1:13">
      <c r="A202" s="408">
        <v>2</v>
      </c>
      <c r="B202" s="409">
        <v>3</v>
      </c>
      <c r="C202" s="409">
        <v>5</v>
      </c>
      <c r="D202" s="409">
        <v>2</v>
      </c>
      <c r="E202" s="409" t="s">
        <v>1139</v>
      </c>
      <c r="F202" s="410" t="s">
        <v>1281</v>
      </c>
      <c r="G202" s="411"/>
      <c r="H202" s="411"/>
      <c r="I202" s="411"/>
      <c r="J202" s="412">
        <f>SUBTOTAL(9,G202:I202)</f>
        <v>0</v>
      </c>
      <c r="K202" s="413">
        <f>IFERROR(J202/$J$18*100,"0.00")</f>
        <v>0</v>
      </c>
      <c r="M202" s="702"/>
    </row>
    <row r="203" spans="1:13">
      <c r="A203" s="403">
        <v>2</v>
      </c>
      <c r="B203" s="404">
        <v>3</v>
      </c>
      <c r="C203" s="404">
        <v>5</v>
      </c>
      <c r="D203" s="404">
        <v>3</v>
      </c>
      <c r="E203" s="404"/>
      <c r="F203" s="420" t="s">
        <v>955</v>
      </c>
      <c r="G203" s="425">
        <f>+G204</f>
        <v>287372.96000000002</v>
      </c>
      <c r="H203" s="425">
        <f>+H204</f>
        <v>500000</v>
      </c>
      <c r="I203" s="425">
        <f>+I204</f>
        <v>0</v>
      </c>
      <c r="J203" s="425">
        <f>+J204</f>
        <v>787372.96</v>
      </c>
      <c r="K203" s="415">
        <f>+K204</f>
        <v>7.1746436239276207E-2</v>
      </c>
      <c r="M203" s="702"/>
    </row>
    <row r="204" spans="1:13">
      <c r="A204" s="408">
        <v>2</v>
      </c>
      <c r="B204" s="409">
        <v>3</v>
      </c>
      <c r="C204" s="409">
        <v>5</v>
      </c>
      <c r="D204" s="409">
        <v>3</v>
      </c>
      <c r="E204" s="409" t="s">
        <v>1139</v>
      </c>
      <c r="F204" s="410" t="s">
        <v>955</v>
      </c>
      <c r="G204" s="411">
        <v>287372.96000000002</v>
      </c>
      <c r="H204" s="411">
        <v>500000</v>
      </c>
      <c r="I204" s="411"/>
      <c r="J204" s="412">
        <f>SUBTOTAL(9,G204:I204)</f>
        <v>787372.96</v>
      </c>
      <c r="K204" s="413">
        <f>IFERROR(J204/$J$18*100,"0.00")</f>
        <v>7.1746436239276207E-2</v>
      </c>
      <c r="M204" s="702"/>
    </row>
    <row r="205" spans="1:13">
      <c r="A205" s="403">
        <v>2</v>
      </c>
      <c r="B205" s="404">
        <v>3</v>
      </c>
      <c r="C205" s="404">
        <v>5</v>
      </c>
      <c r="D205" s="404">
        <v>4</v>
      </c>
      <c r="E205" s="404"/>
      <c r="F205" s="420" t="s">
        <v>1282</v>
      </c>
      <c r="G205" s="425">
        <f>+G206</f>
        <v>15000</v>
      </c>
      <c r="H205" s="425">
        <f>+H206</f>
        <v>15000</v>
      </c>
      <c r="I205" s="425">
        <f>+I206</f>
        <v>0</v>
      </c>
      <c r="J205" s="425">
        <f>+J206</f>
        <v>30000</v>
      </c>
      <c r="K205" s="415">
        <f>+K206</f>
        <v>2.7336385633287262E-3</v>
      </c>
      <c r="M205" s="702"/>
    </row>
    <row r="206" spans="1:13">
      <c r="A206" s="408">
        <v>2</v>
      </c>
      <c r="B206" s="409">
        <v>3</v>
      </c>
      <c r="C206" s="409">
        <v>5</v>
      </c>
      <c r="D206" s="409">
        <v>4</v>
      </c>
      <c r="E206" s="409" t="s">
        <v>1139</v>
      </c>
      <c r="F206" s="410" t="s">
        <v>1282</v>
      </c>
      <c r="G206" s="411">
        <v>15000</v>
      </c>
      <c r="H206" s="411">
        <v>15000</v>
      </c>
      <c r="I206" s="411"/>
      <c r="J206" s="412">
        <f>SUBTOTAL(9,G206:I206)</f>
        <v>30000</v>
      </c>
      <c r="K206" s="413">
        <f>IFERROR(J206/$J$18*100,"0.00")</f>
        <v>2.7336385633287262E-3</v>
      </c>
      <c r="M206" s="702"/>
    </row>
    <row r="207" spans="1:13">
      <c r="A207" s="403">
        <v>2</v>
      </c>
      <c r="B207" s="404">
        <v>3</v>
      </c>
      <c r="C207" s="404">
        <v>5</v>
      </c>
      <c r="D207" s="404">
        <v>5</v>
      </c>
      <c r="E207" s="404"/>
      <c r="F207" s="420" t="s">
        <v>1283</v>
      </c>
      <c r="G207" s="425">
        <f>+G208</f>
        <v>300421.26</v>
      </c>
      <c r="H207" s="425">
        <f>+H208</f>
        <v>500000</v>
      </c>
      <c r="I207" s="425">
        <f>+I208</f>
        <v>0</v>
      </c>
      <c r="J207" s="425">
        <f>+J208</f>
        <v>800421.26</v>
      </c>
      <c r="K207" s="415">
        <f>+K208</f>
        <v>7.2935414108138946E-2</v>
      </c>
      <c r="M207" s="702"/>
    </row>
    <row r="208" spans="1:13">
      <c r="A208" s="408">
        <v>2</v>
      </c>
      <c r="B208" s="409">
        <v>3</v>
      </c>
      <c r="C208" s="409">
        <v>5</v>
      </c>
      <c r="D208" s="409">
        <v>5</v>
      </c>
      <c r="E208" s="409" t="s">
        <v>1139</v>
      </c>
      <c r="F208" s="410" t="s">
        <v>950</v>
      </c>
      <c r="G208" s="411">
        <v>300421.26</v>
      </c>
      <c r="H208" s="411">
        <v>500000</v>
      </c>
      <c r="I208" s="411"/>
      <c r="J208" s="412">
        <f>SUBTOTAL(9,G208:I208)</f>
        <v>800421.26</v>
      </c>
      <c r="K208" s="413">
        <f>IFERROR(J208/$J$18*100,"0.00")</f>
        <v>7.2935414108138946E-2</v>
      </c>
      <c r="M208" s="702"/>
    </row>
    <row r="209" spans="1:13">
      <c r="A209" s="399">
        <v>2</v>
      </c>
      <c r="B209" s="400">
        <v>3</v>
      </c>
      <c r="C209" s="400">
        <v>6</v>
      </c>
      <c r="D209" s="400"/>
      <c r="E209" s="400"/>
      <c r="F209" s="401" t="s">
        <v>1284</v>
      </c>
      <c r="G209" s="402">
        <f>+G210+G214+G218+G222</f>
        <v>2080000</v>
      </c>
      <c r="H209" s="402">
        <f>+H210+H214+H218+H222</f>
        <v>15000</v>
      </c>
      <c r="I209" s="402">
        <f>+I210+I214+I218+I222</f>
        <v>0</v>
      </c>
      <c r="J209" s="402">
        <f>+J210+J214+J218+J222</f>
        <v>2095000</v>
      </c>
      <c r="K209" s="402">
        <f>+K210+K214+K218+K222</f>
        <v>0.19089909300578931</v>
      </c>
      <c r="M209" s="702"/>
    </row>
    <row r="210" spans="1:13">
      <c r="A210" s="403">
        <v>2</v>
      </c>
      <c r="B210" s="404">
        <v>3</v>
      </c>
      <c r="C210" s="404">
        <v>6</v>
      </c>
      <c r="D210" s="404">
        <v>1</v>
      </c>
      <c r="E210" s="404"/>
      <c r="F210" s="420" t="s">
        <v>1285</v>
      </c>
      <c r="G210" s="425">
        <f>+G211+G212+G213</f>
        <v>0</v>
      </c>
      <c r="H210" s="425">
        <f>+H211+H212+H213</f>
        <v>0</v>
      </c>
      <c r="I210" s="425">
        <f>+I211+I212+I213</f>
        <v>0</v>
      </c>
      <c r="J210" s="425">
        <f>+J211+J212+J213</f>
        <v>0</v>
      </c>
      <c r="K210" s="413">
        <f>+K211+K212+K213</f>
        <v>0</v>
      </c>
      <c r="M210" s="702"/>
    </row>
    <row r="211" spans="1:13">
      <c r="A211" s="408">
        <v>2</v>
      </c>
      <c r="B211" s="409">
        <v>3</v>
      </c>
      <c r="C211" s="409">
        <v>6</v>
      </c>
      <c r="D211" s="409">
        <v>1</v>
      </c>
      <c r="E211" s="409" t="s">
        <v>1139</v>
      </c>
      <c r="F211" s="410" t="s">
        <v>1286</v>
      </c>
      <c r="G211" s="411"/>
      <c r="H211" s="411"/>
      <c r="I211" s="411"/>
      <c r="J211" s="412">
        <f>SUBTOTAL(9,G211:I211)</f>
        <v>0</v>
      </c>
      <c r="K211" s="413">
        <f>IFERROR(J211/$J$18*100,"0.00")</f>
        <v>0</v>
      </c>
      <c r="M211" s="702"/>
    </row>
    <row r="212" spans="1:13">
      <c r="A212" s="408">
        <v>2</v>
      </c>
      <c r="B212" s="409">
        <v>3</v>
      </c>
      <c r="C212" s="409">
        <v>6</v>
      </c>
      <c r="D212" s="409">
        <v>1</v>
      </c>
      <c r="E212" s="409" t="s">
        <v>1141</v>
      </c>
      <c r="F212" s="410" t="s">
        <v>1287</v>
      </c>
      <c r="G212" s="411"/>
      <c r="H212" s="411"/>
      <c r="I212" s="411"/>
      <c r="J212" s="412">
        <f>SUBTOTAL(9,G212:I212)</f>
        <v>0</v>
      </c>
      <c r="K212" s="413">
        <f>IFERROR(J212/$J$18*100,"0.00")</f>
        <v>0</v>
      </c>
      <c r="M212" s="702"/>
    </row>
    <row r="213" spans="1:13">
      <c r="A213" s="408">
        <v>2</v>
      </c>
      <c r="B213" s="409">
        <v>3</v>
      </c>
      <c r="C213" s="409">
        <v>6</v>
      </c>
      <c r="D213" s="409">
        <v>1</v>
      </c>
      <c r="E213" s="409" t="s">
        <v>1163</v>
      </c>
      <c r="F213" s="410" t="s">
        <v>1288</v>
      </c>
      <c r="G213" s="411"/>
      <c r="H213" s="411"/>
      <c r="I213" s="411"/>
      <c r="J213" s="412">
        <f>SUBTOTAL(9,G213:I213)</f>
        <v>0</v>
      </c>
      <c r="K213" s="413">
        <f>IFERROR(J213/$J$18*100,"0.00")</f>
        <v>0</v>
      </c>
      <c r="M213" s="702"/>
    </row>
    <row r="214" spans="1:13">
      <c r="A214" s="403">
        <v>2</v>
      </c>
      <c r="B214" s="404">
        <v>3</v>
      </c>
      <c r="C214" s="404">
        <v>6</v>
      </c>
      <c r="D214" s="404">
        <v>2</v>
      </c>
      <c r="E214" s="404"/>
      <c r="F214" s="420" t="s">
        <v>1289</v>
      </c>
      <c r="G214" s="425">
        <f>+G215+G216+G217</f>
        <v>0</v>
      </c>
      <c r="H214" s="425">
        <f>+H215+H216+H217</f>
        <v>15000</v>
      </c>
      <c r="I214" s="425">
        <f>+I215+I216+I217</f>
        <v>0</v>
      </c>
      <c r="J214" s="425">
        <f>+J215+J216+J217</f>
        <v>15000</v>
      </c>
      <c r="K214" s="415">
        <f>+K215+K216+K217</f>
        <v>1.3668192816643631E-3</v>
      </c>
      <c r="M214" s="702"/>
    </row>
    <row r="215" spans="1:13">
      <c r="A215" s="408">
        <v>2</v>
      </c>
      <c r="B215" s="409">
        <v>3</v>
      </c>
      <c r="C215" s="409">
        <v>6</v>
      </c>
      <c r="D215" s="409">
        <v>2</v>
      </c>
      <c r="E215" s="409" t="s">
        <v>1139</v>
      </c>
      <c r="F215" s="410" t="s">
        <v>1290</v>
      </c>
      <c r="G215" s="411"/>
      <c r="H215" s="411">
        <v>15000</v>
      </c>
      <c r="I215" s="411"/>
      <c r="J215" s="412">
        <f>SUBTOTAL(9,G215:I215)</f>
        <v>15000</v>
      </c>
      <c r="K215" s="413">
        <f>IFERROR(J215/$J$18*100,"0.00")</f>
        <v>1.3668192816643631E-3</v>
      </c>
      <c r="M215" s="702"/>
    </row>
    <row r="216" spans="1:13">
      <c r="A216" s="408">
        <v>2</v>
      </c>
      <c r="B216" s="409">
        <v>3</v>
      </c>
      <c r="C216" s="409">
        <v>6</v>
      </c>
      <c r="D216" s="409">
        <v>2</v>
      </c>
      <c r="E216" s="409" t="s">
        <v>1141</v>
      </c>
      <c r="F216" s="410" t="s">
        <v>1291</v>
      </c>
      <c r="G216" s="411"/>
      <c r="H216" s="411"/>
      <c r="I216" s="411"/>
      <c r="J216" s="412">
        <f>SUBTOTAL(9,G216:I216)</f>
        <v>0</v>
      </c>
      <c r="K216" s="413">
        <f>IFERROR(J216/$J$18*100,"0.00")</f>
        <v>0</v>
      </c>
      <c r="M216" s="702"/>
    </row>
    <row r="217" spans="1:13">
      <c r="A217" s="408">
        <v>2</v>
      </c>
      <c r="B217" s="409">
        <v>3</v>
      </c>
      <c r="C217" s="409">
        <v>6</v>
      </c>
      <c r="D217" s="409">
        <v>2</v>
      </c>
      <c r="E217" s="409" t="s">
        <v>1148</v>
      </c>
      <c r="F217" s="410" t="s">
        <v>1292</v>
      </c>
      <c r="G217" s="411"/>
      <c r="H217" s="411"/>
      <c r="I217" s="411"/>
      <c r="J217" s="412">
        <f>SUBTOTAL(9,G217:I217)</f>
        <v>0</v>
      </c>
      <c r="K217" s="413">
        <f>IFERROR(J217/$J$18*100,"0.00")</f>
        <v>0</v>
      </c>
      <c r="M217" s="702"/>
    </row>
    <row r="218" spans="1:13">
      <c r="A218" s="403">
        <v>2</v>
      </c>
      <c r="B218" s="404">
        <v>3</v>
      </c>
      <c r="C218" s="404">
        <v>6</v>
      </c>
      <c r="D218" s="404">
        <v>3</v>
      </c>
      <c r="E218" s="404"/>
      <c r="F218" s="420" t="s">
        <v>1293</v>
      </c>
      <c r="G218" s="425">
        <f>+G219+G220+G221</f>
        <v>2080000</v>
      </c>
      <c r="H218" s="425">
        <f>+H219+H220+H221</f>
        <v>0</v>
      </c>
      <c r="I218" s="425">
        <f>+I219+I220+I221</f>
        <v>0</v>
      </c>
      <c r="J218" s="425">
        <f>+J219+J220+J221</f>
        <v>2080000</v>
      </c>
      <c r="K218" s="415">
        <f>+K219+K220+K221</f>
        <v>0.18953227372412496</v>
      </c>
      <c r="M218" s="702"/>
    </row>
    <row r="219" spans="1:13">
      <c r="A219" s="408">
        <v>2</v>
      </c>
      <c r="B219" s="409">
        <v>3</v>
      </c>
      <c r="C219" s="409">
        <v>6</v>
      </c>
      <c r="D219" s="409">
        <v>3</v>
      </c>
      <c r="E219" s="409" t="s">
        <v>1163</v>
      </c>
      <c r="F219" s="410" t="s">
        <v>1294</v>
      </c>
      <c r="G219" s="411">
        <v>2000000</v>
      </c>
      <c r="H219" s="411"/>
      <c r="I219" s="411"/>
      <c r="J219" s="412">
        <f>SUBTOTAL(9,G219:I219)</f>
        <v>2000000</v>
      </c>
      <c r="K219" s="413">
        <f>IFERROR(J219/$J$18*100,"0.00")</f>
        <v>0.1822425708885817</v>
      </c>
      <c r="M219" s="702"/>
    </row>
    <row r="220" spans="1:13">
      <c r="A220" s="408">
        <v>2</v>
      </c>
      <c r="B220" s="409">
        <v>3</v>
      </c>
      <c r="C220" s="409">
        <v>6</v>
      </c>
      <c r="D220" s="409">
        <v>3</v>
      </c>
      <c r="E220" s="409" t="s">
        <v>1143</v>
      </c>
      <c r="F220" s="410" t="s">
        <v>1295</v>
      </c>
      <c r="G220" s="411"/>
      <c r="H220" s="411"/>
      <c r="I220" s="411"/>
      <c r="J220" s="412">
        <f>SUBTOTAL(9,G220:I220)</f>
        <v>0</v>
      </c>
      <c r="K220" s="413">
        <f>IFERROR(J220/$J$18*100,"0.00")</f>
        <v>0</v>
      </c>
      <c r="M220" s="702"/>
    </row>
    <row r="221" spans="1:13">
      <c r="A221" s="408">
        <v>2</v>
      </c>
      <c r="B221" s="409">
        <v>3</v>
      </c>
      <c r="C221" s="409">
        <v>6</v>
      </c>
      <c r="D221" s="409">
        <v>3</v>
      </c>
      <c r="E221" s="409" t="s">
        <v>1145</v>
      </c>
      <c r="F221" s="410" t="s">
        <v>1296</v>
      </c>
      <c r="G221" s="411">
        <v>80000</v>
      </c>
      <c r="H221" s="411"/>
      <c r="I221" s="411"/>
      <c r="J221" s="412">
        <f>SUBTOTAL(9,G221:I221)</f>
        <v>80000</v>
      </c>
      <c r="K221" s="413">
        <f>IFERROR(J221/$J$18*100,"0.00")</f>
        <v>7.2897028355432686E-3</v>
      </c>
      <c r="M221" s="702"/>
    </row>
    <row r="222" spans="1:13">
      <c r="A222" s="403">
        <v>2</v>
      </c>
      <c r="B222" s="404">
        <v>3</v>
      </c>
      <c r="C222" s="404">
        <v>6</v>
      </c>
      <c r="D222" s="404">
        <v>4</v>
      </c>
      <c r="E222" s="404"/>
      <c r="F222" s="420" t="s">
        <v>1297</v>
      </c>
      <c r="G222" s="425">
        <f>+G223</f>
        <v>0</v>
      </c>
      <c r="H222" s="425">
        <f>+H223</f>
        <v>0</v>
      </c>
      <c r="I222" s="425">
        <f>+I223</f>
        <v>0</v>
      </c>
      <c r="J222" s="425">
        <f>+J223</f>
        <v>0</v>
      </c>
      <c r="K222" s="415">
        <f>IFERROR(J222/$J$18*100,"0.00")</f>
        <v>0</v>
      </c>
      <c r="M222" s="702"/>
    </row>
    <row r="223" spans="1:13">
      <c r="A223" s="408">
        <v>2</v>
      </c>
      <c r="B223" s="409">
        <v>3</v>
      </c>
      <c r="C223" s="409">
        <v>6</v>
      </c>
      <c r="D223" s="409">
        <v>4</v>
      </c>
      <c r="E223" s="409" t="s">
        <v>1163</v>
      </c>
      <c r="F223" s="410" t="s">
        <v>1298</v>
      </c>
      <c r="G223" s="411"/>
      <c r="H223" s="411"/>
      <c r="I223" s="411"/>
      <c r="J223" s="412">
        <f>SUBTOTAL(9,G223:I223)</f>
        <v>0</v>
      </c>
      <c r="K223" s="413">
        <f>IFERROR(J223/$J$18*100,"0.00")</f>
        <v>0</v>
      </c>
      <c r="M223" s="702"/>
    </row>
    <row r="224" spans="1:13">
      <c r="A224" s="399">
        <v>2</v>
      </c>
      <c r="B224" s="400">
        <v>3</v>
      </c>
      <c r="C224" s="400">
        <v>7</v>
      </c>
      <c r="D224" s="400"/>
      <c r="E224" s="400"/>
      <c r="F224" s="401" t="s">
        <v>1299</v>
      </c>
      <c r="G224" s="402">
        <f>+G225+G232</f>
        <v>3997250</v>
      </c>
      <c r="H224" s="402">
        <f>+H225+H232</f>
        <v>17501960.199999999</v>
      </c>
      <c r="I224" s="402">
        <f>+I225+I232</f>
        <v>0</v>
      </c>
      <c r="J224" s="402">
        <f>+J225+J232</f>
        <v>21499210.199999999</v>
      </c>
      <c r="K224" s="421">
        <f>+K225+K232</f>
        <v>1.9590356694610096</v>
      </c>
      <c r="M224" s="702"/>
    </row>
    <row r="225" spans="1:13">
      <c r="A225" s="403">
        <v>2</v>
      </c>
      <c r="B225" s="404">
        <v>3</v>
      </c>
      <c r="C225" s="404">
        <v>7</v>
      </c>
      <c r="D225" s="404">
        <v>1</v>
      </c>
      <c r="E225" s="404"/>
      <c r="F225" s="420" t="s">
        <v>1300</v>
      </c>
      <c r="G225" s="425">
        <f>+G226+G227+G228+G229+G230+G231</f>
        <v>3997250</v>
      </c>
      <c r="H225" s="425">
        <f>+H226+H227+H228+H229+H230+H231</f>
        <v>9551500</v>
      </c>
      <c r="I225" s="425">
        <f>+I226+I227+I228+I229+I230+I231</f>
        <v>0</v>
      </c>
      <c r="J225" s="425">
        <f>SUBTOTAL(9,G225:I225)</f>
        <v>13548750</v>
      </c>
      <c r="K225" s="415">
        <f>+K226+K227+K228+K229+K230+K231</f>
        <v>1.2345795161633357</v>
      </c>
      <c r="M225" s="702"/>
    </row>
    <row r="226" spans="1:13">
      <c r="A226" s="408">
        <v>2</v>
      </c>
      <c r="B226" s="409">
        <v>3</v>
      </c>
      <c r="C226" s="409">
        <v>7</v>
      </c>
      <c r="D226" s="409">
        <v>1</v>
      </c>
      <c r="E226" s="409" t="s">
        <v>1139</v>
      </c>
      <c r="F226" s="410" t="s">
        <v>1301</v>
      </c>
      <c r="G226" s="411">
        <v>1000000</v>
      </c>
      <c r="H226" s="411">
        <v>2000000</v>
      </c>
      <c r="I226" s="411"/>
      <c r="J226" s="412">
        <f>SUBTOTAL(9,G226:I226)</f>
        <v>3000000</v>
      </c>
      <c r="K226" s="413">
        <f t="shared" ref="K226:K231" si="13">IFERROR(J226/$J$18*100,"0.00")</f>
        <v>0.27336385633287258</v>
      </c>
      <c r="M226" s="702"/>
    </row>
    <row r="227" spans="1:13">
      <c r="A227" s="408">
        <v>2</v>
      </c>
      <c r="B227" s="409">
        <v>3</v>
      </c>
      <c r="C227" s="409">
        <v>7</v>
      </c>
      <c r="D227" s="409">
        <v>1</v>
      </c>
      <c r="E227" s="409" t="s">
        <v>1141</v>
      </c>
      <c r="F227" s="410" t="s">
        <v>895</v>
      </c>
      <c r="G227" s="411">
        <v>2997250</v>
      </c>
      <c r="H227" s="411">
        <v>6451500</v>
      </c>
      <c r="I227" s="411"/>
      <c r="J227" s="412">
        <f t="shared" ref="J227:J235" si="14">SUBTOTAL(9,G227:I227)</f>
        <v>9448750</v>
      </c>
      <c r="K227" s="413">
        <f t="shared" si="13"/>
        <v>0.86098224584174321</v>
      </c>
      <c r="M227" s="702"/>
    </row>
    <row r="228" spans="1:13">
      <c r="A228" s="408">
        <v>2</v>
      </c>
      <c r="B228" s="409">
        <v>3</v>
      </c>
      <c r="C228" s="409">
        <v>7</v>
      </c>
      <c r="D228" s="409">
        <v>1</v>
      </c>
      <c r="E228" s="409" t="s">
        <v>1148</v>
      </c>
      <c r="F228" s="410" t="s">
        <v>1302</v>
      </c>
      <c r="G228" s="411"/>
      <c r="H228" s="411"/>
      <c r="I228" s="411"/>
      <c r="J228" s="412">
        <f t="shared" si="14"/>
        <v>0</v>
      </c>
      <c r="K228" s="413">
        <f t="shared" si="13"/>
        <v>0</v>
      </c>
      <c r="M228" s="702"/>
    </row>
    <row r="229" spans="1:13">
      <c r="A229" s="408">
        <v>2</v>
      </c>
      <c r="B229" s="409">
        <v>3</v>
      </c>
      <c r="C229" s="409">
        <v>7</v>
      </c>
      <c r="D229" s="409">
        <v>1</v>
      </c>
      <c r="E229" s="409" t="s">
        <v>1163</v>
      </c>
      <c r="F229" s="410" t="s">
        <v>1303</v>
      </c>
      <c r="G229" s="411"/>
      <c r="H229" s="411">
        <v>700000</v>
      </c>
      <c r="I229" s="411"/>
      <c r="J229" s="412">
        <f t="shared" si="14"/>
        <v>700000</v>
      </c>
      <c r="K229" s="413">
        <f t="shared" si="13"/>
        <v>6.3784899811003604E-2</v>
      </c>
      <c r="M229" s="702"/>
    </row>
    <row r="230" spans="1:13">
      <c r="A230" s="408">
        <v>2</v>
      </c>
      <c r="B230" s="409">
        <v>3</v>
      </c>
      <c r="C230" s="409">
        <v>7</v>
      </c>
      <c r="D230" s="409">
        <v>1</v>
      </c>
      <c r="E230" s="409" t="s">
        <v>1143</v>
      </c>
      <c r="F230" s="410" t="s">
        <v>1304</v>
      </c>
      <c r="G230" s="411"/>
      <c r="H230" s="411">
        <v>400000</v>
      </c>
      <c r="I230" s="411"/>
      <c r="J230" s="412">
        <f t="shared" si="14"/>
        <v>400000</v>
      </c>
      <c r="K230" s="413">
        <f t="shared" si="13"/>
        <v>3.644851417771635E-2</v>
      </c>
      <c r="M230" s="702"/>
    </row>
    <row r="231" spans="1:13">
      <c r="A231" s="408">
        <v>2</v>
      </c>
      <c r="B231" s="409">
        <v>3</v>
      </c>
      <c r="C231" s="409">
        <v>7</v>
      </c>
      <c r="D231" s="409">
        <v>1</v>
      </c>
      <c r="E231" s="409" t="s">
        <v>1145</v>
      </c>
      <c r="F231" s="410" t="s">
        <v>1305</v>
      </c>
      <c r="G231" s="411"/>
      <c r="H231" s="411"/>
      <c r="I231" s="411"/>
      <c r="J231" s="412">
        <f t="shared" si="14"/>
        <v>0</v>
      </c>
      <c r="K231" s="413">
        <f t="shared" si="13"/>
        <v>0</v>
      </c>
      <c r="M231" s="702"/>
    </row>
    <row r="232" spans="1:13">
      <c r="A232" s="403">
        <v>2</v>
      </c>
      <c r="B232" s="404">
        <v>3</v>
      </c>
      <c r="C232" s="404">
        <v>7</v>
      </c>
      <c r="D232" s="404">
        <v>2</v>
      </c>
      <c r="E232" s="404"/>
      <c r="F232" s="420" t="s">
        <v>1306</v>
      </c>
      <c r="G232" s="425">
        <f>+G233+G234+G235+G236</f>
        <v>0</v>
      </c>
      <c r="H232" s="425">
        <f>+H233+H234+H235+H236</f>
        <v>7950460.2000000002</v>
      </c>
      <c r="I232" s="425">
        <f>+I233+I234+I235+I236</f>
        <v>0</v>
      </c>
      <c r="J232" s="425">
        <f>+J233+J234+J235+J236</f>
        <v>7950460.2000000002</v>
      </c>
      <c r="K232" s="415">
        <f>+K233+K234+K235+K236</f>
        <v>0.72445615329767388</v>
      </c>
      <c r="M232" s="702"/>
    </row>
    <row r="233" spans="1:13">
      <c r="A233" s="408">
        <v>2</v>
      </c>
      <c r="B233" s="409">
        <v>3</v>
      </c>
      <c r="C233" s="409">
        <v>7</v>
      </c>
      <c r="D233" s="409">
        <v>2</v>
      </c>
      <c r="E233" s="409" t="s">
        <v>1141</v>
      </c>
      <c r="F233" s="410" t="s">
        <v>1307</v>
      </c>
      <c r="G233" s="411"/>
      <c r="H233" s="411">
        <v>900000</v>
      </c>
      <c r="I233" s="411"/>
      <c r="J233" s="412">
        <f t="shared" si="14"/>
        <v>900000</v>
      </c>
      <c r="K233" s="413">
        <f>IFERROR(J233/$J$18*100,"0.00")</f>
        <v>8.2009156899861782E-2</v>
      </c>
      <c r="M233" s="702"/>
    </row>
    <row r="234" spans="1:13">
      <c r="A234" s="408">
        <v>2</v>
      </c>
      <c r="B234" s="409">
        <v>3</v>
      </c>
      <c r="C234" s="409">
        <v>7</v>
      </c>
      <c r="D234" s="409">
        <v>2</v>
      </c>
      <c r="E234" s="409" t="s">
        <v>1148</v>
      </c>
      <c r="F234" s="410" t="s">
        <v>1308</v>
      </c>
      <c r="G234" s="411"/>
      <c r="H234" s="411">
        <v>1850460.2</v>
      </c>
      <c r="I234" s="411"/>
      <c r="J234" s="412">
        <f t="shared" si="14"/>
        <v>1850460.2</v>
      </c>
      <c r="K234" s="413">
        <f>IFERROR(J234/$J$18*100,"0.00")</f>
        <v>0.16861631208749955</v>
      </c>
      <c r="M234" s="702"/>
    </row>
    <row r="235" spans="1:13">
      <c r="A235" s="408">
        <v>2</v>
      </c>
      <c r="B235" s="409">
        <v>3</v>
      </c>
      <c r="C235" s="409">
        <v>7</v>
      </c>
      <c r="D235" s="409">
        <v>2</v>
      </c>
      <c r="E235" s="409" t="s">
        <v>1143</v>
      </c>
      <c r="F235" s="410" t="s">
        <v>1309</v>
      </c>
      <c r="G235" s="411"/>
      <c r="H235" s="411"/>
      <c r="I235" s="411"/>
      <c r="J235" s="412">
        <f t="shared" si="14"/>
        <v>0</v>
      </c>
      <c r="K235" s="413">
        <f>IFERROR(J235/$J$18*100,"0.00")</f>
        <v>0</v>
      </c>
      <c r="M235" s="702"/>
    </row>
    <row r="236" spans="1:13">
      <c r="A236" s="410">
        <v>2</v>
      </c>
      <c r="B236" s="427">
        <v>3</v>
      </c>
      <c r="C236" s="427">
        <v>7</v>
      </c>
      <c r="D236" s="427">
        <v>2</v>
      </c>
      <c r="E236" s="427" t="s">
        <v>1145</v>
      </c>
      <c r="F236" s="414" t="s">
        <v>1310</v>
      </c>
      <c r="G236" s="411"/>
      <c r="H236" s="411">
        <v>5200000</v>
      </c>
      <c r="I236" s="411"/>
      <c r="J236" s="412">
        <f>SUBTOTAL(9,G236:I236)</f>
        <v>5200000</v>
      </c>
      <c r="K236" s="413">
        <f>IFERROR(J236/$J$18*100,"0.00")</f>
        <v>0.4738306843103125</v>
      </c>
      <c r="M236" s="702"/>
    </row>
    <row r="237" spans="1:13">
      <c r="A237" s="399">
        <v>2</v>
      </c>
      <c r="B237" s="400">
        <v>3</v>
      </c>
      <c r="C237" s="400">
        <v>9</v>
      </c>
      <c r="D237" s="400"/>
      <c r="E237" s="400"/>
      <c r="F237" s="401" t="s">
        <v>1311</v>
      </c>
      <c r="G237" s="402">
        <f>+G238+G241+G244+G246+G248+G250+G252</f>
        <v>2300000</v>
      </c>
      <c r="H237" s="402">
        <f>+H238+H241+H244+H246+H248+H250+H252</f>
        <v>18445806.199999999</v>
      </c>
      <c r="I237" s="402">
        <f>+I238+I241+I244+I246+I248+I250+I252</f>
        <v>0</v>
      </c>
      <c r="J237" s="402">
        <f>+J238+J241+J244+J246+J248+J250+J252</f>
        <v>20745806.199999999</v>
      </c>
      <c r="K237" s="402">
        <f>+K238+K241+K244+K246+K248+K250+K252</f>
        <v>1.5623479009226919</v>
      </c>
      <c r="M237" s="702"/>
    </row>
    <row r="238" spans="1:13">
      <c r="A238" s="403">
        <v>2</v>
      </c>
      <c r="B238" s="404">
        <v>3</v>
      </c>
      <c r="C238" s="404">
        <v>9</v>
      </c>
      <c r="D238" s="404">
        <v>1</v>
      </c>
      <c r="E238" s="404"/>
      <c r="F238" s="420" t="s">
        <v>1312</v>
      </c>
      <c r="G238" s="425">
        <f>+G239+G240</f>
        <v>0</v>
      </c>
      <c r="H238" s="425">
        <f>+H239+H240</f>
        <v>6601160</v>
      </c>
      <c r="I238" s="425">
        <f>+I239+I240</f>
        <v>0</v>
      </c>
      <c r="J238" s="425">
        <f>+J239+J240</f>
        <v>6601160</v>
      </c>
      <c r="K238" s="415">
        <f>+K239</f>
        <v>0.27346955702398795</v>
      </c>
      <c r="M238" s="702"/>
    </row>
    <row r="239" spans="1:13">
      <c r="A239" s="408">
        <v>2</v>
      </c>
      <c r="B239" s="409">
        <v>3</v>
      </c>
      <c r="C239" s="409">
        <v>9</v>
      </c>
      <c r="D239" s="409">
        <v>1</v>
      </c>
      <c r="E239" s="409" t="s">
        <v>1139</v>
      </c>
      <c r="F239" s="410" t="s">
        <v>952</v>
      </c>
      <c r="G239" s="411"/>
      <c r="H239" s="411">
        <v>3001160</v>
      </c>
      <c r="I239" s="411"/>
      <c r="J239" s="412">
        <f>SUBTOTAL(9,G239:I239)</f>
        <v>3001160</v>
      </c>
      <c r="K239" s="413">
        <f>IFERROR(J239/$J$18*100,"0.00")</f>
        <v>0.27346955702398795</v>
      </c>
      <c r="M239" s="702"/>
    </row>
    <row r="240" spans="1:13">
      <c r="A240" s="408">
        <v>2</v>
      </c>
      <c r="B240" s="409">
        <v>3</v>
      </c>
      <c r="C240" s="409">
        <v>9</v>
      </c>
      <c r="D240" s="409">
        <v>1</v>
      </c>
      <c r="E240" s="409" t="s">
        <v>1141</v>
      </c>
      <c r="F240" s="410" t="s">
        <v>1313</v>
      </c>
      <c r="G240" s="411"/>
      <c r="H240" s="411">
        <v>3600000</v>
      </c>
      <c r="I240" s="411"/>
      <c r="J240" s="412">
        <f>SUBTOTAL(9,G240:I240)</f>
        <v>3600000</v>
      </c>
      <c r="K240" s="413">
        <f>IFERROR(J240/$J$18*100,"0.00")</f>
        <v>0.32803662759944713</v>
      </c>
      <c r="M240" s="702"/>
    </row>
    <row r="241" spans="1:13" ht="25.5">
      <c r="A241" s="403">
        <v>2</v>
      </c>
      <c r="B241" s="404">
        <v>3</v>
      </c>
      <c r="C241" s="404">
        <v>9</v>
      </c>
      <c r="D241" s="404">
        <v>2</v>
      </c>
      <c r="E241" s="404"/>
      <c r="F241" s="420" t="s">
        <v>1314</v>
      </c>
      <c r="G241" s="425">
        <f>+G242+G243</f>
        <v>0</v>
      </c>
      <c r="H241" s="425">
        <f>+H242+H243</f>
        <v>6587164</v>
      </c>
      <c r="I241" s="425">
        <f>+I242+I243</f>
        <v>0</v>
      </c>
      <c r="J241" s="425">
        <f>+J242+J243</f>
        <v>6587164</v>
      </c>
      <c r="K241" s="415">
        <f>+K242+K243</f>
        <v>0.60023085111235674</v>
      </c>
      <c r="M241" s="702"/>
    </row>
    <row r="242" spans="1:13">
      <c r="A242" s="408">
        <v>2</v>
      </c>
      <c r="B242" s="409">
        <v>3</v>
      </c>
      <c r="C242" s="409">
        <v>9</v>
      </c>
      <c r="D242" s="409">
        <v>2</v>
      </c>
      <c r="E242" s="409" t="s">
        <v>1139</v>
      </c>
      <c r="F242" s="410" t="s">
        <v>1315</v>
      </c>
      <c r="G242" s="411"/>
      <c r="H242" s="411">
        <v>6587164</v>
      </c>
      <c r="I242" s="411"/>
      <c r="J242" s="412">
        <f>SUBTOTAL(9,G242:I242)</f>
        <v>6587164</v>
      </c>
      <c r="K242" s="413">
        <f>IFERROR(J242/$J$18*100,"0.00")</f>
        <v>0.60023085111235674</v>
      </c>
      <c r="M242" s="702"/>
    </row>
    <row r="243" spans="1:13">
      <c r="A243" s="408">
        <v>2</v>
      </c>
      <c r="B243" s="409">
        <v>3</v>
      </c>
      <c r="C243" s="409">
        <v>9</v>
      </c>
      <c r="D243" s="409">
        <v>2</v>
      </c>
      <c r="E243" s="409" t="s">
        <v>1141</v>
      </c>
      <c r="F243" s="410" t="s">
        <v>1316</v>
      </c>
      <c r="G243" s="411"/>
      <c r="H243" s="411"/>
      <c r="I243" s="411"/>
      <c r="J243" s="412">
        <f>SUBTOTAL(9,G243:I243)</f>
        <v>0</v>
      </c>
      <c r="K243" s="413">
        <f>IFERROR(J243/$J$18*100,"0.00")</f>
        <v>0</v>
      </c>
      <c r="M243" s="702"/>
    </row>
    <row r="244" spans="1:13">
      <c r="A244" s="403">
        <v>2</v>
      </c>
      <c r="B244" s="404">
        <v>3</v>
      </c>
      <c r="C244" s="404">
        <v>9</v>
      </c>
      <c r="D244" s="404">
        <v>3</v>
      </c>
      <c r="E244" s="404"/>
      <c r="F244" s="420" t="s">
        <v>1317</v>
      </c>
      <c r="G244" s="425">
        <f>+G245</f>
        <v>0</v>
      </c>
      <c r="H244" s="425">
        <f>+H245</f>
        <v>2501063</v>
      </c>
      <c r="I244" s="425">
        <f>+I245</f>
        <v>0</v>
      </c>
      <c r="J244" s="425">
        <f>+J245</f>
        <v>2501063</v>
      </c>
      <c r="K244" s="415">
        <f>+K245</f>
        <v>0.22790007553715441</v>
      </c>
      <c r="M244" s="702"/>
    </row>
    <row r="245" spans="1:13">
      <c r="A245" s="408">
        <v>2</v>
      </c>
      <c r="B245" s="409">
        <v>3</v>
      </c>
      <c r="C245" s="409">
        <v>9</v>
      </c>
      <c r="D245" s="409">
        <v>3</v>
      </c>
      <c r="E245" s="409" t="s">
        <v>1139</v>
      </c>
      <c r="F245" s="410" t="s">
        <v>1317</v>
      </c>
      <c r="G245" s="411"/>
      <c r="H245" s="411">
        <v>2501063</v>
      </c>
      <c r="I245" s="411"/>
      <c r="J245" s="412">
        <f>SUBTOTAL(9,G245:I245)</f>
        <v>2501063</v>
      </c>
      <c r="K245" s="413">
        <f>IFERROR(J245/$J$18*100,"0.00")</f>
        <v>0.22790007553715441</v>
      </c>
      <c r="M245" s="702"/>
    </row>
    <row r="246" spans="1:13">
      <c r="A246" s="403">
        <v>2</v>
      </c>
      <c r="B246" s="404">
        <v>3</v>
      </c>
      <c r="C246" s="404">
        <v>9</v>
      </c>
      <c r="D246" s="404">
        <v>5</v>
      </c>
      <c r="E246" s="404"/>
      <c r="F246" s="420" t="s">
        <v>1318</v>
      </c>
      <c r="G246" s="425">
        <f>+G247</f>
        <v>0</v>
      </c>
      <c r="H246" s="425">
        <f>+H247</f>
        <v>300000</v>
      </c>
      <c r="I246" s="425">
        <f>+I247</f>
        <v>0</v>
      </c>
      <c r="J246" s="425">
        <f>+J247</f>
        <v>300000</v>
      </c>
      <c r="K246" s="415">
        <f>+K247</f>
        <v>2.7336385633287261E-2</v>
      </c>
      <c r="M246" s="702"/>
    </row>
    <row r="247" spans="1:13">
      <c r="A247" s="408">
        <v>2</v>
      </c>
      <c r="B247" s="409">
        <v>3</v>
      </c>
      <c r="C247" s="409">
        <v>9</v>
      </c>
      <c r="D247" s="409">
        <v>5</v>
      </c>
      <c r="E247" s="409" t="s">
        <v>1139</v>
      </c>
      <c r="F247" s="410" t="s">
        <v>1318</v>
      </c>
      <c r="G247" s="411"/>
      <c r="H247" s="411">
        <v>300000</v>
      </c>
      <c r="I247" s="411"/>
      <c r="J247" s="412">
        <f>SUBTOTAL(9,G247:I247)</f>
        <v>300000</v>
      </c>
      <c r="K247" s="413">
        <f>IFERROR(J247/$J$18*100,"0.00")</f>
        <v>2.7336385633287261E-2</v>
      </c>
      <c r="M247" s="702"/>
    </row>
    <row r="248" spans="1:13">
      <c r="A248" s="403">
        <v>2</v>
      </c>
      <c r="B248" s="404">
        <v>3</v>
      </c>
      <c r="C248" s="404">
        <v>9</v>
      </c>
      <c r="D248" s="404">
        <v>6</v>
      </c>
      <c r="E248" s="404"/>
      <c r="F248" s="420" t="s">
        <v>915</v>
      </c>
      <c r="G248" s="425">
        <f>+G249</f>
        <v>2000000</v>
      </c>
      <c r="H248" s="425">
        <f>+H249</f>
        <v>1806419.2</v>
      </c>
      <c r="I248" s="425">
        <f>+I249</f>
        <v>0</v>
      </c>
      <c r="J248" s="425">
        <f>+J249</f>
        <v>3806419.2</v>
      </c>
      <c r="K248" s="415">
        <f>+K249</f>
        <v>0.34684581044382928</v>
      </c>
      <c r="M248" s="702"/>
    </row>
    <row r="249" spans="1:13">
      <c r="A249" s="408">
        <v>2</v>
      </c>
      <c r="B249" s="409">
        <v>3</v>
      </c>
      <c r="C249" s="409">
        <v>9</v>
      </c>
      <c r="D249" s="409">
        <v>6</v>
      </c>
      <c r="E249" s="409" t="s">
        <v>1139</v>
      </c>
      <c r="F249" s="410" t="s">
        <v>915</v>
      </c>
      <c r="G249" s="411">
        <v>2000000</v>
      </c>
      <c r="H249" s="411">
        <v>1806419.2</v>
      </c>
      <c r="I249" s="411"/>
      <c r="J249" s="412">
        <f>SUBTOTAL(9,G249:I249)</f>
        <v>3806419.2</v>
      </c>
      <c r="K249" s="413">
        <f>IFERROR(J249/$J$18*100,"0.00")</f>
        <v>0.34684581044382928</v>
      </c>
      <c r="M249" s="702"/>
    </row>
    <row r="250" spans="1:13">
      <c r="A250" s="403">
        <v>2</v>
      </c>
      <c r="B250" s="404">
        <v>3</v>
      </c>
      <c r="C250" s="404">
        <v>9</v>
      </c>
      <c r="D250" s="404">
        <v>8</v>
      </c>
      <c r="E250" s="404"/>
      <c r="F250" s="420" t="s">
        <v>1319</v>
      </c>
      <c r="G250" s="425">
        <f>+G251</f>
        <v>250000</v>
      </c>
      <c r="H250" s="425">
        <f>+H251</f>
        <v>500000</v>
      </c>
      <c r="I250" s="425">
        <f>+I251</f>
        <v>0</v>
      </c>
      <c r="J250" s="425">
        <f>+J251</f>
        <v>750000</v>
      </c>
      <c r="K250" s="415">
        <f>+K251</f>
        <v>6.8340964083218145E-2</v>
      </c>
      <c r="M250" s="702"/>
    </row>
    <row r="251" spans="1:13">
      <c r="A251" s="408">
        <v>2</v>
      </c>
      <c r="B251" s="409">
        <v>3</v>
      </c>
      <c r="C251" s="409">
        <v>9</v>
      </c>
      <c r="D251" s="409">
        <v>8</v>
      </c>
      <c r="E251" s="409" t="s">
        <v>1139</v>
      </c>
      <c r="F251" s="410" t="s">
        <v>1319</v>
      </c>
      <c r="G251" s="411">
        <v>250000</v>
      </c>
      <c r="H251" s="411">
        <v>500000</v>
      </c>
      <c r="I251" s="411"/>
      <c r="J251" s="412">
        <f>SUBTOTAL(9,G251:I251)</f>
        <v>750000</v>
      </c>
      <c r="K251" s="413">
        <f>IFERROR(J251/$J$18*100,"0.00")</f>
        <v>6.8340964083218145E-2</v>
      </c>
      <c r="M251" s="702"/>
    </row>
    <row r="252" spans="1:13" ht="25.5">
      <c r="A252" s="403">
        <v>2</v>
      </c>
      <c r="B252" s="404">
        <v>3</v>
      </c>
      <c r="C252" s="404">
        <v>9</v>
      </c>
      <c r="D252" s="404">
        <v>9</v>
      </c>
      <c r="E252" s="404"/>
      <c r="F252" s="420" t="s">
        <v>1320</v>
      </c>
      <c r="G252" s="425">
        <f>+G253</f>
        <v>50000</v>
      </c>
      <c r="H252" s="425">
        <f>+H253</f>
        <v>150000</v>
      </c>
      <c r="I252" s="425">
        <f>+I253</f>
        <v>0</v>
      </c>
      <c r="J252" s="425">
        <f>+J253</f>
        <v>200000</v>
      </c>
      <c r="K252" s="413">
        <f>+K253</f>
        <v>1.8224257088858175E-2</v>
      </c>
      <c r="M252" s="702"/>
    </row>
    <row r="253" spans="1:13" ht="25.5">
      <c r="A253" s="408">
        <v>2</v>
      </c>
      <c r="B253" s="409">
        <v>3</v>
      </c>
      <c r="C253" s="409">
        <v>9</v>
      </c>
      <c r="D253" s="409">
        <v>9</v>
      </c>
      <c r="E253" s="409" t="s">
        <v>1139</v>
      </c>
      <c r="F253" s="410" t="s">
        <v>1320</v>
      </c>
      <c r="G253" s="411">
        <v>50000</v>
      </c>
      <c r="H253" s="411">
        <v>150000</v>
      </c>
      <c r="I253" s="411"/>
      <c r="J253" s="412">
        <f>SUBTOTAL(9,G253:I253)</f>
        <v>200000</v>
      </c>
      <c r="K253" s="413">
        <f>IFERROR(J253/$J$18*100,"0.00")</f>
        <v>1.8224257088858175E-2</v>
      </c>
      <c r="M253" s="702"/>
    </row>
    <row r="254" spans="1:13">
      <c r="A254" s="395">
        <v>2</v>
      </c>
      <c r="B254" s="396">
        <v>4</v>
      </c>
      <c r="C254" s="396"/>
      <c r="D254" s="396"/>
      <c r="E254" s="396"/>
      <c r="F254" s="397" t="s">
        <v>1097</v>
      </c>
      <c r="G254" s="398">
        <f>+G263+G266+G255</f>
        <v>0</v>
      </c>
      <c r="H254" s="398">
        <f>+H263+H266+H255</f>
        <v>0</v>
      </c>
      <c r="I254" s="398">
        <f t="shared" ref="I254:K254" si="15">+I263+I266+I255</f>
        <v>0</v>
      </c>
      <c r="J254" s="398">
        <f t="shared" si="15"/>
        <v>0</v>
      </c>
      <c r="K254" s="398">
        <f t="shared" si="15"/>
        <v>0</v>
      </c>
      <c r="M254" s="702"/>
    </row>
    <row r="255" spans="1:13">
      <c r="A255" s="39">
        <v>2</v>
      </c>
      <c r="B255" s="40">
        <v>4</v>
      </c>
      <c r="C255" s="40">
        <v>1</v>
      </c>
      <c r="D255" s="40"/>
      <c r="E255" s="40"/>
      <c r="F255" s="41" t="s">
        <v>1321</v>
      </c>
      <c r="G255" s="42">
        <v>0</v>
      </c>
      <c r="H255" s="42">
        <v>0</v>
      </c>
      <c r="I255" s="42">
        <v>0</v>
      </c>
      <c r="J255" s="42">
        <v>0</v>
      </c>
      <c r="K255" s="42">
        <v>0</v>
      </c>
      <c r="M255" s="702"/>
    </row>
    <row r="256" spans="1:13">
      <c r="A256" s="403">
        <v>2</v>
      </c>
      <c r="B256" s="404">
        <v>4</v>
      </c>
      <c r="C256" s="404">
        <v>1</v>
      </c>
      <c r="D256" s="404">
        <v>2</v>
      </c>
      <c r="E256" s="404"/>
      <c r="F256" s="420" t="s">
        <v>1322</v>
      </c>
      <c r="G256" s="425">
        <f>+G257+G258</f>
        <v>0</v>
      </c>
      <c r="H256" s="425">
        <f>+H257+H258</f>
        <v>0</v>
      </c>
      <c r="I256" s="425">
        <f>+I257+I258</f>
        <v>0</v>
      </c>
      <c r="J256" s="425">
        <f>+J257+J258</f>
        <v>0</v>
      </c>
      <c r="K256" s="413">
        <f>+K257+K258</f>
        <v>0</v>
      </c>
      <c r="M256" s="702"/>
    </row>
    <row r="257" spans="1:13">
      <c r="A257" s="408">
        <v>2</v>
      </c>
      <c r="B257" s="409">
        <v>4</v>
      </c>
      <c r="C257" s="409">
        <v>1</v>
      </c>
      <c r="D257" s="409">
        <v>2</v>
      </c>
      <c r="E257" s="409" t="s">
        <v>1139</v>
      </c>
      <c r="F257" s="414" t="s">
        <v>1323</v>
      </c>
      <c r="G257" s="411"/>
      <c r="H257" s="411"/>
      <c r="I257" s="411"/>
      <c r="J257" s="412">
        <f>SUBTOTAL(9,G257:I257)</f>
        <v>0</v>
      </c>
      <c r="K257" s="413">
        <f>IFERROR(J257/$J$18*100,"0.00")</f>
        <v>0</v>
      </c>
      <c r="M257" s="702"/>
    </row>
    <row r="258" spans="1:13">
      <c r="A258" s="408">
        <v>2</v>
      </c>
      <c r="B258" s="409">
        <v>4</v>
      </c>
      <c r="C258" s="409">
        <v>1</v>
      </c>
      <c r="D258" s="409">
        <v>2</v>
      </c>
      <c r="E258" s="409" t="s">
        <v>1141</v>
      </c>
      <c r="F258" s="414" t="s">
        <v>1324</v>
      </c>
      <c r="G258" s="411"/>
      <c r="H258" s="411"/>
      <c r="I258" s="411"/>
      <c r="J258" s="412">
        <f>SUBTOTAL(9,G258:I258)</f>
        <v>0</v>
      </c>
      <c r="K258" s="413">
        <f>IFERROR(J258/$J$18*100,"0.00")</f>
        <v>0</v>
      </c>
      <c r="M258" s="702"/>
    </row>
    <row r="259" spans="1:13">
      <c r="A259" s="403">
        <v>2</v>
      </c>
      <c r="B259" s="404">
        <v>4</v>
      </c>
      <c r="C259" s="404">
        <v>1</v>
      </c>
      <c r="D259" s="404">
        <v>5</v>
      </c>
      <c r="E259" s="404"/>
      <c r="F259" s="405" t="s">
        <v>1325</v>
      </c>
      <c r="G259" s="406">
        <f>+G260</f>
        <v>0</v>
      </c>
      <c r="H259" s="406">
        <f>+H260</f>
        <v>0</v>
      </c>
      <c r="I259" s="406">
        <f>+I260</f>
        <v>0</v>
      </c>
      <c r="J259" s="406">
        <f>+J260</f>
        <v>0</v>
      </c>
      <c r="K259" s="407">
        <f>+K260</f>
        <v>0</v>
      </c>
      <c r="M259" s="702"/>
    </row>
    <row r="260" spans="1:13">
      <c r="A260" s="408">
        <v>2</v>
      </c>
      <c r="B260" s="409">
        <v>4</v>
      </c>
      <c r="C260" s="409">
        <v>1</v>
      </c>
      <c r="D260" s="409">
        <v>5</v>
      </c>
      <c r="E260" s="409" t="s">
        <v>1139</v>
      </c>
      <c r="F260" s="414" t="s">
        <v>1325</v>
      </c>
      <c r="G260" s="411"/>
      <c r="H260" s="411"/>
      <c r="I260" s="411"/>
      <c r="J260" s="412">
        <f>SUBTOTAL(9,G260:I260)</f>
        <v>0</v>
      </c>
      <c r="K260" s="413">
        <f>IFERROR(J260/$J$18*100,"0.00")</f>
        <v>0</v>
      </c>
      <c r="M260" s="702"/>
    </row>
    <row r="261" spans="1:13" ht="25.5">
      <c r="A261" s="403">
        <v>2</v>
      </c>
      <c r="B261" s="404">
        <v>4</v>
      </c>
      <c r="C261" s="404">
        <v>1</v>
      </c>
      <c r="D261" s="404">
        <v>6</v>
      </c>
      <c r="E261" s="409"/>
      <c r="F261" s="405" t="s">
        <v>1326</v>
      </c>
      <c r="G261" s="425">
        <f>+G262</f>
        <v>0</v>
      </c>
      <c r="H261" s="425">
        <f>+H262</f>
        <v>0</v>
      </c>
      <c r="I261" s="425">
        <f>+I262</f>
        <v>0</v>
      </c>
      <c r="J261" s="425">
        <f>+J262</f>
        <v>0</v>
      </c>
      <c r="K261" s="415">
        <f>+K262</f>
        <v>0</v>
      </c>
      <c r="M261" s="702"/>
    </row>
    <row r="262" spans="1:13">
      <c r="A262" s="408">
        <v>2</v>
      </c>
      <c r="B262" s="409">
        <v>4</v>
      </c>
      <c r="C262" s="409">
        <v>1</v>
      </c>
      <c r="D262" s="409">
        <v>6</v>
      </c>
      <c r="E262" s="409" t="s">
        <v>1139</v>
      </c>
      <c r="F262" s="414" t="s">
        <v>1327</v>
      </c>
      <c r="G262" s="411"/>
      <c r="H262" s="411"/>
      <c r="I262" s="411"/>
      <c r="J262" s="412">
        <f>SUBTOTAL(9,G262:I262)</f>
        <v>0</v>
      </c>
      <c r="K262" s="413">
        <f>IFERROR(J262/$J$18*100,"0.00")</f>
        <v>0</v>
      </c>
      <c r="M262" s="702"/>
    </row>
    <row r="263" spans="1:13">
      <c r="A263" s="399">
        <v>2</v>
      </c>
      <c r="B263" s="400">
        <v>4</v>
      </c>
      <c r="C263" s="400">
        <v>4</v>
      </c>
      <c r="D263" s="400"/>
      <c r="E263" s="400"/>
      <c r="F263" s="401" t="s">
        <v>1328</v>
      </c>
      <c r="G263" s="402">
        <f>+G264</f>
        <v>0</v>
      </c>
      <c r="H263" s="402">
        <f t="shared" ref="H263:K264" si="16">+H264</f>
        <v>0</v>
      </c>
      <c r="I263" s="402">
        <f t="shared" si="16"/>
        <v>0</v>
      </c>
      <c r="J263" s="402">
        <f t="shared" si="16"/>
        <v>0</v>
      </c>
      <c r="K263" s="421">
        <f t="shared" si="16"/>
        <v>0</v>
      </c>
      <c r="M263" s="702"/>
    </row>
    <row r="264" spans="1:13" ht="25.5">
      <c r="A264" s="428">
        <v>2</v>
      </c>
      <c r="B264" s="404">
        <v>4</v>
      </c>
      <c r="C264" s="404">
        <v>4</v>
      </c>
      <c r="D264" s="404">
        <v>1</v>
      </c>
      <c r="E264" s="404"/>
      <c r="F264" s="405" t="s">
        <v>1329</v>
      </c>
      <c r="G264" s="425">
        <f>+G265</f>
        <v>0</v>
      </c>
      <c r="H264" s="425">
        <f t="shared" si="16"/>
        <v>0</v>
      </c>
      <c r="I264" s="425">
        <f t="shared" si="16"/>
        <v>0</v>
      </c>
      <c r="J264" s="425">
        <f t="shared" si="16"/>
        <v>0</v>
      </c>
      <c r="K264" s="413">
        <f>IFERROR(J264/$J$18*100,"0.00")</f>
        <v>0</v>
      </c>
      <c r="M264" s="702"/>
    </row>
    <row r="265" spans="1:13" ht="25.5">
      <c r="A265" s="429">
        <v>2</v>
      </c>
      <c r="B265" s="409">
        <v>4</v>
      </c>
      <c r="C265" s="409">
        <v>4</v>
      </c>
      <c r="D265" s="409">
        <v>1</v>
      </c>
      <c r="E265" s="409" t="s">
        <v>1148</v>
      </c>
      <c r="F265" s="414" t="s">
        <v>1330</v>
      </c>
      <c r="G265" s="411"/>
      <c r="H265" s="411"/>
      <c r="I265" s="411"/>
      <c r="J265" s="412">
        <f>SUBTOTAL(9,G265:I265)</f>
        <v>0</v>
      </c>
      <c r="K265" s="413">
        <f>IFERROR(J265/$J$18*100,"0.00")</f>
        <v>0</v>
      </c>
      <c r="M265" s="702"/>
    </row>
    <row r="266" spans="1:13">
      <c r="A266" s="399">
        <v>2</v>
      </c>
      <c r="B266" s="400">
        <v>4</v>
      </c>
      <c r="C266" s="400">
        <v>9</v>
      </c>
      <c r="D266" s="400"/>
      <c r="E266" s="400"/>
      <c r="F266" s="401" t="s">
        <v>1331</v>
      </c>
      <c r="G266" s="402">
        <f>+G267+G269</f>
        <v>0</v>
      </c>
      <c r="H266" s="402">
        <f>+H267+H269</f>
        <v>0</v>
      </c>
      <c r="I266" s="402">
        <f>+I267+I269</f>
        <v>0</v>
      </c>
      <c r="J266" s="402">
        <f>+J267+J269</f>
        <v>0</v>
      </c>
      <c r="K266" s="402">
        <f>+K267+K269</f>
        <v>0</v>
      </c>
      <c r="M266" s="702"/>
    </row>
    <row r="267" spans="1:13">
      <c r="A267" s="403">
        <v>2</v>
      </c>
      <c r="B267" s="404">
        <v>4</v>
      </c>
      <c r="C267" s="404">
        <v>9</v>
      </c>
      <c r="D267" s="404">
        <v>1</v>
      </c>
      <c r="E267" s="404"/>
      <c r="F267" s="405" t="s">
        <v>1331</v>
      </c>
      <c r="G267" s="425">
        <f>+G268</f>
        <v>0</v>
      </c>
      <c r="H267" s="425">
        <f>+H268</f>
        <v>0</v>
      </c>
      <c r="I267" s="425">
        <f>+I268</f>
        <v>0</v>
      </c>
      <c r="J267" s="425">
        <f>+J268</f>
        <v>0</v>
      </c>
      <c r="K267" s="415">
        <f>+K268</f>
        <v>0</v>
      </c>
      <c r="M267" s="702"/>
    </row>
    <row r="268" spans="1:13">
      <c r="A268" s="408">
        <v>2</v>
      </c>
      <c r="B268" s="409">
        <v>4</v>
      </c>
      <c r="C268" s="409">
        <v>9</v>
      </c>
      <c r="D268" s="409">
        <v>1</v>
      </c>
      <c r="E268" s="409" t="s">
        <v>1139</v>
      </c>
      <c r="F268" s="414" t="s">
        <v>1331</v>
      </c>
      <c r="G268" s="411"/>
      <c r="H268" s="411"/>
      <c r="I268" s="411"/>
      <c r="J268" s="412">
        <f>SUBTOTAL(9,G268:I268)</f>
        <v>0</v>
      </c>
      <c r="K268" s="413">
        <f>IFERROR(J268/$J$18*100,"0.00")</f>
        <v>0</v>
      </c>
      <c r="M268" s="702"/>
    </row>
    <row r="269" spans="1:13" ht="25.5">
      <c r="A269" s="403">
        <v>2</v>
      </c>
      <c r="B269" s="404">
        <v>4</v>
      </c>
      <c r="C269" s="404">
        <v>9</v>
      </c>
      <c r="D269" s="404">
        <v>4</v>
      </c>
      <c r="E269" s="404"/>
      <c r="F269" s="405" t="s">
        <v>1332</v>
      </c>
      <c r="G269" s="425">
        <f>+G270</f>
        <v>0</v>
      </c>
      <c r="H269" s="425">
        <f>+H270</f>
        <v>0</v>
      </c>
      <c r="I269" s="425">
        <f>+I270</f>
        <v>0</v>
      </c>
      <c r="J269" s="425">
        <f>+J270</f>
        <v>0</v>
      </c>
      <c r="K269" s="415">
        <f>+K270</f>
        <v>0</v>
      </c>
      <c r="M269" s="702"/>
    </row>
    <row r="270" spans="1:13" ht="25.5">
      <c r="A270" s="408">
        <v>2</v>
      </c>
      <c r="B270" s="409">
        <v>4</v>
      </c>
      <c r="C270" s="409">
        <v>9</v>
      </c>
      <c r="D270" s="409">
        <v>4</v>
      </c>
      <c r="E270" s="409" t="s">
        <v>1139</v>
      </c>
      <c r="F270" s="414" t="s">
        <v>1332</v>
      </c>
      <c r="G270" s="411"/>
      <c r="H270" s="411"/>
      <c r="I270" s="411"/>
      <c r="J270" s="412">
        <f>SUBTOTAL(9,G270:I270)</f>
        <v>0</v>
      </c>
      <c r="K270" s="413">
        <f>IFERROR(J270/$J$18*100,"0.00")</f>
        <v>0</v>
      </c>
      <c r="M270" s="702"/>
    </row>
    <row r="271" spans="1:13">
      <c r="A271" s="395">
        <v>2</v>
      </c>
      <c r="B271" s="396">
        <v>6</v>
      </c>
      <c r="C271" s="396"/>
      <c r="D271" s="396"/>
      <c r="E271" s="396"/>
      <c r="F271" s="397" t="s">
        <v>1333</v>
      </c>
      <c r="G271" s="398">
        <f>+G272+G283+G290+G295+G302+G311+G314</f>
        <v>500000</v>
      </c>
      <c r="H271" s="398">
        <f>+H272+H283+H290+H295+H302+H311+H314</f>
        <v>74180428.599999994</v>
      </c>
      <c r="I271" s="398">
        <f>+I272+I283+I290+I295+I302+I311+I314</f>
        <v>0</v>
      </c>
      <c r="J271" s="398">
        <f>+J272+J283+J290+J295+J302+J311+J314</f>
        <v>74680428.599999994</v>
      </c>
      <c r="K271" s="398">
        <f>+K272+K283+K290+K295+K302+K311+K314</f>
        <v>6.8049766515625842</v>
      </c>
      <c r="M271" s="702"/>
    </row>
    <row r="272" spans="1:13">
      <c r="A272" s="399">
        <v>2</v>
      </c>
      <c r="B272" s="400">
        <v>6</v>
      </c>
      <c r="C272" s="400">
        <v>1</v>
      </c>
      <c r="D272" s="400"/>
      <c r="E272" s="400"/>
      <c r="F272" s="401" t="s">
        <v>1334</v>
      </c>
      <c r="G272" s="402">
        <f>+G273+G275+G277+G279+G281</f>
        <v>0</v>
      </c>
      <c r="H272" s="402">
        <f>+H273+H275+H277+H279+H281</f>
        <v>39107928.600000001</v>
      </c>
      <c r="I272" s="402">
        <f>+I273+I275+I277+I279+I281</f>
        <v>0</v>
      </c>
      <c r="J272" s="402">
        <f>+J273+J275+J277+J279+J281</f>
        <v>39107928.600000001</v>
      </c>
      <c r="K272" s="421">
        <f>+K273+K275+K277+K279+K281</f>
        <v>3.5635647250955462</v>
      </c>
      <c r="M272" s="702"/>
    </row>
    <row r="273" spans="1:13">
      <c r="A273" s="403">
        <v>2</v>
      </c>
      <c r="B273" s="404">
        <v>6</v>
      </c>
      <c r="C273" s="404">
        <v>1</v>
      </c>
      <c r="D273" s="404">
        <v>1</v>
      </c>
      <c r="E273" s="404"/>
      <c r="F273" s="420" t="s">
        <v>1335</v>
      </c>
      <c r="G273" s="425">
        <f>+G274</f>
        <v>0</v>
      </c>
      <c r="H273" s="425">
        <f>+H274</f>
        <v>7075000</v>
      </c>
      <c r="I273" s="425">
        <f>+I274</f>
        <v>0</v>
      </c>
      <c r="J273" s="425">
        <f>+J274</f>
        <v>7075000</v>
      </c>
      <c r="K273" s="415">
        <f>+K274</f>
        <v>0.64468309451835792</v>
      </c>
      <c r="M273" s="702"/>
    </row>
    <row r="274" spans="1:13">
      <c r="A274" s="408">
        <v>2</v>
      </c>
      <c r="B274" s="409">
        <v>6</v>
      </c>
      <c r="C274" s="409">
        <v>1</v>
      </c>
      <c r="D274" s="409">
        <v>1</v>
      </c>
      <c r="E274" s="409" t="s">
        <v>1139</v>
      </c>
      <c r="F274" s="410" t="s">
        <v>1335</v>
      </c>
      <c r="G274" s="411"/>
      <c r="H274" s="411">
        <v>7075000</v>
      </c>
      <c r="I274" s="411"/>
      <c r="J274" s="412">
        <f>SUBTOTAL(9,G274:I274)</f>
        <v>7075000</v>
      </c>
      <c r="K274" s="413">
        <f>IFERROR(J274/$J$18*100,"0.00")</f>
        <v>0.64468309451835792</v>
      </c>
      <c r="M274" s="702"/>
    </row>
    <row r="275" spans="1:13">
      <c r="A275" s="403">
        <v>2</v>
      </c>
      <c r="B275" s="404">
        <v>6</v>
      </c>
      <c r="C275" s="404">
        <v>1</v>
      </c>
      <c r="D275" s="404">
        <v>2</v>
      </c>
      <c r="E275" s="404"/>
      <c r="F275" s="420" t="s">
        <v>1336</v>
      </c>
      <c r="G275" s="425">
        <f>+G276</f>
        <v>0</v>
      </c>
      <c r="H275" s="425">
        <f>+H276</f>
        <v>1500000</v>
      </c>
      <c r="I275" s="425">
        <f>+I276</f>
        <v>0</v>
      </c>
      <c r="J275" s="425">
        <f>+J276</f>
        <v>1500000</v>
      </c>
      <c r="K275" s="415">
        <f>+K276</f>
        <v>0.13668192816643629</v>
      </c>
      <c r="M275" s="702"/>
    </row>
    <row r="276" spans="1:13">
      <c r="A276" s="408">
        <v>2</v>
      </c>
      <c r="B276" s="409">
        <v>6</v>
      </c>
      <c r="C276" s="409">
        <v>1</v>
      </c>
      <c r="D276" s="409">
        <v>2</v>
      </c>
      <c r="E276" s="409" t="s">
        <v>1139</v>
      </c>
      <c r="F276" s="414" t="s">
        <v>1336</v>
      </c>
      <c r="G276" s="411"/>
      <c r="H276" s="411">
        <v>1500000</v>
      </c>
      <c r="I276" s="411"/>
      <c r="J276" s="412">
        <f>SUBTOTAL(9,G276:I276)</f>
        <v>1500000</v>
      </c>
      <c r="K276" s="413">
        <f>IFERROR(J276/$J$18*100,"0.00")</f>
        <v>0.13668192816643629</v>
      </c>
      <c r="M276" s="702"/>
    </row>
    <row r="277" spans="1:13">
      <c r="A277" s="403">
        <v>2</v>
      </c>
      <c r="B277" s="404">
        <v>6</v>
      </c>
      <c r="C277" s="404">
        <v>1</v>
      </c>
      <c r="D277" s="404">
        <v>3</v>
      </c>
      <c r="E277" s="404"/>
      <c r="F277" s="405" t="s">
        <v>1337</v>
      </c>
      <c r="G277" s="425">
        <f>+G278</f>
        <v>0</v>
      </c>
      <c r="H277" s="425">
        <f>+H278</f>
        <v>23472928.600000001</v>
      </c>
      <c r="I277" s="425">
        <f>+I278</f>
        <v>0</v>
      </c>
      <c r="J277" s="425">
        <f>+J278</f>
        <v>23472928.600000001</v>
      </c>
      <c r="K277" s="415">
        <f>+K278</f>
        <v>2.1388834271740587</v>
      </c>
      <c r="M277" s="702"/>
    </row>
    <row r="278" spans="1:13">
      <c r="A278" s="408">
        <v>2</v>
      </c>
      <c r="B278" s="409">
        <v>6</v>
      </c>
      <c r="C278" s="409">
        <v>1</v>
      </c>
      <c r="D278" s="409">
        <v>3</v>
      </c>
      <c r="E278" s="409" t="s">
        <v>1139</v>
      </c>
      <c r="F278" s="414" t="s">
        <v>1337</v>
      </c>
      <c r="G278" s="411"/>
      <c r="H278" s="411">
        <v>23472928.600000001</v>
      </c>
      <c r="I278" s="411"/>
      <c r="J278" s="412">
        <f>SUBTOTAL(9,G278:I278)</f>
        <v>23472928.600000001</v>
      </c>
      <c r="K278" s="413">
        <f>IFERROR(J278/$J$18*100,"0.00")</f>
        <v>2.1388834271740587</v>
      </c>
      <c r="M278" s="702"/>
    </row>
    <row r="279" spans="1:13">
      <c r="A279" s="403">
        <v>2</v>
      </c>
      <c r="B279" s="404">
        <v>6</v>
      </c>
      <c r="C279" s="404">
        <v>1</v>
      </c>
      <c r="D279" s="404">
        <v>4</v>
      </c>
      <c r="E279" s="404"/>
      <c r="F279" s="420" t="s">
        <v>1338</v>
      </c>
      <c r="G279" s="425">
        <f>+G280</f>
        <v>0</v>
      </c>
      <c r="H279" s="425">
        <f>+H280</f>
        <v>7060000</v>
      </c>
      <c r="I279" s="425">
        <f>+I280</f>
        <v>0</v>
      </c>
      <c r="J279" s="425">
        <f>+J280</f>
        <v>7060000</v>
      </c>
      <c r="K279" s="415">
        <f>+K280</f>
        <v>0.64331627523669355</v>
      </c>
      <c r="M279" s="702"/>
    </row>
    <row r="280" spans="1:13">
      <c r="A280" s="408">
        <v>2</v>
      </c>
      <c r="B280" s="409">
        <v>6</v>
      </c>
      <c r="C280" s="409">
        <v>1</v>
      </c>
      <c r="D280" s="409">
        <v>4</v>
      </c>
      <c r="E280" s="409" t="s">
        <v>1139</v>
      </c>
      <c r="F280" s="414" t="s">
        <v>1338</v>
      </c>
      <c r="G280" s="411"/>
      <c r="H280" s="411">
        <v>7060000</v>
      </c>
      <c r="I280" s="411"/>
      <c r="J280" s="412">
        <f>SUBTOTAL(9,G280:I280)</f>
        <v>7060000</v>
      </c>
      <c r="K280" s="413">
        <f>IFERROR(J280/$J$18*100,"0.00")</f>
        <v>0.64331627523669355</v>
      </c>
      <c r="M280" s="702"/>
    </row>
    <row r="281" spans="1:13">
      <c r="A281" s="403">
        <v>2</v>
      </c>
      <c r="B281" s="404">
        <v>6</v>
      </c>
      <c r="C281" s="404">
        <v>1</v>
      </c>
      <c r="D281" s="404">
        <v>9</v>
      </c>
      <c r="E281" s="404"/>
      <c r="F281" s="420" t="s">
        <v>1339</v>
      </c>
      <c r="G281" s="425">
        <f>+G282</f>
        <v>0</v>
      </c>
      <c r="H281" s="425">
        <f>+H282</f>
        <v>0</v>
      </c>
      <c r="I281" s="425">
        <f>+I282</f>
        <v>0</v>
      </c>
      <c r="J281" s="425">
        <f>+J282</f>
        <v>0</v>
      </c>
      <c r="K281" s="415">
        <f>+K282</f>
        <v>0</v>
      </c>
      <c r="M281" s="702"/>
    </row>
    <row r="282" spans="1:13">
      <c r="A282" s="408">
        <v>2</v>
      </c>
      <c r="B282" s="409">
        <v>6</v>
      </c>
      <c r="C282" s="409">
        <v>1</v>
      </c>
      <c r="D282" s="409">
        <v>9</v>
      </c>
      <c r="E282" s="409" t="s">
        <v>1139</v>
      </c>
      <c r="F282" s="414" t="s">
        <v>1339</v>
      </c>
      <c r="G282" s="411"/>
      <c r="H282" s="411"/>
      <c r="I282" s="411"/>
      <c r="J282" s="412">
        <f>SUBTOTAL(9,G282:I282)</f>
        <v>0</v>
      </c>
      <c r="K282" s="413">
        <f>IFERROR(J282/$J$18*100,"0.00")</f>
        <v>0</v>
      </c>
      <c r="M282" s="702"/>
    </row>
    <row r="283" spans="1:13">
      <c r="A283" s="399">
        <v>2</v>
      </c>
      <c r="B283" s="400">
        <v>6</v>
      </c>
      <c r="C283" s="400">
        <v>2</v>
      </c>
      <c r="D283" s="400"/>
      <c r="E283" s="400"/>
      <c r="F283" s="401" t="s">
        <v>1340</v>
      </c>
      <c r="G283" s="402">
        <f>+G284+G286+G288</f>
        <v>0</v>
      </c>
      <c r="H283" s="402">
        <f>+H284+H286+H288</f>
        <v>180000</v>
      </c>
      <c r="I283" s="402">
        <f>+I284+I286+I288</f>
        <v>0</v>
      </c>
      <c r="J283" s="402">
        <f>+J284+J286+J288</f>
        <v>180000</v>
      </c>
      <c r="K283" s="402">
        <f>+K284+K286+K288</f>
        <v>1.6401831379972354E-2</v>
      </c>
      <c r="M283" s="702"/>
    </row>
    <row r="284" spans="1:13">
      <c r="A284" s="403">
        <v>2</v>
      </c>
      <c r="B284" s="404">
        <v>6</v>
      </c>
      <c r="C284" s="404">
        <v>2</v>
      </c>
      <c r="D284" s="404">
        <v>1</v>
      </c>
      <c r="E284" s="404"/>
      <c r="F284" s="420" t="s">
        <v>1341</v>
      </c>
      <c r="G284" s="425">
        <f>+G285</f>
        <v>0</v>
      </c>
      <c r="H284" s="425">
        <f>+H285</f>
        <v>180000</v>
      </c>
      <c r="I284" s="425">
        <f>+I285</f>
        <v>0</v>
      </c>
      <c r="J284" s="425">
        <f>+J285</f>
        <v>180000</v>
      </c>
      <c r="K284" s="415">
        <f>+K285</f>
        <v>1.6401831379972354E-2</v>
      </c>
      <c r="M284" s="702"/>
    </row>
    <row r="285" spans="1:13">
      <c r="A285" s="408">
        <v>2</v>
      </c>
      <c r="B285" s="409">
        <v>6</v>
      </c>
      <c r="C285" s="409">
        <v>2</v>
      </c>
      <c r="D285" s="409">
        <v>1</v>
      </c>
      <c r="E285" s="409" t="s">
        <v>1139</v>
      </c>
      <c r="F285" s="414" t="s">
        <v>1341</v>
      </c>
      <c r="G285" s="411"/>
      <c r="H285" s="411">
        <v>180000</v>
      </c>
      <c r="I285" s="411"/>
      <c r="J285" s="412">
        <f>SUBTOTAL(9,G285:I285)</f>
        <v>180000</v>
      </c>
      <c r="K285" s="413">
        <f>IFERROR(J285/$J$18*100,"0.00")</f>
        <v>1.6401831379972354E-2</v>
      </c>
      <c r="M285" s="702"/>
    </row>
    <row r="286" spans="1:13">
      <c r="A286" s="403">
        <v>2</v>
      </c>
      <c r="B286" s="404">
        <v>6</v>
      </c>
      <c r="C286" s="404">
        <v>2</v>
      </c>
      <c r="D286" s="404">
        <v>3</v>
      </c>
      <c r="E286" s="404"/>
      <c r="F286" s="420" t="s">
        <v>1342</v>
      </c>
      <c r="G286" s="425">
        <f>+G287</f>
        <v>0</v>
      </c>
      <c r="H286" s="425">
        <f>+H287</f>
        <v>0</v>
      </c>
      <c r="I286" s="425">
        <f>+I287</f>
        <v>0</v>
      </c>
      <c r="J286" s="425">
        <f>+J287</f>
        <v>0</v>
      </c>
      <c r="K286" s="415">
        <f>+K287</f>
        <v>0</v>
      </c>
      <c r="M286" s="702"/>
    </row>
    <row r="287" spans="1:13">
      <c r="A287" s="408">
        <v>2</v>
      </c>
      <c r="B287" s="409">
        <v>6</v>
      </c>
      <c r="C287" s="409">
        <v>2</v>
      </c>
      <c r="D287" s="409">
        <v>3</v>
      </c>
      <c r="E287" s="409" t="s">
        <v>1139</v>
      </c>
      <c r="F287" s="414" t="s">
        <v>1342</v>
      </c>
      <c r="G287" s="411"/>
      <c r="H287" s="411"/>
      <c r="I287" s="411"/>
      <c r="J287" s="412">
        <f>SUBTOTAL(9,G287:I287)</f>
        <v>0</v>
      </c>
      <c r="K287" s="413">
        <f>IFERROR(J287/$J$18*100,"0.00")</f>
        <v>0</v>
      </c>
      <c r="M287" s="702"/>
    </row>
    <row r="288" spans="1:13">
      <c r="A288" s="403">
        <v>2</v>
      </c>
      <c r="B288" s="404">
        <v>6</v>
      </c>
      <c r="C288" s="404">
        <v>2</v>
      </c>
      <c r="D288" s="404">
        <v>4</v>
      </c>
      <c r="E288" s="404"/>
      <c r="F288" s="420" t="s">
        <v>1343</v>
      </c>
      <c r="G288" s="425">
        <f>+G289</f>
        <v>0</v>
      </c>
      <c r="H288" s="425">
        <f>+H289</f>
        <v>0</v>
      </c>
      <c r="I288" s="425">
        <f>+I289</f>
        <v>0</v>
      </c>
      <c r="J288" s="425">
        <f>+J289</f>
        <v>0</v>
      </c>
      <c r="K288" s="415">
        <f>+K289</f>
        <v>0</v>
      </c>
      <c r="M288" s="702"/>
    </row>
    <row r="289" spans="1:13">
      <c r="A289" s="408">
        <v>2</v>
      </c>
      <c r="B289" s="409">
        <v>6</v>
      </c>
      <c r="C289" s="409">
        <v>2</v>
      </c>
      <c r="D289" s="409">
        <v>4</v>
      </c>
      <c r="E289" s="409" t="s">
        <v>1139</v>
      </c>
      <c r="F289" s="410" t="s">
        <v>1343</v>
      </c>
      <c r="G289" s="411"/>
      <c r="H289" s="411"/>
      <c r="I289" s="411"/>
      <c r="J289" s="412">
        <f>SUBTOTAL(9,G289:I289)</f>
        <v>0</v>
      </c>
      <c r="K289" s="413">
        <f>IFERROR(J289/$J$18*100,"0.00")</f>
        <v>0</v>
      </c>
      <c r="M289" s="702"/>
    </row>
    <row r="290" spans="1:13">
      <c r="A290" s="399">
        <v>2</v>
      </c>
      <c r="B290" s="400">
        <v>6</v>
      </c>
      <c r="C290" s="400">
        <v>3</v>
      </c>
      <c r="D290" s="400"/>
      <c r="E290" s="400"/>
      <c r="F290" s="401" t="s">
        <v>1344</v>
      </c>
      <c r="G290" s="402">
        <f>+G291+G293</f>
        <v>0</v>
      </c>
      <c r="H290" s="402">
        <f>+H291+H293</f>
        <v>12980000</v>
      </c>
      <c r="I290" s="402">
        <f>+I291+I293</f>
        <v>0</v>
      </c>
      <c r="J290" s="402">
        <f>+J291+J293</f>
        <v>12980000</v>
      </c>
      <c r="K290" s="402">
        <f>+K291+K293</f>
        <v>1.1827542850668953</v>
      </c>
      <c r="M290" s="702"/>
    </row>
    <row r="291" spans="1:13">
      <c r="A291" s="403">
        <v>2</v>
      </c>
      <c r="B291" s="404">
        <v>6</v>
      </c>
      <c r="C291" s="404">
        <v>3</v>
      </c>
      <c r="D291" s="404">
        <v>1</v>
      </c>
      <c r="E291" s="404"/>
      <c r="F291" s="405" t="s">
        <v>1345</v>
      </c>
      <c r="G291" s="425">
        <f>+G292</f>
        <v>0</v>
      </c>
      <c r="H291" s="425">
        <f>+H292</f>
        <v>12980000</v>
      </c>
      <c r="I291" s="425">
        <f>+I292</f>
        <v>0</v>
      </c>
      <c r="J291" s="425">
        <f>+J292</f>
        <v>12980000</v>
      </c>
      <c r="K291" s="415">
        <f>+K292</f>
        <v>1.1827542850668953</v>
      </c>
      <c r="M291" s="702"/>
    </row>
    <row r="292" spans="1:13">
      <c r="A292" s="408">
        <v>2</v>
      </c>
      <c r="B292" s="409">
        <v>6</v>
      </c>
      <c r="C292" s="409">
        <v>3</v>
      </c>
      <c r="D292" s="409">
        <v>1</v>
      </c>
      <c r="E292" s="409" t="s">
        <v>1139</v>
      </c>
      <c r="F292" s="410" t="s">
        <v>1345</v>
      </c>
      <c r="G292" s="411"/>
      <c r="H292" s="411">
        <v>12980000</v>
      </c>
      <c r="I292" s="411"/>
      <c r="J292" s="412">
        <f>SUBTOTAL(9,G292:I292)</f>
        <v>12980000</v>
      </c>
      <c r="K292" s="413">
        <f>IFERROR(J292/$J$18*100,"0.00")</f>
        <v>1.1827542850668953</v>
      </c>
      <c r="M292" s="702"/>
    </row>
    <row r="293" spans="1:13">
      <c r="A293" s="403">
        <v>2</v>
      </c>
      <c r="B293" s="404">
        <v>6</v>
      </c>
      <c r="C293" s="404">
        <v>3</v>
      </c>
      <c r="D293" s="404">
        <v>2</v>
      </c>
      <c r="E293" s="404"/>
      <c r="F293" s="420" t="s">
        <v>1346</v>
      </c>
      <c r="G293" s="425">
        <f>+G294</f>
        <v>0</v>
      </c>
      <c r="H293" s="425">
        <f>+H294</f>
        <v>0</v>
      </c>
      <c r="I293" s="425">
        <f>+I294</f>
        <v>0</v>
      </c>
      <c r="J293" s="425">
        <f>+J294</f>
        <v>0</v>
      </c>
      <c r="K293" s="415">
        <f>+K294</f>
        <v>0</v>
      </c>
      <c r="M293" s="702"/>
    </row>
    <row r="294" spans="1:13">
      <c r="A294" s="408">
        <v>2</v>
      </c>
      <c r="B294" s="409">
        <v>6</v>
      </c>
      <c r="C294" s="409">
        <v>3</v>
      </c>
      <c r="D294" s="409">
        <v>2</v>
      </c>
      <c r="E294" s="409" t="s">
        <v>1139</v>
      </c>
      <c r="F294" s="414" t="s">
        <v>1346</v>
      </c>
      <c r="G294" s="411"/>
      <c r="H294" s="411"/>
      <c r="I294" s="411"/>
      <c r="J294" s="412">
        <f>SUBTOTAL(9,G294:I294)</f>
        <v>0</v>
      </c>
      <c r="K294" s="413">
        <f>IFERROR(J294/$J$18*100,"0.00")</f>
        <v>0</v>
      </c>
      <c r="M294" s="702"/>
    </row>
    <row r="295" spans="1:13">
      <c r="A295" s="399">
        <v>2</v>
      </c>
      <c r="B295" s="400">
        <v>6</v>
      </c>
      <c r="C295" s="400">
        <v>4</v>
      </c>
      <c r="D295" s="400"/>
      <c r="E295" s="400"/>
      <c r="F295" s="401" t="s">
        <v>1347</v>
      </c>
      <c r="G295" s="402">
        <f>+G296+G298+G300</f>
        <v>0</v>
      </c>
      <c r="H295" s="402">
        <f>+H296+H298+H300</f>
        <v>20002500</v>
      </c>
      <c r="I295" s="402">
        <f>+I296+I298+I300</f>
        <v>0</v>
      </c>
      <c r="J295" s="402">
        <f>+J296+J298+J300</f>
        <v>20002500</v>
      </c>
      <c r="K295" s="421">
        <f>+K296+K298+K300</f>
        <v>1.8226535120994281</v>
      </c>
      <c r="M295" s="702"/>
    </row>
    <row r="296" spans="1:13">
      <c r="A296" s="403">
        <v>2</v>
      </c>
      <c r="B296" s="404">
        <v>6</v>
      </c>
      <c r="C296" s="404">
        <v>4</v>
      </c>
      <c r="D296" s="404">
        <v>1</v>
      </c>
      <c r="E296" s="404"/>
      <c r="F296" s="420" t="s">
        <v>1016</v>
      </c>
      <c r="G296" s="425">
        <f>+G297</f>
        <v>0</v>
      </c>
      <c r="H296" s="425">
        <f>+H297</f>
        <v>19002500</v>
      </c>
      <c r="I296" s="425">
        <f>+I297</f>
        <v>0</v>
      </c>
      <c r="J296" s="425">
        <f>+J297</f>
        <v>19002500</v>
      </c>
      <c r="K296" s="415">
        <f>+K297</f>
        <v>1.7315322266551372</v>
      </c>
      <c r="M296" s="702"/>
    </row>
    <row r="297" spans="1:13">
      <c r="A297" s="408">
        <v>2</v>
      </c>
      <c r="B297" s="409">
        <v>6</v>
      </c>
      <c r="C297" s="409">
        <v>4</v>
      </c>
      <c r="D297" s="409">
        <v>1</v>
      </c>
      <c r="E297" s="409" t="s">
        <v>1139</v>
      </c>
      <c r="F297" s="414" t="s">
        <v>1016</v>
      </c>
      <c r="G297" s="411"/>
      <c r="H297" s="411">
        <v>19002500</v>
      </c>
      <c r="I297" s="411"/>
      <c r="J297" s="412">
        <f>SUBTOTAL(9,G297:I297)</f>
        <v>19002500</v>
      </c>
      <c r="K297" s="413">
        <f>IFERROR(J297/$J$18*100,"0.00")</f>
        <v>1.7315322266551372</v>
      </c>
      <c r="M297" s="702"/>
    </row>
    <row r="298" spans="1:13">
      <c r="A298" s="403">
        <v>2</v>
      </c>
      <c r="B298" s="404">
        <v>6</v>
      </c>
      <c r="C298" s="404">
        <v>4</v>
      </c>
      <c r="D298" s="404">
        <v>2</v>
      </c>
      <c r="E298" s="404"/>
      <c r="F298" s="420" t="s">
        <v>1348</v>
      </c>
      <c r="G298" s="425">
        <f>+G299</f>
        <v>0</v>
      </c>
      <c r="H298" s="425">
        <f>+H299</f>
        <v>1000000</v>
      </c>
      <c r="I298" s="425">
        <f>+I299</f>
        <v>0</v>
      </c>
      <c r="J298" s="425">
        <f>+J299</f>
        <v>1000000</v>
      </c>
      <c r="K298" s="415">
        <f>+K299</f>
        <v>9.112128544429085E-2</v>
      </c>
      <c r="M298" s="702"/>
    </row>
    <row r="299" spans="1:13">
      <c r="A299" s="408">
        <v>2</v>
      </c>
      <c r="B299" s="409">
        <v>6</v>
      </c>
      <c r="C299" s="409">
        <v>4</v>
      </c>
      <c r="D299" s="409">
        <v>2</v>
      </c>
      <c r="E299" s="409" t="s">
        <v>1139</v>
      </c>
      <c r="F299" s="414" t="s">
        <v>1348</v>
      </c>
      <c r="G299" s="411"/>
      <c r="H299" s="411">
        <v>1000000</v>
      </c>
      <c r="I299" s="411"/>
      <c r="J299" s="412">
        <f>SUBTOTAL(9,G299:I299)</f>
        <v>1000000</v>
      </c>
      <c r="K299" s="413">
        <f>IFERROR(J299/$J$18*100,"0.00")</f>
        <v>9.112128544429085E-2</v>
      </c>
      <c r="M299" s="702"/>
    </row>
    <row r="300" spans="1:13">
      <c r="A300" s="403">
        <v>2</v>
      </c>
      <c r="B300" s="404">
        <v>6</v>
      </c>
      <c r="C300" s="404">
        <v>4</v>
      </c>
      <c r="D300" s="404">
        <v>8</v>
      </c>
      <c r="E300" s="404"/>
      <c r="F300" s="420" t="s">
        <v>1349</v>
      </c>
      <c r="G300" s="425">
        <f>+G301</f>
        <v>0</v>
      </c>
      <c r="H300" s="425">
        <f>+H301</f>
        <v>0</v>
      </c>
      <c r="I300" s="425">
        <f>+I301</f>
        <v>0</v>
      </c>
      <c r="J300" s="425">
        <f>+J301</f>
        <v>0</v>
      </c>
      <c r="K300" s="415">
        <f>+K301</f>
        <v>0</v>
      </c>
      <c r="M300" s="702"/>
    </row>
    <row r="301" spans="1:13">
      <c r="A301" s="408">
        <v>2</v>
      </c>
      <c r="B301" s="409">
        <v>6</v>
      </c>
      <c r="C301" s="409">
        <v>4</v>
      </c>
      <c r="D301" s="409">
        <v>8</v>
      </c>
      <c r="E301" s="409" t="s">
        <v>1139</v>
      </c>
      <c r="F301" s="414" t="s">
        <v>1349</v>
      </c>
      <c r="G301" s="411"/>
      <c r="H301" s="411"/>
      <c r="I301" s="411"/>
      <c r="J301" s="412">
        <f>SUBTOTAL(9,G301:I301)</f>
        <v>0</v>
      </c>
      <c r="K301" s="413">
        <f>IFERROR(J301/$J$18*100,"0.00")</f>
        <v>0</v>
      </c>
      <c r="M301" s="702"/>
    </row>
    <row r="302" spans="1:13">
      <c r="A302" s="399">
        <v>2</v>
      </c>
      <c r="B302" s="400">
        <v>6</v>
      </c>
      <c r="C302" s="400">
        <v>5</v>
      </c>
      <c r="D302" s="400"/>
      <c r="E302" s="400"/>
      <c r="F302" s="401" t="s">
        <v>1350</v>
      </c>
      <c r="G302" s="402">
        <f>+G303+G305+G307+G309</f>
        <v>500000</v>
      </c>
      <c r="H302" s="402">
        <f>+H303+H305+H307+H309</f>
        <v>1410000</v>
      </c>
      <c r="I302" s="402">
        <f>+I303+I305+I307+I309</f>
        <v>0</v>
      </c>
      <c r="J302" s="402">
        <f>+J303+J305+J307+J309</f>
        <v>1910000</v>
      </c>
      <c r="K302" s="402">
        <f>+K303+K305+K307+K309</f>
        <v>0.17404165519859555</v>
      </c>
      <c r="M302" s="702"/>
    </row>
    <row r="303" spans="1:13">
      <c r="A303" s="403">
        <v>2</v>
      </c>
      <c r="B303" s="404">
        <v>6</v>
      </c>
      <c r="C303" s="404">
        <v>5</v>
      </c>
      <c r="D303" s="404">
        <v>2</v>
      </c>
      <c r="E303" s="404"/>
      <c r="F303" s="420" t="s">
        <v>1351</v>
      </c>
      <c r="G303" s="425">
        <f>+G304</f>
        <v>0</v>
      </c>
      <c r="H303" s="425">
        <f>+H304</f>
        <v>0</v>
      </c>
      <c r="I303" s="425">
        <f>+I304</f>
        <v>0</v>
      </c>
      <c r="J303" s="425">
        <f>+J304</f>
        <v>0</v>
      </c>
      <c r="K303" s="415">
        <f>+K304</f>
        <v>0</v>
      </c>
      <c r="M303" s="702"/>
    </row>
    <row r="304" spans="1:13">
      <c r="A304" s="408">
        <v>2</v>
      </c>
      <c r="B304" s="409">
        <v>6</v>
      </c>
      <c r="C304" s="409">
        <v>5</v>
      </c>
      <c r="D304" s="409">
        <v>2</v>
      </c>
      <c r="E304" s="409" t="s">
        <v>1139</v>
      </c>
      <c r="F304" s="414" t="s">
        <v>1351</v>
      </c>
      <c r="G304" s="411"/>
      <c r="H304" s="411"/>
      <c r="I304" s="411"/>
      <c r="J304" s="412">
        <f>SUBTOTAL(9,G304:I304)</f>
        <v>0</v>
      </c>
      <c r="K304" s="413">
        <f>IFERROR(J304/$J$18*100,"0.00")</f>
        <v>0</v>
      </c>
      <c r="M304" s="702"/>
    </row>
    <row r="305" spans="1:13">
      <c r="A305" s="403">
        <v>2</v>
      </c>
      <c r="B305" s="404">
        <v>6</v>
      </c>
      <c r="C305" s="404">
        <v>5</v>
      </c>
      <c r="D305" s="404">
        <v>4</v>
      </c>
      <c r="E305" s="404"/>
      <c r="F305" s="420" t="s">
        <v>1352</v>
      </c>
      <c r="G305" s="425">
        <f>+G306</f>
        <v>500000</v>
      </c>
      <c r="H305" s="425">
        <f>+H306</f>
        <v>1260000</v>
      </c>
      <c r="I305" s="425">
        <f>+I306</f>
        <v>0</v>
      </c>
      <c r="J305" s="425">
        <f>+J306</f>
        <v>1760000</v>
      </c>
      <c r="K305" s="415">
        <f>+K306</f>
        <v>0.16037346238195191</v>
      </c>
      <c r="M305" s="702"/>
    </row>
    <row r="306" spans="1:13">
      <c r="A306" s="408">
        <v>2</v>
      </c>
      <c r="B306" s="409">
        <v>6</v>
      </c>
      <c r="C306" s="409">
        <v>5</v>
      </c>
      <c r="D306" s="409">
        <v>4</v>
      </c>
      <c r="E306" s="409" t="s">
        <v>1139</v>
      </c>
      <c r="F306" s="414" t="s">
        <v>1352</v>
      </c>
      <c r="G306" s="411">
        <v>500000</v>
      </c>
      <c r="H306" s="411">
        <v>1260000</v>
      </c>
      <c r="I306" s="411"/>
      <c r="J306" s="412">
        <f>SUBTOTAL(9,G306:I306)</f>
        <v>1760000</v>
      </c>
      <c r="K306" s="413">
        <f>IFERROR(J306/$J$18*100,"0.00")</f>
        <v>0.16037346238195191</v>
      </c>
      <c r="M306" s="702"/>
    </row>
    <row r="307" spans="1:13">
      <c r="A307" s="403">
        <v>2</v>
      </c>
      <c r="B307" s="404">
        <v>6</v>
      </c>
      <c r="C307" s="404">
        <v>5</v>
      </c>
      <c r="D307" s="404">
        <v>5</v>
      </c>
      <c r="E307" s="404"/>
      <c r="F307" s="420" t="s">
        <v>1353</v>
      </c>
      <c r="G307" s="425">
        <f>+G308</f>
        <v>0</v>
      </c>
      <c r="H307" s="425">
        <f>+H308</f>
        <v>0</v>
      </c>
      <c r="I307" s="425">
        <f>+I308</f>
        <v>0</v>
      </c>
      <c r="J307" s="425">
        <f>+J308</f>
        <v>0</v>
      </c>
      <c r="K307" s="415">
        <f>+K308</f>
        <v>0</v>
      </c>
      <c r="M307" s="702"/>
    </row>
    <row r="308" spans="1:13">
      <c r="A308" s="408">
        <v>2</v>
      </c>
      <c r="B308" s="409">
        <v>6</v>
      </c>
      <c r="C308" s="409">
        <v>5</v>
      </c>
      <c r="D308" s="409">
        <v>5</v>
      </c>
      <c r="E308" s="409" t="s">
        <v>1139</v>
      </c>
      <c r="F308" s="414" t="s">
        <v>1353</v>
      </c>
      <c r="G308" s="411"/>
      <c r="H308" s="411"/>
      <c r="I308" s="411"/>
      <c r="J308" s="412">
        <f>SUBTOTAL(9,G308:I308)</f>
        <v>0</v>
      </c>
      <c r="K308" s="413">
        <f>IFERROR(J308/$J$18*100,"0.00")</f>
        <v>0</v>
      </c>
      <c r="M308" s="702"/>
    </row>
    <row r="309" spans="1:13">
      <c r="A309" s="403">
        <v>2</v>
      </c>
      <c r="B309" s="404">
        <v>6</v>
      </c>
      <c r="C309" s="404">
        <v>5</v>
      </c>
      <c r="D309" s="404">
        <v>6</v>
      </c>
      <c r="E309" s="404"/>
      <c r="F309" s="420" t="s">
        <v>1354</v>
      </c>
      <c r="G309" s="425">
        <f>+G310</f>
        <v>0</v>
      </c>
      <c r="H309" s="425">
        <f>+H310</f>
        <v>150000</v>
      </c>
      <c r="I309" s="425">
        <f>+I310</f>
        <v>0</v>
      </c>
      <c r="J309" s="425">
        <f>+J310</f>
        <v>150000</v>
      </c>
      <c r="K309" s="415">
        <f>+K310</f>
        <v>1.366819281664363E-2</v>
      </c>
      <c r="M309" s="702"/>
    </row>
    <row r="310" spans="1:13">
      <c r="A310" s="408">
        <v>2</v>
      </c>
      <c r="B310" s="409">
        <v>6</v>
      </c>
      <c r="C310" s="409">
        <v>5</v>
      </c>
      <c r="D310" s="409">
        <v>6</v>
      </c>
      <c r="E310" s="409" t="s">
        <v>1139</v>
      </c>
      <c r="F310" s="414" t="s">
        <v>1354</v>
      </c>
      <c r="G310" s="411"/>
      <c r="H310" s="411">
        <v>150000</v>
      </c>
      <c r="I310" s="411"/>
      <c r="J310" s="412">
        <f>SUBTOTAL(9,G310:I310)</f>
        <v>150000</v>
      </c>
      <c r="K310" s="413">
        <f>IFERROR(J310/$J$18*100,"0.00")</f>
        <v>1.366819281664363E-2</v>
      </c>
      <c r="M310" s="702"/>
    </row>
    <row r="311" spans="1:13">
      <c r="A311" s="399">
        <v>2</v>
      </c>
      <c r="B311" s="400">
        <v>6</v>
      </c>
      <c r="C311" s="400">
        <v>6</v>
      </c>
      <c r="D311" s="400"/>
      <c r="E311" s="400"/>
      <c r="F311" s="401" t="s">
        <v>1355</v>
      </c>
      <c r="G311" s="402">
        <f t="shared" ref="G311:K312" si="17">+G312</f>
        <v>0</v>
      </c>
      <c r="H311" s="402">
        <f t="shared" si="17"/>
        <v>500000</v>
      </c>
      <c r="I311" s="402">
        <f t="shared" si="17"/>
        <v>0</v>
      </c>
      <c r="J311" s="402">
        <f t="shared" si="17"/>
        <v>500000</v>
      </c>
      <c r="K311" s="421">
        <f t="shared" si="17"/>
        <v>4.5560642722145425E-2</v>
      </c>
      <c r="M311" s="702"/>
    </row>
    <row r="312" spans="1:13">
      <c r="A312" s="403">
        <v>2</v>
      </c>
      <c r="B312" s="404">
        <v>6</v>
      </c>
      <c r="C312" s="404">
        <v>6</v>
      </c>
      <c r="D312" s="404">
        <v>2</v>
      </c>
      <c r="E312" s="404"/>
      <c r="F312" s="405" t="s">
        <v>1356</v>
      </c>
      <c r="G312" s="425">
        <f t="shared" si="17"/>
        <v>0</v>
      </c>
      <c r="H312" s="425">
        <f t="shared" si="17"/>
        <v>500000</v>
      </c>
      <c r="I312" s="425">
        <f t="shared" si="17"/>
        <v>0</v>
      </c>
      <c r="J312" s="425">
        <f t="shared" si="17"/>
        <v>500000</v>
      </c>
      <c r="K312" s="415">
        <f t="shared" si="17"/>
        <v>4.5560642722145425E-2</v>
      </c>
      <c r="M312" s="702"/>
    </row>
    <row r="313" spans="1:13">
      <c r="A313" s="408">
        <v>2</v>
      </c>
      <c r="B313" s="409">
        <v>6</v>
      </c>
      <c r="C313" s="409">
        <v>6</v>
      </c>
      <c r="D313" s="409">
        <v>2</v>
      </c>
      <c r="E313" s="409" t="s">
        <v>1139</v>
      </c>
      <c r="F313" s="414" t="s">
        <v>1356</v>
      </c>
      <c r="G313" s="411"/>
      <c r="H313" s="411">
        <v>500000</v>
      </c>
      <c r="I313" s="411"/>
      <c r="J313" s="412">
        <f>SUBTOTAL(9,G313:I313)</f>
        <v>500000</v>
      </c>
      <c r="K313" s="413">
        <f>IFERROR(J313/$J$18*100,"0.00")</f>
        <v>4.5560642722145425E-2</v>
      </c>
      <c r="M313" s="702"/>
    </row>
    <row r="314" spans="1:13">
      <c r="A314" s="399">
        <v>2</v>
      </c>
      <c r="B314" s="400">
        <v>6</v>
      </c>
      <c r="C314" s="400">
        <v>8</v>
      </c>
      <c r="D314" s="400"/>
      <c r="E314" s="400"/>
      <c r="F314" s="401" t="s">
        <v>1357</v>
      </c>
      <c r="G314" s="402">
        <f>+G315+G318+G320+G322</f>
        <v>0</v>
      </c>
      <c r="H314" s="402">
        <f>+H315+H318+H320+H322</f>
        <v>0</v>
      </c>
      <c r="I314" s="402">
        <f>+I315+I318+I320+I322</f>
        <v>0</v>
      </c>
      <c r="J314" s="402">
        <f>+J315+J318+J320+J322</f>
        <v>0</v>
      </c>
      <c r="K314" s="402">
        <f>+K315+K318+K320+K322</f>
        <v>0</v>
      </c>
      <c r="M314" s="702"/>
    </row>
    <row r="315" spans="1:13">
      <c r="A315" s="403">
        <v>2</v>
      </c>
      <c r="B315" s="404">
        <v>6</v>
      </c>
      <c r="C315" s="404">
        <v>8</v>
      </c>
      <c r="D315" s="404">
        <v>3</v>
      </c>
      <c r="E315" s="404"/>
      <c r="F315" s="420" t="s">
        <v>1358</v>
      </c>
      <c r="G315" s="425">
        <f>+G316+G317</f>
        <v>0</v>
      </c>
      <c r="H315" s="425">
        <f>+H316+H317</f>
        <v>0</v>
      </c>
      <c r="I315" s="425">
        <f>+I316+I317</f>
        <v>0</v>
      </c>
      <c r="J315" s="425">
        <f>+J316+J317</f>
        <v>0</v>
      </c>
      <c r="K315" s="415">
        <f>+K316+K317</f>
        <v>0</v>
      </c>
      <c r="M315" s="702"/>
    </row>
    <row r="316" spans="1:13">
      <c r="A316" s="408">
        <v>2</v>
      </c>
      <c r="B316" s="409">
        <v>6</v>
      </c>
      <c r="C316" s="409">
        <v>8</v>
      </c>
      <c r="D316" s="409">
        <v>3</v>
      </c>
      <c r="E316" s="409" t="s">
        <v>1139</v>
      </c>
      <c r="F316" s="414" t="s">
        <v>1359</v>
      </c>
      <c r="G316" s="411"/>
      <c r="H316" s="411"/>
      <c r="I316" s="411"/>
      <c r="J316" s="412">
        <f>SUBTOTAL(9,G316:I316)</f>
        <v>0</v>
      </c>
      <c r="K316" s="413">
        <f>IFERROR(J316/$J$18*100,"0.00")</f>
        <v>0</v>
      </c>
      <c r="M316" s="702"/>
    </row>
    <row r="317" spans="1:13">
      <c r="A317" s="408">
        <v>2</v>
      </c>
      <c r="B317" s="409">
        <v>6</v>
      </c>
      <c r="C317" s="409">
        <v>8</v>
      </c>
      <c r="D317" s="409">
        <v>3</v>
      </c>
      <c r="E317" s="409" t="s">
        <v>1141</v>
      </c>
      <c r="F317" s="414" t="s">
        <v>1360</v>
      </c>
      <c r="G317" s="411"/>
      <c r="H317" s="411"/>
      <c r="I317" s="411"/>
      <c r="J317" s="412">
        <f>SUBTOTAL(9,G317:I317)</f>
        <v>0</v>
      </c>
      <c r="K317" s="413">
        <f>IFERROR(J317/$J$18*100,"0.00")</f>
        <v>0</v>
      </c>
      <c r="M317" s="702"/>
    </row>
    <row r="318" spans="1:13">
      <c r="A318" s="403">
        <v>2</v>
      </c>
      <c r="B318" s="404">
        <v>6</v>
      </c>
      <c r="C318" s="404">
        <v>8</v>
      </c>
      <c r="D318" s="404">
        <v>5</v>
      </c>
      <c r="E318" s="404"/>
      <c r="F318" s="420" t="s">
        <v>1361</v>
      </c>
      <c r="G318" s="425">
        <f>+G319</f>
        <v>0</v>
      </c>
      <c r="H318" s="425">
        <f>+H319</f>
        <v>0</v>
      </c>
      <c r="I318" s="425">
        <f>+I319</f>
        <v>0</v>
      </c>
      <c r="J318" s="425">
        <f>+J319</f>
        <v>0</v>
      </c>
      <c r="K318" s="415">
        <f>+K319</f>
        <v>0</v>
      </c>
      <c r="M318" s="702"/>
    </row>
    <row r="319" spans="1:13">
      <c r="A319" s="408">
        <v>2</v>
      </c>
      <c r="B319" s="409">
        <v>6</v>
      </c>
      <c r="C319" s="409">
        <v>8</v>
      </c>
      <c r="D319" s="409">
        <v>5</v>
      </c>
      <c r="E319" s="409" t="s">
        <v>1139</v>
      </c>
      <c r="F319" s="414" t="s">
        <v>1361</v>
      </c>
      <c r="G319" s="411"/>
      <c r="H319" s="411"/>
      <c r="I319" s="411"/>
      <c r="J319" s="412">
        <f>SUBTOTAL(9,G319:I319)</f>
        <v>0</v>
      </c>
      <c r="K319" s="413">
        <f>IFERROR(J319/$J$18*100,"0.00")</f>
        <v>0</v>
      </c>
      <c r="M319" s="702"/>
    </row>
    <row r="320" spans="1:13">
      <c r="A320" s="403">
        <v>2</v>
      </c>
      <c r="B320" s="404">
        <v>6</v>
      </c>
      <c r="C320" s="404">
        <v>8</v>
      </c>
      <c r="D320" s="404">
        <v>8</v>
      </c>
      <c r="E320" s="404"/>
      <c r="F320" s="405" t="s">
        <v>1362</v>
      </c>
      <c r="G320" s="425">
        <f>+G321</f>
        <v>0</v>
      </c>
      <c r="H320" s="425">
        <f>+H321</f>
        <v>0</v>
      </c>
      <c r="I320" s="425">
        <f>+I321</f>
        <v>0</v>
      </c>
      <c r="J320" s="425">
        <f>+J321</f>
        <v>0</v>
      </c>
      <c r="K320" s="413">
        <f>+K321</f>
        <v>0</v>
      </c>
      <c r="M320" s="702"/>
    </row>
    <row r="321" spans="1:13">
      <c r="A321" s="408">
        <v>2</v>
      </c>
      <c r="B321" s="409">
        <v>6</v>
      </c>
      <c r="C321" s="409">
        <v>8</v>
      </c>
      <c r="D321" s="409">
        <v>8</v>
      </c>
      <c r="E321" s="409" t="s">
        <v>1139</v>
      </c>
      <c r="F321" s="414" t="s">
        <v>1363</v>
      </c>
      <c r="G321" s="411"/>
      <c r="H321" s="411"/>
      <c r="I321" s="411"/>
      <c r="J321" s="412">
        <f>SUBTOTAL(9,G321:I321)</f>
        <v>0</v>
      </c>
      <c r="K321" s="413">
        <f>IFERROR(J321/$J$18*100,"0.00")</f>
        <v>0</v>
      </c>
      <c r="M321" s="702"/>
    </row>
    <row r="322" spans="1:13">
      <c r="A322" s="403">
        <v>2</v>
      </c>
      <c r="B322" s="404">
        <v>6</v>
      </c>
      <c r="C322" s="404">
        <v>8</v>
      </c>
      <c r="D322" s="404">
        <v>9</v>
      </c>
      <c r="E322" s="404"/>
      <c r="F322" s="405" t="s">
        <v>1364</v>
      </c>
      <c r="G322" s="425">
        <f>+G323</f>
        <v>0</v>
      </c>
      <c r="H322" s="425">
        <f>+H323</f>
        <v>0</v>
      </c>
      <c r="I322" s="425">
        <f>+I323</f>
        <v>0</v>
      </c>
      <c r="J322" s="425">
        <f>+J323</f>
        <v>0</v>
      </c>
      <c r="K322" s="415">
        <f>+K323</f>
        <v>0</v>
      </c>
      <c r="M322" s="702"/>
    </row>
    <row r="323" spans="1:13">
      <c r="A323" s="408">
        <v>2</v>
      </c>
      <c r="B323" s="409">
        <v>6</v>
      </c>
      <c r="C323" s="409">
        <v>8</v>
      </c>
      <c r="D323" s="409">
        <v>9</v>
      </c>
      <c r="E323" s="409" t="s">
        <v>1139</v>
      </c>
      <c r="F323" s="414" t="s">
        <v>1364</v>
      </c>
      <c r="G323" s="411"/>
      <c r="H323" s="411"/>
      <c r="I323" s="411"/>
      <c r="J323" s="412">
        <f>SUBTOTAL(9,G323:I323)</f>
        <v>0</v>
      </c>
      <c r="K323" s="413">
        <f>IFERROR(J323/$J$18*100,"0.00")</f>
        <v>0</v>
      </c>
      <c r="M323" s="702"/>
    </row>
    <row r="324" spans="1:13">
      <c r="A324" s="395">
        <v>2</v>
      </c>
      <c r="B324" s="396">
        <v>7</v>
      </c>
      <c r="C324" s="396"/>
      <c r="D324" s="396"/>
      <c r="E324" s="396"/>
      <c r="F324" s="397" t="s">
        <v>1365</v>
      </c>
      <c r="G324" s="398">
        <f>+G325</f>
        <v>0</v>
      </c>
      <c r="H324" s="398">
        <f t="shared" ref="H324:K325" si="18">+H325</f>
        <v>7000000</v>
      </c>
      <c r="I324" s="398">
        <f t="shared" si="18"/>
        <v>0</v>
      </c>
      <c r="J324" s="398">
        <f t="shared" si="18"/>
        <v>7000000</v>
      </c>
      <c r="K324" s="430">
        <f t="shared" si="18"/>
        <v>0.63784899811003604</v>
      </c>
      <c r="M324" s="702"/>
    </row>
    <row r="325" spans="1:13">
      <c r="A325" s="399">
        <v>2</v>
      </c>
      <c r="B325" s="400">
        <v>7</v>
      </c>
      <c r="C325" s="400">
        <v>1</v>
      </c>
      <c r="D325" s="400"/>
      <c r="E325" s="400"/>
      <c r="F325" s="401" t="s">
        <v>1366</v>
      </c>
      <c r="G325" s="402">
        <f>+G326</f>
        <v>0</v>
      </c>
      <c r="H325" s="402">
        <f t="shared" si="18"/>
        <v>7000000</v>
      </c>
      <c r="I325" s="402">
        <f t="shared" si="18"/>
        <v>0</v>
      </c>
      <c r="J325" s="402">
        <f t="shared" si="18"/>
        <v>7000000</v>
      </c>
      <c r="K325" s="421">
        <f t="shared" si="18"/>
        <v>0.63784899811003604</v>
      </c>
      <c r="M325" s="702"/>
    </row>
    <row r="326" spans="1:13">
      <c r="A326" s="403">
        <v>2</v>
      </c>
      <c r="B326" s="404">
        <v>7</v>
      </c>
      <c r="C326" s="404">
        <v>1</v>
      </c>
      <c r="D326" s="404">
        <v>2</v>
      </c>
      <c r="E326" s="404"/>
      <c r="F326" s="420" t="s">
        <v>1367</v>
      </c>
      <c r="G326" s="425">
        <f>+G327</f>
        <v>0</v>
      </c>
      <c r="H326" s="425">
        <f>+H327</f>
        <v>7000000</v>
      </c>
      <c r="I326" s="425">
        <f>+I327</f>
        <v>0</v>
      </c>
      <c r="J326" s="425">
        <f>+J327</f>
        <v>7000000</v>
      </c>
      <c r="K326" s="415">
        <f>+K327</f>
        <v>0.63784899811003604</v>
      </c>
      <c r="M326" s="702"/>
    </row>
    <row r="327" spans="1:13">
      <c r="A327" s="431">
        <v>2</v>
      </c>
      <c r="B327" s="432">
        <v>7</v>
      </c>
      <c r="C327" s="432">
        <v>1</v>
      </c>
      <c r="D327" s="432">
        <v>2</v>
      </c>
      <c r="E327" s="432" t="s">
        <v>1139</v>
      </c>
      <c r="F327" s="433" t="s">
        <v>1367</v>
      </c>
      <c r="G327" s="437"/>
      <c r="H327" s="437">
        <v>7000000</v>
      </c>
      <c r="I327" s="437"/>
      <c r="J327" s="434">
        <f>SUBTOTAL(9,G327:I327)</f>
        <v>7000000</v>
      </c>
      <c r="K327" s="435">
        <f>IFERROR(J327/$J$18*100,"0.00")</f>
        <v>0.63784899811003604</v>
      </c>
      <c r="M327" s="702"/>
    </row>
    <row r="328" spans="1:13" s="366" customFormat="1">
      <c r="F328" s="367"/>
      <c r="M328" s="701"/>
    </row>
    <row r="329" spans="1:13" s="366" customFormat="1">
      <c r="F329" s="367"/>
      <c r="M329" s="701"/>
    </row>
    <row r="330" spans="1:13" s="366" customFormat="1">
      <c r="F330" s="367"/>
      <c r="M330" s="701"/>
    </row>
    <row r="331" spans="1:13" s="366" customFormat="1">
      <c r="F331" s="367"/>
      <c r="M331" s="701"/>
    </row>
    <row r="332" spans="1:13" s="366" customFormat="1">
      <c r="F332" s="367"/>
      <c r="M332" s="701"/>
    </row>
    <row r="333" spans="1:13" s="366" customFormat="1">
      <c r="F333" s="367"/>
      <c r="M333" s="701"/>
    </row>
    <row r="334" spans="1:13" s="366" customFormat="1">
      <c r="F334" s="367"/>
      <c r="M334" s="701"/>
    </row>
    <row r="335" spans="1:13" s="366" customFormat="1">
      <c r="F335" s="367"/>
      <c r="M335" s="701"/>
    </row>
    <row r="336" spans="1:13" s="366" customFormat="1">
      <c r="F336" s="367"/>
      <c r="M336" s="701"/>
    </row>
    <row r="337" spans="6:13" s="366" customFormat="1">
      <c r="F337" s="367"/>
      <c r="M337" s="701"/>
    </row>
    <row r="338" spans="6:13" s="366" customFormat="1">
      <c r="F338" s="367"/>
      <c r="M338" s="701"/>
    </row>
    <row r="339" spans="6:13" s="366" customFormat="1">
      <c r="F339" s="367"/>
      <c r="M339" s="701"/>
    </row>
    <row r="340" spans="6:13" s="366" customFormat="1">
      <c r="F340" s="367"/>
      <c r="M340" s="701"/>
    </row>
    <row r="341" spans="6:13" s="366" customFormat="1">
      <c r="F341" s="367"/>
      <c r="M341" s="701"/>
    </row>
    <row r="342" spans="6:13" s="366" customFormat="1">
      <c r="F342" s="367"/>
      <c r="M342" s="701"/>
    </row>
    <row r="343" spans="6:13" s="366" customFormat="1">
      <c r="F343" s="367"/>
      <c r="M343" s="701"/>
    </row>
    <row r="344" spans="6:13" s="366" customFormat="1">
      <c r="F344" s="367"/>
      <c r="M344" s="701"/>
    </row>
    <row r="345" spans="6:13" s="366" customFormat="1">
      <c r="F345" s="367"/>
      <c r="M345" s="701"/>
    </row>
    <row r="346" spans="6:13" s="366" customFormat="1">
      <c r="F346" s="367"/>
      <c r="M346" s="701"/>
    </row>
    <row r="347" spans="6:13" s="366" customFormat="1">
      <c r="F347" s="367"/>
      <c r="M347" s="701"/>
    </row>
    <row r="348" spans="6:13" s="366" customFormat="1">
      <c r="F348" s="367"/>
      <c r="M348" s="701"/>
    </row>
    <row r="349" spans="6:13" s="366" customFormat="1">
      <c r="F349" s="367"/>
      <c r="M349" s="701"/>
    </row>
    <row r="350" spans="6:13" s="366" customFormat="1">
      <c r="F350" s="367"/>
      <c r="M350" s="701"/>
    </row>
    <row r="351" spans="6:13" s="366" customFormat="1">
      <c r="F351" s="367"/>
      <c r="M351" s="701"/>
    </row>
    <row r="352" spans="6:13" s="366" customFormat="1">
      <c r="F352" s="367"/>
      <c r="M352" s="701"/>
    </row>
    <row r="353" spans="6:13" s="366" customFormat="1">
      <c r="F353" s="367"/>
      <c r="M353" s="701"/>
    </row>
    <row r="354" spans="6:13" s="366" customFormat="1">
      <c r="F354" s="367"/>
      <c r="M354" s="701"/>
    </row>
    <row r="355" spans="6:13" s="366" customFormat="1">
      <c r="F355" s="367"/>
      <c r="M355" s="701"/>
    </row>
    <row r="356" spans="6:13" s="366" customFormat="1">
      <c r="F356" s="367"/>
      <c r="M356" s="701"/>
    </row>
    <row r="357" spans="6:13" s="366" customFormat="1">
      <c r="F357" s="367"/>
      <c r="M357" s="701"/>
    </row>
    <row r="358" spans="6:13" s="366" customFormat="1">
      <c r="F358" s="367"/>
      <c r="M358" s="701"/>
    </row>
    <row r="359" spans="6:13" s="366" customFormat="1">
      <c r="F359" s="367"/>
      <c r="M359" s="701"/>
    </row>
    <row r="360" spans="6:13" s="366" customFormat="1">
      <c r="F360" s="367"/>
      <c r="M360" s="701"/>
    </row>
    <row r="361" spans="6:13" s="366" customFormat="1">
      <c r="F361" s="367"/>
      <c r="M361" s="701"/>
    </row>
    <row r="362" spans="6:13" s="366" customFormat="1">
      <c r="F362" s="367"/>
      <c r="M362" s="701"/>
    </row>
    <row r="363" spans="6:13" s="366" customFormat="1">
      <c r="F363" s="367"/>
      <c r="M363" s="701"/>
    </row>
    <row r="364" spans="6:13" s="366" customFormat="1">
      <c r="F364" s="367"/>
      <c r="M364" s="701"/>
    </row>
    <row r="365" spans="6:13" s="366" customFormat="1">
      <c r="F365" s="367"/>
      <c r="M365" s="701"/>
    </row>
    <row r="366" spans="6:13" s="366" customFormat="1">
      <c r="F366" s="367"/>
      <c r="M366" s="701"/>
    </row>
    <row r="367" spans="6:13" s="366" customFormat="1">
      <c r="F367" s="367"/>
      <c r="M367" s="701"/>
    </row>
    <row r="368" spans="6:13" s="366" customFormat="1">
      <c r="F368" s="367"/>
      <c r="M368" s="701"/>
    </row>
    <row r="369" spans="6:13" s="366" customFormat="1">
      <c r="F369" s="367"/>
      <c r="M369" s="701"/>
    </row>
    <row r="370" spans="6:13" s="366" customFormat="1">
      <c r="F370" s="367"/>
      <c r="M370" s="701"/>
    </row>
    <row r="371" spans="6:13" s="366" customFormat="1">
      <c r="F371" s="367"/>
      <c r="M371" s="701"/>
    </row>
    <row r="372" spans="6:13" s="366" customFormat="1">
      <c r="F372" s="367"/>
      <c r="M372" s="701"/>
    </row>
    <row r="373" spans="6:13" s="366" customFormat="1">
      <c r="F373" s="367"/>
      <c r="M373" s="701"/>
    </row>
    <row r="374" spans="6:13" s="366" customFormat="1">
      <c r="F374" s="367"/>
      <c r="M374" s="701"/>
    </row>
    <row r="375" spans="6:13" s="366" customFormat="1">
      <c r="F375" s="367"/>
      <c r="M375" s="701"/>
    </row>
    <row r="376" spans="6:13" s="366" customFormat="1">
      <c r="F376" s="367"/>
      <c r="M376" s="701"/>
    </row>
    <row r="377" spans="6:13" s="366" customFormat="1">
      <c r="F377" s="367"/>
      <c r="M377" s="701"/>
    </row>
    <row r="378" spans="6:13" s="366" customFormat="1">
      <c r="F378" s="367"/>
      <c r="M378" s="701"/>
    </row>
    <row r="379" spans="6:13" s="366" customFormat="1">
      <c r="F379" s="367"/>
      <c r="M379" s="701"/>
    </row>
    <row r="380" spans="6:13" s="366" customFormat="1">
      <c r="F380" s="367"/>
      <c r="M380" s="701"/>
    </row>
    <row r="381" spans="6:13" s="366" customFormat="1">
      <c r="F381" s="367"/>
      <c r="M381" s="701"/>
    </row>
    <row r="382" spans="6:13" s="366" customFormat="1">
      <c r="F382" s="367"/>
      <c r="M382" s="701"/>
    </row>
    <row r="383" spans="6:13" s="366" customFormat="1">
      <c r="F383" s="367"/>
      <c r="M383" s="701"/>
    </row>
    <row r="384" spans="6:13" s="366" customFormat="1">
      <c r="F384" s="367"/>
      <c r="M384" s="701"/>
    </row>
    <row r="385" spans="6:13" s="366" customFormat="1">
      <c r="F385" s="367"/>
      <c r="M385" s="701"/>
    </row>
    <row r="386" spans="6:13" s="366" customFormat="1">
      <c r="F386" s="367"/>
      <c r="M386" s="701"/>
    </row>
    <row r="387" spans="6:13" s="366" customFormat="1">
      <c r="F387" s="367"/>
      <c r="M387" s="701"/>
    </row>
    <row r="388" spans="6:13" s="366" customFormat="1">
      <c r="F388" s="367"/>
      <c r="M388" s="701"/>
    </row>
    <row r="389" spans="6:13" s="366" customFormat="1">
      <c r="F389" s="367"/>
      <c r="M389" s="701"/>
    </row>
    <row r="390" spans="6:13" s="366" customFormat="1">
      <c r="F390" s="367"/>
      <c r="M390" s="701"/>
    </row>
    <row r="391" spans="6:13" s="366" customFormat="1">
      <c r="F391" s="367"/>
      <c r="M391" s="701"/>
    </row>
    <row r="392" spans="6:13" s="366" customFormat="1">
      <c r="F392" s="367"/>
      <c r="M392" s="701"/>
    </row>
    <row r="393" spans="6:13" s="366" customFormat="1">
      <c r="F393" s="367"/>
      <c r="M393" s="701"/>
    </row>
    <row r="394" spans="6:13" s="366" customFormat="1">
      <c r="F394" s="367"/>
      <c r="M394" s="701"/>
    </row>
    <row r="395" spans="6:13" s="366" customFormat="1">
      <c r="F395" s="367"/>
      <c r="M395" s="701"/>
    </row>
    <row r="396" spans="6:13" s="366" customFormat="1">
      <c r="F396" s="367"/>
      <c r="M396" s="701"/>
    </row>
    <row r="397" spans="6:13" s="366" customFormat="1">
      <c r="F397" s="367"/>
      <c r="M397" s="701"/>
    </row>
    <row r="398" spans="6:13" s="366" customFormat="1">
      <c r="F398" s="367"/>
      <c r="M398" s="701"/>
    </row>
    <row r="399" spans="6:13" s="366" customFormat="1">
      <c r="F399" s="367"/>
      <c r="M399" s="701"/>
    </row>
    <row r="400" spans="6:13" s="366" customFormat="1">
      <c r="F400" s="367"/>
      <c r="M400" s="701"/>
    </row>
    <row r="401" spans="6:13" s="366" customFormat="1">
      <c r="F401" s="367"/>
      <c r="M401" s="701"/>
    </row>
    <row r="402" spans="6:13" s="366" customFormat="1">
      <c r="F402" s="367"/>
      <c r="M402" s="701"/>
    </row>
    <row r="403" spans="6:13" s="366" customFormat="1">
      <c r="F403" s="367"/>
      <c r="M403" s="701"/>
    </row>
    <row r="404" spans="6:13" s="366" customFormat="1">
      <c r="F404" s="367"/>
      <c r="M404" s="701"/>
    </row>
    <row r="405" spans="6:13" s="366" customFormat="1">
      <c r="F405" s="367"/>
      <c r="M405" s="701"/>
    </row>
    <row r="406" spans="6:13" s="366" customFormat="1">
      <c r="F406" s="367"/>
      <c r="M406" s="701"/>
    </row>
    <row r="407" spans="6:13" s="366" customFormat="1">
      <c r="F407" s="367"/>
      <c r="M407" s="701"/>
    </row>
    <row r="408" spans="6:13" s="366" customFormat="1">
      <c r="F408" s="367"/>
      <c r="M408" s="701"/>
    </row>
    <row r="409" spans="6:13" s="366" customFormat="1">
      <c r="F409" s="367"/>
      <c r="M409" s="701"/>
    </row>
    <row r="410" spans="6:13" s="366" customFormat="1">
      <c r="F410" s="367"/>
      <c r="M410" s="701"/>
    </row>
    <row r="411" spans="6:13" s="366" customFormat="1">
      <c r="F411" s="367"/>
      <c r="M411" s="701"/>
    </row>
    <row r="412" spans="6:13" s="366" customFormat="1">
      <c r="F412" s="367"/>
      <c r="M412" s="701"/>
    </row>
    <row r="413" spans="6:13" s="366" customFormat="1">
      <c r="F413" s="367"/>
      <c r="M413" s="701"/>
    </row>
    <row r="414" spans="6:13" s="366" customFormat="1">
      <c r="F414" s="367"/>
      <c r="M414" s="701"/>
    </row>
    <row r="415" spans="6:13" s="366" customFormat="1">
      <c r="F415" s="367"/>
      <c r="M415" s="701"/>
    </row>
    <row r="416" spans="6:13" s="366" customFormat="1">
      <c r="F416" s="367"/>
      <c r="M416" s="701"/>
    </row>
    <row r="417" spans="6:13" s="366" customFormat="1">
      <c r="F417" s="367"/>
      <c r="M417" s="701"/>
    </row>
    <row r="418" spans="6:13" s="366" customFormat="1">
      <c r="F418" s="367"/>
      <c r="M418" s="701"/>
    </row>
    <row r="419" spans="6:13" s="366" customFormat="1">
      <c r="F419" s="367"/>
      <c r="M419" s="701"/>
    </row>
    <row r="420" spans="6:13" s="366" customFormat="1">
      <c r="F420" s="367"/>
      <c r="M420" s="701"/>
    </row>
    <row r="421" spans="6:13" s="366" customFormat="1">
      <c r="F421" s="367"/>
      <c r="M421" s="701"/>
    </row>
    <row r="422" spans="6:13" s="366" customFormat="1">
      <c r="F422" s="367"/>
      <c r="M422" s="701"/>
    </row>
    <row r="423" spans="6:13" s="366" customFormat="1">
      <c r="F423" s="367"/>
      <c r="M423" s="701"/>
    </row>
    <row r="424" spans="6:13" s="366" customFormat="1">
      <c r="F424" s="367"/>
      <c r="M424" s="701"/>
    </row>
    <row r="425" spans="6:13" s="366" customFormat="1">
      <c r="F425" s="367"/>
      <c r="M425" s="701"/>
    </row>
    <row r="426" spans="6:13" s="366" customFormat="1">
      <c r="F426" s="367"/>
      <c r="M426" s="701"/>
    </row>
    <row r="427" spans="6:13" s="366" customFormat="1">
      <c r="F427" s="367"/>
      <c r="M427" s="701"/>
    </row>
    <row r="428" spans="6:13" s="366" customFormat="1">
      <c r="F428" s="367"/>
      <c r="M428" s="701"/>
    </row>
    <row r="429" spans="6:13" s="366" customFormat="1">
      <c r="F429" s="367"/>
      <c r="M429" s="701"/>
    </row>
    <row r="430" spans="6:13" s="366" customFormat="1">
      <c r="F430" s="367"/>
      <c r="M430" s="701"/>
    </row>
    <row r="431" spans="6:13" s="366" customFormat="1">
      <c r="F431" s="367"/>
      <c r="M431" s="701"/>
    </row>
    <row r="432" spans="6:13" s="366" customFormat="1">
      <c r="F432" s="367"/>
      <c r="M432" s="701"/>
    </row>
    <row r="433" spans="6:13" s="366" customFormat="1">
      <c r="F433" s="367"/>
      <c r="M433" s="701"/>
    </row>
    <row r="434" spans="6:13" s="366" customFormat="1">
      <c r="F434" s="367"/>
      <c r="M434" s="701"/>
    </row>
    <row r="435" spans="6:13" s="366" customFormat="1">
      <c r="F435" s="367"/>
      <c r="M435" s="701"/>
    </row>
    <row r="436" spans="6:13" s="366" customFormat="1">
      <c r="F436" s="367"/>
      <c r="M436" s="701"/>
    </row>
    <row r="437" spans="6:13" s="366" customFormat="1">
      <c r="F437" s="367"/>
      <c r="M437" s="701"/>
    </row>
    <row r="438" spans="6:13" s="366" customFormat="1">
      <c r="F438" s="367"/>
      <c r="M438" s="701"/>
    </row>
    <row r="439" spans="6:13" s="366" customFormat="1">
      <c r="F439" s="367"/>
      <c r="M439" s="701"/>
    </row>
    <row r="440" spans="6:13" s="366" customFormat="1">
      <c r="F440" s="367"/>
      <c r="M440" s="701"/>
    </row>
    <row r="441" spans="6:13" s="366" customFormat="1">
      <c r="F441" s="367"/>
      <c r="M441" s="701"/>
    </row>
    <row r="442" spans="6:13" s="366" customFormat="1">
      <c r="F442" s="367"/>
      <c r="M442" s="701"/>
    </row>
    <row r="443" spans="6:13" s="366" customFormat="1">
      <c r="F443" s="367"/>
      <c r="M443" s="701"/>
    </row>
    <row r="444" spans="6:13" s="366" customFormat="1">
      <c r="F444" s="367"/>
      <c r="M444" s="701"/>
    </row>
    <row r="445" spans="6:13" s="366" customFormat="1">
      <c r="F445" s="367"/>
      <c r="M445" s="701"/>
    </row>
    <row r="446" spans="6:13" s="366" customFormat="1">
      <c r="F446" s="367"/>
      <c r="M446" s="701"/>
    </row>
    <row r="447" spans="6:13" s="366" customFormat="1">
      <c r="F447" s="367"/>
      <c r="M447" s="701"/>
    </row>
    <row r="448" spans="6:13" s="366" customFormat="1">
      <c r="F448" s="367"/>
      <c r="M448" s="701"/>
    </row>
    <row r="449" spans="6:13" s="366" customFormat="1">
      <c r="F449" s="367"/>
      <c r="M449" s="701"/>
    </row>
    <row r="450" spans="6:13" s="366" customFormat="1">
      <c r="F450" s="367"/>
      <c r="M450" s="701"/>
    </row>
    <row r="451" spans="6:13" s="366" customFormat="1">
      <c r="F451" s="367"/>
      <c r="M451" s="701"/>
    </row>
    <row r="452" spans="6:13" s="366" customFormat="1">
      <c r="F452" s="367"/>
      <c r="M452" s="701"/>
    </row>
    <row r="453" spans="6:13" s="366" customFormat="1">
      <c r="F453" s="367"/>
      <c r="M453" s="701"/>
    </row>
    <row r="454" spans="6:13" s="366" customFormat="1">
      <c r="F454" s="367"/>
      <c r="M454" s="701"/>
    </row>
    <row r="455" spans="6:13" s="366" customFormat="1">
      <c r="F455" s="367"/>
      <c r="M455" s="701"/>
    </row>
    <row r="456" spans="6:13" s="366" customFormat="1">
      <c r="F456" s="367"/>
      <c r="M456" s="701"/>
    </row>
    <row r="457" spans="6:13" s="366" customFormat="1">
      <c r="F457" s="367"/>
      <c r="M457" s="701"/>
    </row>
    <row r="458" spans="6:13" s="366" customFormat="1">
      <c r="F458" s="367"/>
      <c r="M458" s="701"/>
    </row>
    <row r="459" spans="6:13" s="366" customFormat="1">
      <c r="F459" s="367"/>
      <c r="M459" s="701"/>
    </row>
    <row r="460" spans="6:13" s="366" customFormat="1">
      <c r="F460" s="367"/>
      <c r="M460" s="701"/>
    </row>
    <row r="461" spans="6:13" s="366" customFormat="1">
      <c r="F461" s="367"/>
      <c r="M461" s="701"/>
    </row>
    <row r="462" spans="6:13" s="366" customFormat="1">
      <c r="F462" s="367"/>
      <c r="M462" s="701"/>
    </row>
    <row r="463" spans="6:13" s="366" customFormat="1">
      <c r="F463" s="367"/>
      <c r="M463" s="701"/>
    </row>
    <row r="464" spans="6:13" s="366" customFormat="1">
      <c r="F464" s="367"/>
      <c r="M464" s="701"/>
    </row>
    <row r="465" spans="6:13" s="366" customFormat="1">
      <c r="F465" s="367"/>
      <c r="M465" s="701"/>
    </row>
    <row r="466" spans="6:13" s="366" customFormat="1">
      <c r="F466" s="367"/>
      <c r="M466" s="701"/>
    </row>
    <row r="467" spans="6:13" s="366" customFormat="1">
      <c r="F467" s="367"/>
      <c r="M467" s="701"/>
    </row>
    <row r="468" spans="6:13" s="366" customFormat="1">
      <c r="F468" s="367"/>
      <c r="M468" s="701"/>
    </row>
    <row r="469" spans="6:13" s="366" customFormat="1">
      <c r="F469" s="367"/>
      <c r="M469" s="701"/>
    </row>
    <row r="470" spans="6:13" s="366" customFormat="1">
      <c r="F470" s="367"/>
      <c r="M470" s="701"/>
    </row>
    <row r="471" spans="6:13" s="366" customFormat="1">
      <c r="F471" s="367"/>
      <c r="M471" s="701"/>
    </row>
    <row r="472" spans="6:13" s="366" customFormat="1">
      <c r="F472" s="367"/>
      <c r="M472" s="701"/>
    </row>
    <row r="473" spans="6:13" s="366" customFormat="1">
      <c r="F473" s="367"/>
      <c r="M473" s="701"/>
    </row>
    <row r="474" spans="6:13" s="366" customFormat="1">
      <c r="F474" s="367"/>
      <c r="M474" s="701"/>
    </row>
    <row r="475" spans="6:13" s="366" customFormat="1">
      <c r="F475" s="367"/>
      <c r="M475" s="701"/>
    </row>
    <row r="476" spans="6:13" s="366" customFormat="1">
      <c r="F476" s="367"/>
      <c r="M476" s="701"/>
    </row>
    <row r="477" spans="6:13" s="366" customFormat="1">
      <c r="F477" s="367"/>
      <c r="M477" s="701"/>
    </row>
    <row r="478" spans="6:13" s="366" customFormat="1">
      <c r="F478" s="367"/>
      <c r="M478" s="701"/>
    </row>
    <row r="479" spans="6:13" s="366" customFormat="1">
      <c r="F479" s="367"/>
      <c r="M479" s="701"/>
    </row>
    <row r="480" spans="6:13" s="366" customFormat="1">
      <c r="F480" s="367"/>
      <c r="M480" s="701"/>
    </row>
    <row r="481" spans="6:13" s="366" customFormat="1">
      <c r="F481" s="367"/>
      <c r="M481" s="701"/>
    </row>
    <row r="482" spans="6:13" s="366" customFormat="1">
      <c r="F482" s="367"/>
      <c r="M482" s="701"/>
    </row>
    <row r="483" spans="6:13" s="366" customFormat="1">
      <c r="F483" s="367"/>
      <c r="M483" s="701"/>
    </row>
    <row r="484" spans="6:13" s="366" customFormat="1">
      <c r="F484" s="367"/>
      <c r="M484" s="701"/>
    </row>
    <row r="485" spans="6:13" s="366" customFormat="1">
      <c r="F485" s="367"/>
      <c r="M485" s="701"/>
    </row>
    <row r="486" spans="6:13" s="366" customFormat="1">
      <c r="F486" s="367"/>
      <c r="M486" s="701"/>
    </row>
    <row r="487" spans="6:13" s="366" customFormat="1">
      <c r="F487" s="367"/>
      <c r="M487" s="701"/>
    </row>
    <row r="488" spans="6:13" s="366" customFormat="1">
      <c r="F488" s="367"/>
      <c r="M488" s="701"/>
    </row>
    <row r="489" spans="6:13" s="366" customFormat="1">
      <c r="F489" s="367"/>
      <c r="M489" s="701"/>
    </row>
    <row r="490" spans="6:13" s="366" customFormat="1">
      <c r="F490" s="367"/>
      <c r="M490" s="701"/>
    </row>
    <row r="491" spans="6:13" s="366" customFormat="1">
      <c r="F491" s="367"/>
      <c r="M491" s="701"/>
    </row>
    <row r="492" spans="6:13" s="366" customFormat="1">
      <c r="F492" s="367"/>
      <c r="M492" s="701"/>
    </row>
    <row r="493" spans="6:13" s="366" customFormat="1">
      <c r="F493" s="367"/>
      <c r="M493" s="701"/>
    </row>
    <row r="494" spans="6:13" s="366" customFormat="1">
      <c r="F494" s="367"/>
      <c r="M494" s="701"/>
    </row>
    <row r="495" spans="6:13" s="366" customFormat="1">
      <c r="F495" s="367"/>
      <c r="M495" s="701"/>
    </row>
    <row r="496" spans="6:13" s="366" customFormat="1">
      <c r="F496" s="367"/>
      <c r="M496" s="701"/>
    </row>
    <row r="497" spans="6:13" s="366" customFormat="1">
      <c r="F497" s="367"/>
      <c r="M497" s="701"/>
    </row>
    <row r="498" spans="6:13" s="366" customFormat="1">
      <c r="F498" s="367"/>
      <c r="M498" s="701"/>
    </row>
    <row r="499" spans="6:13" s="366" customFormat="1">
      <c r="F499" s="367"/>
      <c r="M499" s="701"/>
    </row>
    <row r="500" spans="6:13" s="366" customFormat="1">
      <c r="F500" s="367"/>
      <c r="M500" s="701"/>
    </row>
    <row r="501" spans="6:13" s="366" customFormat="1">
      <c r="F501" s="367"/>
      <c r="M501" s="701"/>
    </row>
    <row r="502" spans="6:13" s="366" customFormat="1">
      <c r="F502" s="367"/>
      <c r="M502" s="701"/>
    </row>
    <row r="503" spans="6:13" s="366" customFormat="1">
      <c r="F503" s="367"/>
      <c r="M503" s="701"/>
    </row>
    <row r="504" spans="6:13" s="366" customFormat="1">
      <c r="F504" s="367"/>
      <c r="M504" s="701"/>
    </row>
    <row r="505" spans="6:13" s="366" customFormat="1">
      <c r="F505" s="367"/>
      <c r="M505" s="701"/>
    </row>
    <row r="506" spans="6:13" s="366" customFormat="1">
      <c r="F506" s="367"/>
      <c r="M506" s="701"/>
    </row>
    <row r="507" spans="6:13" s="366" customFormat="1">
      <c r="F507" s="367"/>
      <c r="M507" s="701"/>
    </row>
    <row r="508" spans="6:13" s="366" customFormat="1">
      <c r="F508" s="367"/>
      <c r="M508" s="701"/>
    </row>
    <row r="509" spans="6:13" s="366" customFormat="1">
      <c r="F509" s="367"/>
      <c r="M509" s="701"/>
    </row>
    <row r="510" spans="6:13" s="366" customFormat="1">
      <c r="F510" s="367"/>
      <c r="M510" s="701"/>
    </row>
    <row r="511" spans="6:13" s="366" customFormat="1">
      <c r="F511" s="367"/>
      <c r="M511" s="701"/>
    </row>
    <row r="512" spans="6:13" s="366" customFormat="1">
      <c r="F512" s="367"/>
      <c r="M512" s="701"/>
    </row>
    <row r="513" spans="6:13" s="366" customFormat="1">
      <c r="F513" s="367"/>
      <c r="M513" s="701"/>
    </row>
    <row r="514" spans="6:13" s="366" customFormat="1">
      <c r="F514" s="367"/>
      <c r="M514" s="701"/>
    </row>
    <row r="515" spans="6:13" s="366" customFormat="1">
      <c r="F515" s="367"/>
      <c r="M515" s="701"/>
    </row>
    <row r="516" spans="6:13" s="366" customFormat="1">
      <c r="F516" s="367"/>
      <c r="M516" s="701"/>
    </row>
    <row r="517" spans="6:13" s="366" customFormat="1">
      <c r="F517" s="367"/>
      <c r="M517" s="701"/>
    </row>
    <row r="518" spans="6:13" s="366" customFormat="1">
      <c r="F518" s="367"/>
      <c r="M518" s="701"/>
    </row>
    <row r="519" spans="6:13" s="366" customFormat="1">
      <c r="F519" s="367"/>
      <c r="M519" s="701"/>
    </row>
    <row r="520" spans="6:13" s="366" customFormat="1">
      <c r="F520" s="367"/>
      <c r="M520" s="701"/>
    </row>
    <row r="521" spans="6:13" s="366" customFormat="1">
      <c r="F521" s="367"/>
      <c r="M521" s="701"/>
    </row>
    <row r="522" spans="6:13" s="366" customFormat="1">
      <c r="F522" s="367"/>
      <c r="M522" s="701"/>
    </row>
    <row r="523" spans="6:13" s="366" customFormat="1">
      <c r="F523" s="367"/>
      <c r="M523" s="701"/>
    </row>
    <row r="524" spans="6:13" s="366" customFormat="1">
      <c r="F524" s="367"/>
      <c r="M524" s="701"/>
    </row>
    <row r="525" spans="6:13" s="366" customFormat="1">
      <c r="F525" s="367"/>
      <c r="M525" s="701"/>
    </row>
    <row r="526" spans="6:13" s="366" customFormat="1">
      <c r="F526" s="367"/>
      <c r="M526" s="701"/>
    </row>
    <row r="527" spans="6:13" s="366" customFormat="1">
      <c r="F527" s="367"/>
      <c r="M527" s="701"/>
    </row>
    <row r="528" spans="6:13" s="366" customFormat="1">
      <c r="F528" s="367"/>
      <c r="M528" s="701"/>
    </row>
    <row r="529" spans="6:13" s="366" customFormat="1">
      <c r="F529" s="367"/>
      <c r="M529" s="701"/>
    </row>
    <row r="530" spans="6:13" s="366" customFormat="1">
      <c r="F530" s="367"/>
      <c r="M530" s="701"/>
    </row>
    <row r="531" spans="6:13" s="366" customFormat="1">
      <c r="F531" s="367"/>
      <c r="M531" s="701"/>
    </row>
    <row r="532" spans="6:13" s="366" customFormat="1">
      <c r="F532" s="367"/>
      <c r="M532" s="701"/>
    </row>
    <row r="533" spans="6:13" s="366" customFormat="1">
      <c r="F533" s="367"/>
      <c r="M533" s="701"/>
    </row>
    <row r="534" spans="6:13" s="366" customFormat="1">
      <c r="F534" s="367"/>
      <c r="M534" s="701"/>
    </row>
    <row r="535" spans="6:13" s="366" customFormat="1">
      <c r="F535" s="367"/>
      <c r="M535" s="701"/>
    </row>
    <row r="536" spans="6:13" s="366" customFormat="1">
      <c r="F536" s="367"/>
      <c r="M536" s="701"/>
    </row>
    <row r="537" spans="6:13" s="366" customFormat="1">
      <c r="F537" s="367"/>
      <c r="M537" s="701"/>
    </row>
    <row r="538" spans="6:13" s="366" customFormat="1">
      <c r="F538" s="367"/>
      <c r="M538" s="701"/>
    </row>
    <row r="539" spans="6:13" s="366" customFormat="1">
      <c r="F539" s="367"/>
      <c r="M539" s="701"/>
    </row>
    <row r="540" spans="6:13" s="366" customFormat="1">
      <c r="F540" s="367"/>
      <c r="M540" s="701"/>
    </row>
    <row r="541" spans="6:13" s="366" customFormat="1">
      <c r="F541" s="367"/>
      <c r="M541" s="701"/>
    </row>
    <row r="542" spans="6:13" s="366" customFormat="1">
      <c r="F542" s="367"/>
      <c r="M542" s="701"/>
    </row>
    <row r="543" spans="6:13" s="366" customFormat="1">
      <c r="F543" s="367"/>
      <c r="M543" s="701"/>
    </row>
    <row r="544" spans="6:13" s="366" customFormat="1">
      <c r="F544" s="367"/>
      <c r="M544" s="701"/>
    </row>
    <row r="545" spans="6:13" s="366" customFormat="1">
      <c r="F545" s="367"/>
      <c r="M545" s="701"/>
    </row>
    <row r="546" spans="6:13" s="366" customFormat="1">
      <c r="F546" s="367"/>
      <c r="M546" s="701"/>
    </row>
    <row r="547" spans="6:13" s="366" customFormat="1">
      <c r="F547" s="367"/>
      <c r="M547" s="701"/>
    </row>
    <row r="548" spans="6:13" s="366" customFormat="1">
      <c r="F548" s="367"/>
      <c r="M548" s="701"/>
    </row>
    <row r="549" spans="6:13" s="366" customFormat="1">
      <c r="F549" s="367"/>
      <c r="M549" s="701"/>
    </row>
    <row r="550" spans="6:13" s="366" customFormat="1">
      <c r="F550" s="367"/>
      <c r="M550" s="701"/>
    </row>
    <row r="551" spans="6:13" s="366" customFormat="1">
      <c r="F551" s="367"/>
      <c r="M551" s="701"/>
    </row>
    <row r="552" spans="6:13" s="366" customFormat="1">
      <c r="F552" s="367"/>
      <c r="M552" s="701"/>
    </row>
    <row r="553" spans="6:13" s="366" customFormat="1">
      <c r="F553" s="367"/>
      <c r="M553" s="701"/>
    </row>
    <row r="554" spans="6:13" s="366" customFormat="1">
      <c r="F554" s="367"/>
      <c r="M554" s="701"/>
    </row>
    <row r="555" spans="6:13" s="366" customFormat="1">
      <c r="F555" s="367"/>
      <c r="M555" s="701"/>
    </row>
    <row r="556" spans="6:13" s="366" customFormat="1">
      <c r="F556" s="367"/>
      <c r="M556" s="701"/>
    </row>
    <row r="557" spans="6:13" s="366" customFormat="1">
      <c r="F557" s="367"/>
      <c r="M557" s="701"/>
    </row>
    <row r="558" spans="6:13" s="366" customFormat="1">
      <c r="F558" s="367"/>
      <c r="M558" s="701"/>
    </row>
    <row r="559" spans="6:13" s="366" customFormat="1">
      <c r="F559" s="367"/>
      <c r="M559" s="701"/>
    </row>
    <row r="560" spans="6:13" s="366" customFormat="1">
      <c r="F560" s="367"/>
      <c r="M560" s="701"/>
    </row>
    <row r="561" spans="6:13" s="366" customFormat="1">
      <c r="F561" s="367"/>
      <c r="M561" s="701"/>
    </row>
    <row r="562" spans="6:13" s="366" customFormat="1">
      <c r="F562" s="367"/>
      <c r="M562" s="701"/>
    </row>
    <row r="563" spans="6:13" s="366" customFormat="1">
      <c r="F563" s="367"/>
      <c r="M563" s="701"/>
    </row>
    <row r="564" spans="6:13" s="366" customFormat="1">
      <c r="F564" s="367"/>
      <c r="M564" s="701"/>
    </row>
    <row r="565" spans="6:13" s="366" customFormat="1">
      <c r="F565" s="367"/>
      <c r="M565" s="701"/>
    </row>
    <row r="566" spans="6:13" s="366" customFormat="1">
      <c r="F566" s="367"/>
      <c r="M566" s="701"/>
    </row>
    <row r="567" spans="6:13" s="366" customFormat="1">
      <c r="F567" s="367"/>
      <c r="M567" s="701"/>
    </row>
    <row r="568" spans="6:13" s="366" customFormat="1">
      <c r="F568" s="367"/>
      <c r="M568" s="701"/>
    </row>
    <row r="569" spans="6:13" s="366" customFormat="1">
      <c r="F569" s="367"/>
      <c r="M569" s="701"/>
    </row>
    <row r="570" spans="6:13" s="366" customFormat="1">
      <c r="F570" s="367"/>
      <c r="M570" s="701"/>
    </row>
    <row r="571" spans="6:13" s="366" customFormat="1">
      <c r="F571" s="367"/>
      <c r="M571" s="701"/>
    </row>
    <row r="572" spans="6:13" s="366" customFormat="1">
      <c r="F572" s="367"/>
      <c r="M572" s="701"/>
    </row>
    <row r="573" spans="6:13" s="366" customFormat="1">
      <c r="F573" s="367"/>
      <c r="M573" s="701"/>
    </row>
    <row r="574" spans="6:13" s="366" customFormat="1">
      <c r="F574" s="367"/>
      <c r="M574" s="701"/>
    </row>
    <row r="575" spans="6:13" s="366" customFormat="1">
      <c r="F575" s="367"/>
      <c r="M575" s="701"/>
    </row>
    <row r="576" spans="6:13" s="366" customFormat="1">
      <c r="F576" s="367"/>
      <c r="M576" s="701"/>
    </row>
    <row r="577" spans="6:13" s="366" customFormat="1">
      <c r="F577" s="367"/>
      <c r="M577" s="701"/>
    </row>
    <row r="578" spans="6:13" s="366" customFormat="1">
      <c r="F578" s="367"/>
      <c r="M578" s="701"/>
    </row>
    <row r="579" spans="6:13" s="366" customFormat="1">
      <c r="F579" s="367"/>
      <c r="M579" s="701"/>
    </row>
    <row r="580" spans="6:13" s="366" customFormat="1">
      <c r="F580" s="367"/>
      <c r="M580" s="701"/>
    </row>
    <row r="581" spans="6:13" s="366" customFormat="1">
      <c r="F581" s="367"/>
      <c r="M581" s="701"/>
    </row>
    <row r="582" spans="6:13" s="366" customFormat="1">
      <c r="F582" s="367"/>
      <c r="M582" s="701"/>
    </row>
    <row r="583" spans="6:13" s="366" customFormat="1">
      <c r="F583" s="367"/>
      <c r="M583" s="701"/>
    </row>
    <row r="584" spans="6:13" s="366" customFormat="1">
      <c r="F584" s="367"/>
      <c r="M584" s="701"/>
    </row>
    <row r="585" spans="6:13" s="366" customFormat="1">
      <c r="F585" s="367"/>
      <c r="M585" s="701"/>
    </row>
    <row r="586" spans="6:13" s="366" customFormat="1">
      <c r="F586" s="367"/>
      <c r="M586" s="701"/>
    </row>
    <row r="587" spans="6:13" s="366" customFormat="1">
      <c r="F587" s="367"/>
      <c r="M587" s="701"/>
    </row>
    <row r="588" spans="6:13" s="366" customFormat="1">
      <c r="F588" s="367"/>
      <c r="M588" s="701"/>
    </row>
    <row r="589" spans="6:13" s="366" customFormat="1">
      <c r="F589" s="367"/>
      <c r="M589" s="701"/>
    </row>
    <row r="590" spans="6:13" s="366" customFormat="1">
      <c r="F590" s="367"/>
      <c r="M590" s="701"/>
    </row>
    <row r="591" spans="6:13" s="366" customFormat="1">
      <c r="F591" s="367"/>
      <c r="M591" s="701"/>
    </row>
    <row r="592" spans="6:13" s="366" customFormat="1">
      <c r="F592" s="367"/>
      <c r="M592" s="701"/>
    </row>
    <row r="593" spans="6:13" s="366" customFormat="1">
      <c r="F593" s="367"/>
      <c r="M593" s="701"/>
    </row>
    <row r="594" spans="6:13" s="366" customFormat="1">
      <c r="F594" s="367"/>
      <c r="M594" s="701"/>
    </row>
    <row r="595" spans="6:13" s="366" customFormat="1">
      <c r="F595" s="367"/>
      <c r="M595" s="701"/>
    </row>
    <row r="596" spans="6:13" s="366" customFormat="1">
      <c r="F596" s="367"/>
      <c r="M596" s="701"/>
    </row>
    <row r="597" spans="6:13" s="366" customFormat="1">
      <c r="F597" s="367"/>
      <c r="M597" s="701"/>
    </row>
    <row r="598" spans="6:13" s="366" customFormat="1">
      <c r="F598" s="367"/>
      <c r="M598" s="701"/>
    </row>
    <row r="599" spans="6:13" s="366" customFormat="1">
      <c r="F599" s="367"/>
      <c r="M599" s="701"/>
    </row>
    <row r="600" spans="6:13" s="366" customFormat="1">
      <c r="F600" s="367"/>
      <c r="M600" s="701"/>
    </row>
    <row r="601" spans="6:13" s="366" customFormat="1">
      <c r="F601" s="367"/>
      <c r="M601" s="701"/>
    </row>
    <row r="602" spans="6:13" s="366" customFormat="1">
      <c r="F602" s="367"/>
      <c r="M602" s="701"/>
    </row>
    <row r="603" spans="6:13" s="366" customFormat="1">
      <c r="F603" s="367"/>
      <c r="M603" s="701"/>
    </row>
    <row r="604" spans="6:13" s="366" customFormat="1">
      <c r="F604" s="367"/>
      <c r="M604" s="701"/>
    </row>
    <row r="605" spans="6:13" s="366" customFormat="1">
      <c r="F605" s="367"/>
      <c r="M605" s="701"/>
    </row>
    <row r="606" spans="6:13" s="366" customFormat="1">
      <c r="F606" s="367"/>
      <c r="M606" s="701"/>
    </row>
    <row r="607" spans="6:13" s="366" customFormat="1">
      <c r="F607" s="367"/>
      <c r="M607" s="701"/>
    </row>
    <row r="608" spans="6:13" s="366" customFormat="1">
      <c r="F608" s="367"/>
      <c r="M608" s="701"/>
    </row>
    <row r="609" spans="6:13" s="366" customFormat="1">
      <c r="F609" s="367"/>
      <c r="M609" s="701"/>
    </row>
    <row r="610" spans="6:13" s="366" customFormat="1">
      <c r="F610" s="367"/>
      <c r="M610" s="701"/>
    </row>
    <row r="611" spans="6:13" s="366" customFormat="1">
      <c r="F611" s="367"/>
      <c r="M611" s="701"/>
    </row>
    <row r="612" spans="6:13" s="366" customFormat="1">
      <c r="F612" s="367"/>
      <c r="M612" s="701"/>
    </row>
    <row r="613" spans="6:13" s="366" customFormat="1">
      <c r="F613" s="367"/>
      <c r="M613" s="701"/>
    </row>
    <row r="614" spans="6:13" s="366" customFormat="1">
      <c r="F614" s="367"/>
      <c r="M614" s="701"/>
    </row>
    <row r="615" spans="6:13" s="366" customFormat="1">
      <c r="F615" s="367"/>
      <c r="M615" s="701"/>
    </row>
    <row r="616" spans="6:13" s="366" customFormat="1">
      <c r="F616" s="367"/>
      <c r="M616" s="701"/>
    </row>
    <row r="617" spans="6:13" s="366" customFormat="1">
      <c r="F617" s="367"/>
      <c r="M617" s="701"/>
    </row>
    <row r="618" spans="6:13" s="366" customFormat="1">
      <c r="F618" s="367"/>
      <c r="M618" s="701"/>
    </row>
    <row r="619" spans="6:13" s="366" customFormat="1">
      <c r="F619" s="367"/>
      <c r="M619" s="701"/>
    </row>
    <row r="620" spans="6:13" s="366" customFormat="1">
      <c r="F620" s="367"/>
      <c r="M620" s="701"/>
    </row>
    <row r="621" spans="6:13" s="366" customFormat="1">
      <c r="F621" s="367"/>
      <c r="M621" s="701"/>
    </row>
    <row r="622" spans="6:13" s="366" customFormat="1">
      <c r="F622" s="367"/>
      <c r="M622" s="701"/>
    </row>
    <row r="623" spans="6:13" s="366" customFormat="1">
      <c r="F623" s="367"/>
      <c r="M623" s="701"/>
    </row>
    <row r="624" spans="6:13" s="366" customFormat="1">
      <c r="F624" s="367"/>
      <c r="M624" s="701"/>
    </row>
    <row r="625" spans="6:13" s="366" customFormat="1">
      <c r="F625" s="367"/>
      <c r="M625" s="701"/>
    </row>
    <row r="626" spans="6:13" s="366" customFormat="1">
      <c r="F626" s="367"/>
      <c r="M626" s="701"/>
    </row>
    <row r="627" spans="6:13" s="366" customFormat="1">
      <c r="F627" s="367"/>
      <c r="M627" s="701"/>
    </row>
    <row r="628" spans="6:13" s="366" customFormat="1">
      <c r="F628" s="367"/>
      <c r="M628" s="701"/>
    </row>
    <row r="629" spans="6:13" s="366" customFormat="1">
      <c r="F629" s="367"/>
      <c r="M629" s="701"/>
    </row>
    <row r="630" spans="6:13" s="366" customFormat="1">
      <c r="F630" s="367"/>
      <c r="M630" s="701"/>
    </row>
    <row r="631" spans="6:13" s="366" customFormat="1">
      <c r="F631" s="367"/>
      <c r="M631" s="701"/>
    </row>
    <row r="632" spans="6:13" s="366" customFormat="1">
      <c r="F632" s="367"/>
      <c r="M632" s="701"/>
    </row>
    <row r="633" spans="6:13" s="366" customFormat="1">
      <c r="F633" s="367"/>
      <c r="M633" s="701"/>
    </row>
    <row r="634" spans="6:13" s="366" customFormat="1">
      <c r="F634" s="367"/>
      <c r="M634" s="701"/>
    </row>
    <row r="635" spans="6:13" s="366" customFormat="1">
      <c r="F635" s="367"/>
      <c r="M635" s="701"/>
    </row>
    <row r="636" spans="6:13" s="366" customFormat="1">
      <c r="F636" s="367"/>
      <c r="M636" s="701"/>
    </row>
    <row r="637" spans="6:13" s="366" customFormat="1">
      <c r="F637" s="367"/>
      <c r="M637" s="701"/>
    </row>
    <row r="638" spans="6:13" s="366" customFormat="1">
      <c r="F638" s="367"/>
      <c r="M638" s="701"/>
    </row>
    <row r="639" spans="6:13" s="366" customFormat="1">
      <c r="F639" s="367"/>
      <c r="M639" s="701"/>
    </row>
    <row r="640" spans="6:13" s="366" customFormat="1">
      <c r="F640" s="367"/>
      <c r="M640" s="701"/>
    </row>
    <row r="641" spans="6:13" s="366" customFormat="1">
      <c r="F641" s="367"/>
      <c r="M641" s="701"/>
    </row>
    <row r="642" spans="6:13" s="366" customFormat="1">
      <c r="F642" s="367"/>
      <c r="M642" s="701"/>
    </row>
    <row r="643" spans="6:13" s="366" customFormat="1">
      <c r="F643" s="367"/>
      <c r="M643" s="701"/>
    </row>
    <row r="644" spans="6:13" s="366" customFormat="1">
      <c r="F644" s="367"/>
      <c r="M644" s="701"/>
    </row>
    <row r="645" spans="6:13" s="366" customFormat="1">
      <c r="F645" s="367"/>
      <c r="M645" s="701"/>
    </row>
    <row r="646" spans="6:13" s="366" customFormat="1">
      <c r="F646" s="367"/>
      <c r="M646" s="701"/>
    </row>
    <row r="647" spans="6:13" s="366" customFormat="1">
      <c r="F647" s="367"/>
      <c r="M647" s="701"/>
    </row>
    <row r="648" spans="6:13" s="366" customFormat="1">
      <c r="F648" s="367"/>
      <c r="M648" s="701"/>
    </row>
    <row r="649" spans="6:13" s="366" customFormat="1">
      <c r="F649" s="367"/>
      <c r="M649" s="701"/>
    </row>
    <row r="650" spans="6:13" s="366" customFormat="1">
      <c r="F650" s="367"/>
      <c r="M650" s="701"/>
    </row>
    <row r="651" spans="6:13" s="366" customFormat="1">
      <c r="F651" s="367"/>
      <c r="M651" s="701"/>
    </row>
    <row r="652" spans="6:13" s="366" customFormat="1">
      <c r="F652" s="367"/>
      <c r="M652" s="701"/>
    </row>
    <row r="653" spans="6:13" s="366" customFormat="1">
      <c r="F653" s="367"/>
      <c r="M653" s="701"/>
    </row>
    <row r="654" spans="6:13" s="366" customFormat="1">
      <c r="F654" s="367"/>
      <c r="M654" s="701"/>
    </row>
    <row r="655" spans="6:13" s="366" customFormat="1">
      <c r="F655" s="367"/>
      <c r="M655" s="701"/>
    </row>
    <row r="656" spans="6:13" s="366" customFormat="1">
      <c r="F656" s="367"/>
      <c r="M656" s="701"/>
    </row>
    <row r="657" spans="6:13" s="366" customFormat="1">
      <c r="F657" s="367"/>
      <c r="M657" s="701"/>
    </row>
    <row r="658" spans="6:13" s="366" customFormat="1">
      <c r="F658" s="367"/>
      <c r="M658" s="701"/>
    </row>
    <row r="659" spans="6:13" s="366" customFormat="1">
      <c r="F659" s="367"/>
      <c r="M659" s="701"/>
    </row>
    <row r="660" spans="6:13" s="366" customFormat="1">
      <c r="F660" s="367"/>
      <c r="M660" s="701"/>
    </row>
    <row r="661" spans="6:13" s="366" customFormat="1">
      <c r="F661" s="367"/>
      <c r="M661" s="701"/>
    </row>
    <row r="662" spans="6:13" s="366" customFormat="1">
      <c r="F662" s="367"/>
      <c r="M662" s="701"/>
    </row>
    <row r="663" spans="6:13" s="366" customFormat="1">
      <c r="F663" s="367"/>
      <c r="M663" s="701"/>
    </row>
    <row r="664" spans="6:13" s="366" customFormat="1">
      <c r="F664" s="367"/>
      <c r="M664" s="701"/>
    </row>
    <row r="665" spans="6:13" s="366" customFormat="1">
      <c r="F665" s="367"/>
      <c r="M665" s="701"/>
    </row>
    <row r="666" spans="6:13" s="366" customFormat="1">
      <c r="F666" s="367"/>
      <c r="M666" s="701"/>
    </row>
    <row r="667" spans="6:13" s="366" customFormat="1">
      <c r="F667" s="367"/>
      <c r="M667" s="701"/>
    </row>
    <row r="668" spans="6:13" s="366" customFormat="1">
      <c r="F668" s="367"/>
      <c r="M668" s="701"/>
    </row>
  </sheetData>
  <sheetProtection algorithmName="SHA-512" hashValue="P3KIR3YGQrK1WJ82bJ/BTLqDjJUced9nIuzv7yAtpa3WYcj0PAomsGSzLHbjqyssHKAKB3wda++i1NLlL27O6Q==" saltValue="Bvorh3YGtS9iiOL3Lx4ybA==" spinCount="100000" sheet="1" objects="1" scenarios="1"/>
  <mergeCells count="11">
    <mergeCell ref="A16:A17"/>
    <mergeCell ref="B16:B17"/>
    <mergeCell ref="C16:C17"/>
    <mergeCell ref="D16:D17"/>
    <mergeCell ref="E16:E17"/>
    <mergeCell ref="K16:K17"/>
    <mergeCell ref="F16:F17"/>
    <mergeCell ref="G16:G17"/>
    <mergeCell ref="H16:H17"/>
    <mergeCell ref="I16:I17"/>
    <mergeCell ref="J16:J17"/>
  </mergeCells>
  <phoneticPr fontId="6" type="noConversion"/>
  <pageMargins left="0.7" right="0.7" top="0.75" bottom="0.75" header="0.3" footer="0.3"/>
  <pageSetup paperSize="5" scale="37" orientation="portrait" verticalDpi="200" r:id="rId1"/>
  <headerFooter alignWithMargins="0"/>
  <rowBreaks count="3" manualBreakCount="3">
    <brk id="124" max="16383" man="1"/>
    <brk id="253" max="16383" man="1"/>
    <brk id="327" max="16383" man="1"/>
  </rowBreaks>
  <colBreaks count="1" manualBreakCount="1">
    <brk id="11" max="1048575" man="1"/>
  </colBreaks>
  <ignoredErrors>
    <ignoredError sqref="J211:K212 J215:K217 J227:K231 J267:K267 J268 J282:K282 J274 J289:K289 J285 J292 K126 K169 J213:K213 K235:K236 K226" unlockedFormula="1"/>
    <ignoredError sqref="J33:K33 J35:K35 J37:K37 J55:K55 K60 J61:K61 J63 J65 J69:K72 J78:K91 K94 J95:K96 K101:K102 J102:J104 K104 J110:K111 K118 J119:K122 J141:K141 K145 J148:K156 J164:K164 J174:K174 K181 J182:K186 J191:K196 K199 J201:K207 J259:K259 J261:K261 K297 J298:K301 K34 K62:K65 J43:K45 J147:K147 J131:K131 J46:K46 J73:K75 J97:K97 J112:K113 J305:K310 J312:K313 J315:K319 J321:K321 J322:K323 J326:K327 J123:K123 J157:K157 J175:K177 J303:K304 J146:K146 J114:K114 J167 J218:K218 J222 J224 J232:K232 K241 K250 J252:K252 K260 K262 J320:K320 J26:K26" formula="1"/>
    <ignoredError sqref="J124:K124 J214:K214 K239 J244:K245 K268 J269:K270 K274 J275:K281 K285 J286:K288 K292 J293:K294 J242:K242 J253:K253 J251:K251 J250 J246:K249 K167" formula="1" unlockedFormula="1"/>
  </ignoredError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BH327"/>
  <sheetViews>
    <sheetView showGridLines="0" topLeftCell="C12" zoomScale="130" zoomScaleNormal="130" workbookViewId="0">
      <selection activeCell="G30" sqref="G30"/>
    </sheetView>
  </sheetViews>
  <sheetFormatPr baseColWidth="10" defaultColWidth="9.140625" defaultRowHeight="15"/>
  <cols>
    <col min="1" max="1" width="5" style="85" customWidth="1"/>
    <col min="2" max="2" width="6.5703125" style="85" customWidth="1"/>
    <col min="3" max="3" width="6.42578125" style="85" customWidth="1"/>
    <col min="4" max="4" width="6.5703125" style="85" customWidth="1"/>
    <col min="5" max="5" width="5.5703125" style="85" customWidth="1"/>
    <col min="6" max="6" width="43" style="85" customWidth="1"/>
    <col min="7" max="7" width="17" style="85" customWidth="1"/>
    <col min="8" max="8" width="16.5703125" style="85" customWidth="1"/>
    <col min="9" max="9" width="14.85546875" style="85" customWidth="1"/>
    <col min="10" max="10" width="15.5703125" style="85" customWidth="1"/>
    <col min="11" max="11" width="5.7109375" style="86" customWidth="1"/>
    <col min="12" max="12" width="1.140625" style="3" customWidth="1"/>
    <col min="13" max="13" width="12.7109375" style="3" bestFit="1" customWidth="1"/>
    <col min="14" max="16384" width="9.140625" style="3"/>
  </cols>
  <sheetData>
    <row r="1" spans="1:60" customFormat="1">
      <c r="A1" t="s">
        <v>1368</v>
      </c>
      <c r="C1" s="1"/>
      <c r="D1" s="1"/>
      <c r="E1" s="1"/>
      <c r="F1" s="1"/>
      <c r="G1" s="1"/>
      <c r="H1" s="1"/>
      <c r="I1" s="1"/>
      <c r="J1" s="1"/>
      <c r="K1" s="1"/>
      <c r="L1" s="1"/>
      <c r="M1" s="1"/>
      <c r="N1" s="1"/>
      <c r="O1" s="1"/>
      <c r="P1" s="130"/>
      <c r="Q1" s="128"/>
      <c r="R1" s="128"/>
      <c r="S1" s="128"/>
      <c r="T1" s="129"/>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row>
    <row r="2" spans="1:60" customFormat="1" ht="15.75">
      <c r="C2" s="28"/>
      <c r="D2" s="1"/>
      <c r="E2" s="85"/>
      <c r="F2" s="118" t="str">
        <f>'Formulario PPGR1'!I2</f>
        <v>Servicio Nacional de Salud</v>
      </c>
      <c r="G2" s="1"/>
      <c r="H2" s="1"/>
      <c r="I2" s="1"/>
      <c r="J2" s="1"/>
      <c r="K2" s="1"/>
      <c r="L2" s="1"/>
      <c r="M2" s="1"/>
      <c r="N2" s="1"/>
      <c r="O2" s="1"/>
      <c r="P2" s="130"/>
      <c r="Q2" s="128"/>
      <c r="R2" s="128"/>
      <c r="S2" s="128"/>
      <c r="T2" s="129"/>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row>
    <row r="3" spans="1:60" customFormat="1">
      <c r="C3" s="28"/>
      <c r="D3" s="1"/>
      <c r="E3" s="85"/>
      <c r="F3" s="119" t="str">
        <f>'Formulario PPGR1'!I3</f>
        <v>Dirección de Planificación y Desarrollo</v>
      </c>
      <c r="G3" s="1"/>
      <c r="H3" s="1"/>
      <c r="I3" s="1"/>
      <c r="J3" s="1"/>
      <c r="K3" s="1"/>
      <c r="L3" s="1"/>
      <c r="M3" s="1"/>
      <c r="N3" s="1"/>
      <c r="O3" s="1"/>
      <c r="P3" s="130"/>
      <c r="Q3" s="128"/>
      <c r="R3" s="128"/>
      <c r="S3" s="128"/>
      <c r="T3" s="129"/>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row>
    <row r="4" spans="1:60" customFormat="1">
      <c r="C4" s="28"/>
      <c r="D4" s="1"/>
      <c r="E4" s="85"/>
      <c r="F4" s="120" t="str">
        <f>'Formulario PPGR1'!I4</f>
        <v xml:space="preserve">Plan Operativo Anual </v>
      </c>
      <c r="G4" s="1"/>
      <c r="H4" s="1"/>
      <c r="I4" s="1"/>
      <c r="J4" s="1"/>
      <c r="K4" s="1"/>
      <c r="L4" s="1"/>
      <c r="M4" s="1"/>
      <c r="N4" s="1"/>
      <c r="O4" s="1"/>
      <c r="P4" s="130"/>
      <c r="Q4" s="128"/>
      <c r="R4" s="128"/>
      <c r="S4" s="128"/>
      <c r="T4" s="129"/>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row>
    <row r="5" spans="1:60" customFormat="1">
      <c r="C5" s="28"/>
      <c r="D5" s="1"/>
      <c r="E5" s="85"/>
      <c r="F5" s="120" t="s">
        <v>1369</v>
      </c>
      <c r="G5" s="1"/>
      <c r="H5" s="1"/>
      <c r="I5" s="1"/>
      <c r="J5" s="1"/>
      <c r="K5" s="1"/>
      <c r="L5" s="1"/>
      <c r="M5" s="1"/>
      <c r="N5" s="1"/>
      <c r="O5" s="1"/>
      <c r="P5" s="130"/>
      <c r="Q5" s="128"/>
      <c r="R5" s="128"/>
      <c r="S5" s="128"/>
      <c r="T5" s="129"/>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row>
    <row r="6" spans="1:60" customFormat="1">
      <c r="C6" s="1"/>
      <c r="D6" s="1"/>
      <c r="E6" s="85"/>
      <c r="F6" s="120" t="str">
        <f>'Formulario PPGR1'!$L$3</f>
        <v>R6 - SRS Enriquillo</v>
      </c>
      <c r="G6" s="1"/>
      <c r="H6" s="1"/>
      <c r="I6" s="1"/>
      <c r="J6" s="1"/>
      <c r="K6" s="1"/>
      <c r="L6" s="1"/>
      <c r="M6" s="1"/>
      <c r="N6" s="1"/>
      <c r="O6" s="1"/>
      <c r="P6" s="1"/>
      <c r="Q6" s="1"/>
      <c r="R6" s="128"/>
      <c r="S6" s="128"/>
      <c r="T6" s="129"/>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row>
    <row r="7" spans="1:60" ht="16.5" customHeight="1">
      <c r="A7" s="91"/>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row>
    <row r="8" spans="1:60" ht="15.75" customHeight="1">
      <c r="A8" s="70" t="s">
        <v>1121</v>
      </c>
      <c r="B8" s="71"/>
      <c r="C8" s="71"/>
      <c r="D8" s="71"/>
      <c r="E8" s="71"/>
      <c r="F8" s="71"/>
      <c r="G8" s="71"/>
      <c r="H8" s="71"/>
      <c r="I8" s="71"/>
      <c r="J8" s="71"/>
      <c r="K8" s="72"/>
    </row>
    <row r="9" spans="1:60" ht="12.75">
      <c r="A9" s="73" t="s">
        <v>1370</v>
      </c>
      <c r="B9" s="74"/>
      <c r="C9" s="74"/>
      <c r="D9" s="74"/>
      <c r="E9" s="74"/>
      <c r="F9" s="74"/>
      <c r="G9" s="358">
        <f>+'Formulario PPGR6'!F16</f>
        <v>12165584.34</v>
      </c>
      <c r="H9" s="75"/>
      <c r="I9" s="75"/>
      <c r="J9" s="75"/>
      <c r="K9" s="76"/>
    </row>
    <row r="10" spans="1:60" ht="12.75">
      <c r="A10" s="73" t="s">
        <v>1371</v>
      </c>
      <c r="B10" s="74"/>
      <c r="C10" s="74"/>
      <c r="D10" s="74"/>
      <c r="E10" s="74"/>
      <c r="F10" s="74"/>
      <c r="G10" s="358">
        <f>+'Formulario PPGR6'!F23</f>
        <v>105044372.38</v>
      </c>
      <c r="H10" s="75"/>
      <c r="I10" s="75"/>
      <c r="J10" s="75"/>
      <c r="K10" s="76"/>
    </row>
    <row r="11" spans="1:60" ht="12.75">
      <c r="A11" s="73" t="s">
        <v>1372</v>
      </c>
      <c r="B11" s="74"/>
      <c r="C11" s="74"/>
      <c r="D11" s="74"/>
      <c r="E11" s="74"/>
      <c r="F11" s="74"/>
      <c r="G11" s="358">
        <f>+'Formulario PPGR6'!F15</f>
        <v>840457559.30999994</v>
      </c>
      <c r="H11" s="75"/>
      <c r="I11" s="75"/>
      <c r="J11" s="75"/>
      <c r="K11" s="76"/>
    </row>
    <row r="12" spans="1:60" ht="12.75">
      <c r="A12" s="73" t="s">
        <v>1373</v>
      </c>
      <c r="B12" s="74"/>
      <c r="C12" s="74"/>
      <c r="D12" s="74"/>
      <c r="E12" s="74"/>
      <c r="F12" s="74"/>
      <c r="G12" s="358">
        <f>'Formulario PPGR6'!F11+'Formulario PPGR6'!F17+'Formulario PPGR6'!F21+'Formulario PPGR6'!F22</f>
        <v>14935412.279999999</v>
      </c>
      <c r="H12" s="75"/>
      <c r="I12" s="75"/>
      <c r="J12" s="75"/>
      <c r="K12" s="76"/>
    </row>
    <row r="13" spans="1:60" ht="12.75">
      <c r="A13" s="77" t="s">
        <v>1374</v>
      </c>
      <c r="B13" s="74"/>
      <c r="C13" s="74"/>
      <c r="D13" s="74"/>
      <c r="E13" s="74"/>
      <c r="F13" s="74"/>
      <c r="G13" s="356">
        <f>+'Formulario PPGR6'!F18</f>
        <v>0</v>
      </c>
      <c r="H13" s="75"/>
      <c r="I13" s="75"/>
      <c r="J13" s="75"/>
      <c r="K13" s="76"/>
    </row>
    <row r="14" spans="1:60" ht="13.5" thickBot="1">
      <c r="A14" s="78" t="s">
        <v>1375</v>
      </c>
      <c r="B14" s="79"/>
      <c r="C14" s="79"/>
      <c r="D14" s="79"/>
      <c r="E14" s="79"/>
      <c r="F14" s="79"/>
      <c r="G14" s="357">
        <f>SUM(G9:G13)</f>
        <v>972602928.30999994</v>
      </c>
      <c r="H14" s="80"/>
      <c r="I14" s="80"/>
      <c r="J14" s="80"/>
      <c r="K14" s="81"/>
    </row>
    <row r="15" spans="1:60" ht="15.75" customHeight="1" thickTop="1">
      <c r="A15" s="82" t="s">
        <v>1126</v>
      </c>
      <c r="B15" s="83"/>
      <c r="C15" s="83"/>
      <c r="D15" s="83"/>
      <c r="E15" s="83"/>
      <c r="F15" s="83"/>
      <c r="G15" s="83"/>
      <c r="H15" s="83"/>
      <c r="I15" s="83"/>
      <c r="J15" s="83"/>
      <c r="K15" s="84"/>
    </row>
    <row r="16" spans="1:60" ht="19.5" customHeight="1">
      <c r="A16" s="738" t="s">
        <v>1127</v>
      </c>
      <c r="B16" s="738" t="s">
        <v>1128</v>
      </c>
      <c r="C16" s="738" t="s">
        <v>1088</v>
      </c>
      <c r="D16" s="738" t="s">
        <v>1129</v>
      </c>
      <c r="E16" s="738" t="s">
        <v>1089</v>
      </c>
      <c r="F16" s="739" t="s">
        <v>1130</v>
      </c>
      <c r="G16" s="735" t="s">
        <v>1376</v>
      </c>
      <c r="H16" s="736"/>
      <c r="I16" s="737"/>
      <c r="J16" s="733" t="s">
        <v>1134</v>
      </c>
      <c r="K16" s="733" t="s">
        <v>1092</v>
      </c>
    </row>
    <row r="17" spans="1:13" ht="44.25" customHeight="1">
      <c r="A17" s="738"/>
      <c r="B17" s="738"/>
      <c r="C17" s="738"/>
      <c r="D17" s="738"/>
      <c r="E17" s="738"/>
      <c r="F17" s="740"/>
      <c r="G17" s="87" t="s">
        <v>1377</v>
      </c>
      <c r="H17" s="87" t="s">
        <v>1378</v>
      </c>
      <c r="I17" s="87" t="s">
        <v>1379</v>
      </c>
      <c r="J17" s="734"/>
      <c r="K17" s="734"/>
    </row>
    <row r="18" spans="1:13" ht="12.75">
      <c r="A18" s="29">
        <v>2</v>
      </c>
      <c r="B18" s="30"/>
      <c r="C18" s="30"/>
      <c r="D18" s="30"/>
      <c r="E18" s="30"/>
      <c r="F18" s="31" t="s">
        <v>1135</v>
      </c>
      <c r="G18" s="32">
        <f>+G19+G67+G170+G254+G271+G324</f>
        <v>1049021545.998</v>
      </c>
      <c r="H18" s="32">
        <f t="shared" ref="H18:J18" si="0">+H19+H67+H170+H254+H271+H324</f>
        <v>241195539.40000001</v>
      </c>
      <c r="I18" s="32">
        <f t="shared" si="0"/>
        <v>1921129705.9199996</v>
      </c>
      <c r="J18" s="32">
        <f t="shared" si="0"/>
        <v>3211346791.3179998</v>
      </c>
      <c r="K18" s="32">
        <f>+K19+K67+K170+K254+K271+K324+0.24</f>
        <v>99.998807643542577</v>
      </c>
      <c r="M18" s="703"/>
    </row>
    <row r="19" spans="1:13" ht="12.75">
      <c r="A19" s="33">
        <v>2</v>
      </c>
      <c r="B19" s="34">
        <v>1</v>
      </c>
      <c r="C19" s="35"/>
      <c r="D19" s="35"/>
      <c r="E19" s="35"/>
      <c r="F19" s="36" t="s">
        <v>1136</v>
      </c>
      <c r="G19" s="37">
        <f>+G20+G42+G54+G58</f>
        <v>852255042.13800001</v>
      </c>
      <c r="H19" s="37">
        <f t="shared" ref="H19:J19" si="1">+H20+H42+H54+H58</f>
        <v>0</v>
      </c>
      <c r="I19" s="37">
        <f t="shared" si="1"/>
        <v>1451177516.7999997</v>
      </c>
      <c r="J19" s="37">
        <f t="shared" si="1"/>
        <v>2303432558.9379997</v>
      </c>
      <c r="K19" s="37">
        <f>+K20+K42+K54+K58</f>
        <v>71.727929389794298</v>
      </c>
      <c r="M19" s="703"/>
    </row>
    <row r="20" spans="1:13" ht="12.75">
      <c r="A20" s="39">
        <v>2</v>
      </c>
      <c r="B20" s="40">
        <v>1</v>
      </c>
      <c r="C20" s="40">
        <v>1</v>
      </c>
      <c r="D20" s="40"/>
      <c r="E20" s="40"/>
      <c r="F20" s="41" t="s">
        <v>1137</v>
      </c>
      <c r="G20" s="42">
        <f>+G21+G26+G33+G35+G37</f>
        <v>837050604.89999998</v>
      </c>
      <c r="H20" s="42">
        <f t="shared" ref="H20:K20" si="2">+H21+H26+H33+H35+H37</f>
        <v>0</v>
      </c>
      <c r="I20" s="42">
        <f t="shared" si="2"/>
        <v>1420997088.7599998</v>
      </c>
      <c r="J20" s="42">
        <f t="shared" si="2"/>
        <v>2258047693.6599998</v>
      </c>
      <c r="K20" s="42">
        <f t="shared" si="2"/>
        <v>70.314663609820002</v>
      </c>
      <c r="M20" s="703"/>
    </row>
    <row r="21" spans="1:13" ht="12.75">
      <c r="A21" s="44">
        <v>2</v>
      </c>
      <c r="B21" s="45">
        <v>1</v>
      </c>
      <c r="C21" s="45">
        <v>1</v>
      </c>
      <c r="D21" s="45">
        <v>1</v>
      </c>
      <c r="E21" s="45"/>
      <c r="F21" s="46" t="s">
        <v>1138</v>
      </c>
      <c r="G21" s="47">
        <f>SUM(G22:G25)</f>
        <v>756422362.44000006</v>
      </c>
      <c r="H21" s="47">
        <f t="shared" ref="H21:J21" si="3">SUM(H22:H25)</f>
        <v>0</v>
      </c>
      <c r="I21" s="47">
        <f t="shared" si="3"/>
        <v>1339678013.1199996</v>
      </c>
      <c r="J21" s="47">
        <f t="shared" si="3"/>
        <v>2096100375.5599997</v>
      </c>
      <c r="K21" s="47">
        <f>SUM(K22:K25)</f>
        <v>65.271691653697701</v>
      </c>
      <c r="M21" s="703"/>
    </row>
    <row r="22" spans="1:13" ht="12.75">
      <c r="A22" s="49">
        <v>2</v>
      </c>
      <c r="B22" s="50">
        <v>1</v>
      </c>
      <c r="C22" s="50">
        <v>1</v>
      </c>
      <c r="D22" s="50">
        <v>1</v>
      </c>
      <c r="E22" s="50" t="s">
        <v>1139</v>
      </c>
      <c r="F22" s="51" t="s">
        <v>1140</v>
      </c>
      <c r="G22" s="52">
        <v>521102405.75999999</v>
      </c>
      <c r="H22" s="52"/>
      <c r="I22" s="52">
        <v>1063347395.2699997</v>
      </c>
      <c r="J22" s="94">
        <f>SUBTOTAL(9,G22:I22)</f>
        <v>1584449801.0299997</v>
      </c>
      <c r="K22" s="95">
        <f>IFERROR(J22/$J$18*100,"0.00")</f>
        <v>49.339106113161648</v>
      </c>
      <c r="M22" s="703"/>
    </row>
    <row r="23" spans="1:13" ht="12.75">
      <c r="A23" s="49">
        <v>2</v>
      </c>
      <c r="B23" s="50">
        <v>1</v>
      </c>
      <c r="C23" s="50">
        <v>1</v>
      </c>
      <c r="D23" s="50">
        <v>1</v>
      </c>
      <c r="E23" s="50" t="s">
        <v>1141</v>
      </c>
      <c r="F23" s="53" t="s">
        <v>1142</v>
      </c>
      <c r="G23" s="52">
        <v>235319956.68000001</v>
      </c>
      <c r="H23" s="52"/>
      <c r="I23" s="52">
        <v>259150704.01000002</v>
      </c>
      <c r="J23" s="94">
        <f>SUBTOTAL(9,G23:I23)</f>
        <v>494470660.69000006</v>
      </c>
      <c r="K23" s="95">
        <f>IFERROR(J23/$J$18*100,"0.00")</f>
        <v>15.397610187315196</v>
      </c>
      <c r="M23" s="703"/>
    </row>
    <row r="24" spans="1:13" ht="12.75">
      <c r="A24" s="49">
        <v>2</v>
      </c>
      <c r="B24" s="50">
        <v>1</v>
      </c>
      <c r="C24" s="50">
        <v>1</v>
      </c>
      <c r="D24" s="50">
        <v>1</v>
      </c>
      <c r="E24" s="50" t="s">
        <v>1143</v>
      </c>
      <c r="F24" s="53" t="s">
        <v>1144</v>
      </c>
      <c r="G24" s="52"/>
      <c r="H24" s="52"/>
      <c r="I24" s="52">
        <v>17179913.84</v>
      </c>
      <c r="J24" s="94">
        <f>SUBTOTAL(9,G24:I24)</f>
        <v>17179913.84</v>
      </c>
      <c r="K24" s="95">
        <f>IFERROR(J24/$J$18*100,"0.00")</f>
        <v>0.53497535322085299</v>
      </c>
      <c r="M24" s="703"/>
    </row>
    <row r="25" spans="1:13" ht="12.75">
      <c r="A25" s="49">
        <v>2</v>
      </c>
      <c r="B25" s="50">
        <v>1</v>
      </c>
      <c r="C25" s="50">
        <v>1</v>
      </c>
      <c r="D25" s="50">
        <v>1</v>
      </c>
      <c r="E25" s="50" t="s">
        <v>1145</v>
      </c>
      <c r="F25" s="53" t="s">
        <v>1146</v>
      </c>
      <c r="G25" s="52"/>
      <c r="H25" s="52"/>
      <c r="I25" s="52"/>
      <c r="J25" s="94">
        <f>SUBTOTAL(9,G25:I25)</f>
        <v>0</v>
      </c>
      <c r="K25" s="95">
        <f>IFERROR(J25/$J$18*100,"0.00")</f>
        <v>0</v>
      </c>
      <c r="M25" s="703"/>
    </row>
    <row r="26" spans="1:13" ht="12.75">
      <c r="A26" s="44">
        <v>2</v>
      </c>
      <c r="B26" s="45">
        <v>1</v>
      </c>
      <c r="C26" s="45">
        <v>1</v>
      </c>
      <c r="D26" s="45">
        <v>2</v>
      </c>
      <c r="E26" s="45"/>
      <c r="F26" s="46" t="s">
        <v>1147</v>
      </c>
      <c r="G26" s="47">
        <f>SUM(G27:G32)</f>
        <v>15859765.16</v>
      </c>
      <c r="H26" s="47">
        <f>SUM(H27:H32)</f>
        <v>0</v>
      </c>
      <c r="I26" s="47">
        <f>SUM(I27:I32)</f>
        <v>9918000</v>
      </c>
      <c r="J26" s="47">
        <f>SUM(J27:J32)</f>
        <v>25777765.16</v>
      </c>
      <c r="K26" s="48">
        <f>SUM(K27:K32)</f>
        <v>0.80270885815543758</v>
      </c>
      <c r="M26" s="703"/>
    </row>
    <row r="27" spans="1:13" ht="12.75">
      <c r="A27" s="49">
        <v>2</v>
      </c>
      <c r="B27" s="50">
        <v>1</v>
      </c>
      <c r="C27" s="50">
        <v>1</v>
      </c>
      <c r="D27" s="50">
        <v>2</v>
      </c>
      <c r="E27" s="50" t="s">
        <v>1148</v>
      </c>
      <c r="F27" s="53" t="s">
        <v>1149</v>
      </c>
      <c r="G27" s="52"/>
      <c r="H27" s="52"/>
      <c r="I27" s="52">
        <v>1300000</v>
      </c>
      <c r="J27" s="94">
        <f t="shared" ref="J27:J32" si="4">SUBTOTAL(9,G27:I27)</f>
        <v>1300000</v>
      </c>
      <c r="K27" s="95">
        <f t="shared" ref="K27:K32" si="5">IFERROR(J27/$J$18*100,"0.00")</f>
        <v>4.0481457920228364E-2</v>
      </c>
      <c r="M27" s="703"/>
    </row>
    <row r="28" spans="1:13" ht="12.75">
      <c r="A28" s="49">
        <v>2</v>
      </c>
      <c r="B28" s="50">
        <v>1</v>
      </c>
      <c r="C28" s="50">
        <v>1</v>
      </c>
      <c r="D28" s="50">
        <v>2</v>
      </c>
      <c r="E28" s="50" t="s">
        <v>1143</v>
      </c>
      <c r="F28" s="53" t="s">
        <v>1150</v>
      </c>
      <c r="G28" s="52"/>
      <c r="H28" s="52"/>
      <c r="I28" s="52"/>
      <c r="J28" s="94">
        <f t="shared" si="4"/>
        <v>0</v>
      </c>
      <c r="K28" s="95">
        <f t="shared" si="5"/>
        <v>0</v>
      </c>
      <c r="M28" s="703"/>
    </row>
    <row r="29" spans="1:13" ht="12.75">
      <c r="A29" s="49">
        <v>2</v>
      </c>
      <c r="B29" s="50">
        <v>1</v>
      </c>
      <c r="C29" s="50">
        <v>1</v>
      </c>
      <c r="D29" s="50">
        <v>2</v>
      </c>
      <c r="E29" s="50" t="s">
        <v>1145</v>
      </c>
      <c r="F29" s="53" t="s">
        <v>1151</v>
      </c>
      <c r="G29" s="52">
        <v>1130200</v>
      </c>
      <c r="H29" s="52"/>
      <c r="I29" s="52">
        <v>120000</v>
      </c>
      <c r="J29" s="94">
        <f t="shared" si="4"/>
        <v>1250200</v>
      </c>
      <c r="K29" s="95">
        <f t="shared" si="5"/>
        <v>3.8930706686053466E-2</v>
      </c>
      <c r="M29" s="703"/>
    </row>
    <row r="30" spans="1:13" s="355" customFormat="1" ht="12.75">
      <c r="A30" s="49">
        <v>2</v>
      </c>
      <c r="B30" s="50">
        <v>1</v>
      </c>
      <c r="C30" s="50">
        <v>1</v>
      </c>
      <c r="D30" s="50">
        <v>2</v>
      </c>
      <c r="E30" s="50" t="s">
        <v>1152</v>
      </c>
      <c r="F30" s="53" t="s">
        <v>1153</v>
      </c>
      <c r="G30" s="52">
        <v>13599365.16</v>
      </c>
      <c r="H30" s="52"/>
      <c r="I30" s="52">
        <v>5888000</v>
      </c>
      <c r="J30" s="94">
        <f t="shared" si="4"/>
        <v>19487365.16</v>
      </c>
      <c r="K30" s="95">
        <f t="shared" si="5"/>
        <v>0.6068284251543572</v>
      </c>
      <c r="M30" s="703"/>
    </row>
    <row r="31" spans="1:13" s="355" customFormat="1" ht="12.75">
      <c r="A31" s="49">
        <v>2</v>
      </c>
      <c r="B31" s="50">
        <v>1</v>
      </c>
      <c r="C31" s="50">
        <v>1</v>
      </c>
      <c r="D31" s="50">
        <v>2</v>
      </c>
      <c r="E31" s="50" t="s">
        <v>1154</v>
      </c>
      <c r="F31" s="53" t="s">
        <v>1155</v>
      </c>
      <c r="G31" s="52">
        <v>1130200</v>
      </c>
      <c r="H31" s="52"/>
      <c r="I31" s="52">
        <v>2610000</v>
      </c>
      <c r="J31" s="94">
        <f t="shared" si="4"/>
        <v>3740200</v>
      </c>
      <c r="K31" s="95">
        <f t="shared" si="5"/>
        <v>0.11646826839479857</v>
      </c>
      <c r="M31" s="703"/>
    </row>
    <row r="32" spans="1:13" ht="12.75">
      <c r="A32" s="49">
        <v>2</v>
      </c>
      <c r="B32" s="50">
        <v>1</v>
      </c>
      <c r="C32" s="50">
        <v>1</v>
      </c>
      <c r="D32" s="50">
        <v>2</v>
      </c>
      <c r="E32" s="50" t="s">
        <v>1156</v>
      </c>
      <c r="F32" s="53" t="s">
        <v>1157</v>
      </c>
      <c r="G32" s="52"/>
      <c r="H32" s="52"/>
      <c r="I32" s="52"/>
      <c r="J32" s="94">
        <f t="shared" si="4"/>
        <v>0</v>
      </c>
      <c r="K32" s="95">
        <f t="shared" si="5"/>
        <v>0</v>
      </c>
      <c r="M32" s="703"/>
    </row>
    <row r="33" spans="1:13" ht="12.75">
      <c r="A33" s="44">
        <v>2</v>
      </c>
      <c r="B33" s="45">
        <v>1</v>
      </c>
      <c r="C33" s="45">
        <v>1</v>
      </c>
      <c r="D33" s="45">
        <v>3</v>
      </c>
      <c r="E33" s="45"/>
      <c r="F33" s="46" t="s">
        <v>1158</v>
      </c>
      <c r="G33" s="47">
        <f>G34</f>
        <v>0</v>
      </c>
      <c r="H33" s="47">
        <f>H34</f>
        <v>0</v>
      </c>
      <c r="I33" s="47">
        <f>I34</f>
        <v>1761600</v>
      </c>
      <c r="J33" s="47">
        <f>J34</f>
        <v>1761600</v>
      </c>
      <c r="K33" s="48">
        <f>K34</f>
        <v>5.4855489440210993E-2</v>
      </c>
      <c r="M33" s="703"/>
    </row>
    <row r="34" spans="1:13" ht="12.75">
      <c r="A34" s="49">
        <v>2</v>
      </c>
      <c r="B34" s="50">
        <v>1</v>
      </c>
      <c r="C34" s="50">
        <v>1</v>
      </c>
      <c r="D34" s="50">
        <v>3</v>
      </c>
      <c r="E34" s="50" t="s">
        <v>1139</v>
      </c>
      <c r="F34" s="53" t="s">
        <v>1158</v>
      </c>
      <c r="G34" s="52"/>
      <c r="H34" s="52"/>
      <c r="I34" s="52">
        <v>1761600</v>
      </c>
      <c r="J34" s="94">
        <f>SUBTOTAL(9,G34:I34)</f>
        <v>1761600</v>
      </c>
      <c r="K34" s="95">
        <f>IFERROR(J34/$J$18*100,"0.00")</f>
        <v>5.4855489440210993E-2</v>
      </c>
      <c r="M34" s="703"/>
    </row>
    <row r="35" spans="1:13" ht="12.75">
      <c r="A35" s="44">
        <v>2</v>
      </c>
      <c r="B35" s="45">
        <v>1</v>
      </c>
      <c r="C35" s="45">
        <v>1</v>
      </c>
      <c r="D35" s="45">
        <v>4</v>
      </c>
      <c r="E35" s="45"/>
      <c r="F35" s="46" t="s">
        <v>1159</v>
      </c>
      <c r="G35" s="47">
        <f>G36</f>
        <v>64168477.299999997</v>
      </c>
      <c r="H35" s="47">
        <f>H36</f>
        <v>0</v>
      </c>
      <c r="I35" s="47">
        <f>I36</f>
        <v>68319475.639999986</v>
      </c>
      <c r="J35" s="47">
        <f>J36</f>
        <v>132487952.93999998</v>
      </c>
      <c r="K35" s="48">
        <f>K36</f>
        <v>4.1256196091367734</v>
      </c>
      <c r="M35" s="703"/>
    </row>
    <row r="36" spans="1:13" ht="12.75">
      <c r="A36" s="49">
        <v>2</v>
      </c>
      <c r="B36" s="50">
        <v>1</v>
      </c>
      <c r="C36" s="50">
        <v>1</v>
      </c>
      <c r="D36" s="50">
        <v>4</v>
      </c>
      <c r="E36" s="50" t="s">
        <v>1139</v>
      </c>
      <c r="F36" s="53" t="s">
        <v>1159</v>
      </c>
      <c r="G36" s="52">
        <v>64168477.299999997</v>
      </c>
      <c r="H36" s="52"/>
      <c r="I36" s="52">
        <v>68319475.639999986</v>
      </c>
      <c r="J36" s="94">
        <f>SUBTOTAL(9,G36:I36)</f>
        <v>132487952.93999998</v>
      </c>
      <c r="K36" s="95">
        <f>IFERROR(J36/$J$18*100,"0.00")</f>
        <v>4.1256196091367734</v>
      </c>
      <c r="M36" s="703"/>
    </row>
    <row r="37" spans="1:13" ht="12.75">
      <c r="A37" s="44">
        <v>2</v>
      </c>
      <c r="B37" s="45">
        <v>1</v>
      </c>
      <c r="C37" s="45">
        <v>1</v>
      </c>
      <c r="D37" s="45">
        <v>5</v>
      </c>
      <c r="E37" s="45"/>
      <c r="F37" s="46" t="s">
        <v>1160</v>
      </c>
      <c r="G37" s="47">
        <f>SUM(G38:G41)</f>
        <v>600000</v>
      </c>
      <c r="H37" s="47">
        <f>SUM(H38:H41)</f>
        <v>0</v>
      </c>
      <c r="I37" s="47">
        <f>SUM(I38:I41)</f>
        <v>1320000</v>
      </c>
      <c r="J37" s="47">
        <f>SUM(J38:J41)</f>
        <v>1920000</v>
      </c>
      <c r="K37" s="48">
        <f>SUM(K38:K41)</f>
        <v>5.9787999389875744E-2</v>
      </c>
      <c r="M37" s="703"/>
    </row>
    <row r="38" spans="1:13" ht="12.75">
      <c r="A38" s="49">
        <v>2</v>
      </c>
      <c r="B38" s="50">
        <v>1</v>
      </c>
      <c r="C38" s="50">
        <v>1</v>
      </c>
      <c r="D38" s="50">
        <v>5</v>
      </c>
      <c r="E38" s="50" t="s">
        <v>1139</v>
      </c>
      <c r="F38" s="54" t="s">
        <v>1160</v>
      </c>
      <c r="G38" s="52"/>
      <c r="H38" s="52"/>
      <c r="I38" s="52">
        <v>300000</v>
      </c>
      <c r="J38" s="94">
        <f>SUBTOTAL(9,G38:I38)</f>
        <v>300000</v>
      </c>
      <c r="K38" s="95">
        <f>IFERROR(J38/$J$18*100,"0.00")</f>
        <v>9.3418749046680852E-3</v>
      </c>
      <c r="M38" s="703"/>
    </row>
    <row r="39" spans="1:13" ht="12.75">
      <c r="A39" s="49">
        <v>2</v>
      </c>
      <c r="B39" s="50">
        <v>1</v>
      </c>
      <c r="C39" s="50">
        <v>1</v>
      </c>
      <c r="D39" s="50">
        <v>5</v>
      </c>
      <c r="E39" s="50" t="s">
        <v>1141</v>
      </c>
      <c r="F39" s="53" t="s">
        <v>1161</v>
      </c>
      <c r="G39" s="52">
        <v>100000</v>
      </c>
      <c r="H39" s="52"/>
      <c r="I39" s="52">
        <v>250000</v>
      </c>
      <c r="J39" s="94">
        <f>SUBTOTAL(9,G39:I39)</f>
        <v>350000</v>
      </c>
      <c r="K39" s="95">
        <f>IFERROR(J39/$J$18*100,"0.00")</f>
        <v>1.08988540554461E-2</v>
      </c>
      <c r="M39" s="703"/>
    </row>
    <row r="40" spans="1:13" ht="12.75">
      <c r="A40" s="49">
        <v>2</v>
      </c>
      <c r="B40" s="50">
        <v>1</v>
      </c>
      <c r="C40" s="50">
        <v>1</v>
      </c>
      <c r="D40" s="50">
        <v>5</v>
      </c>
      <c r="E40" s="50" t="s">
        <v>1148</v>
      </c>
      <c r="F40" s="53" t="s">
        <v>1162</v>
      </c>
      <c r="G40" s="52">
        <v>500000</v>
      </c>
      <c r="H40" s="52"/>
      <c r="I40" s="52">
        <v>520000</v>
      </c>
      <c r="J40" s="94">
        <f>SUBTOTAL(9,G40:I40)</f>
        <v>1020000</v>
      </c>
      <c r="K40" s="95">
        <f>IFERROR(J40/$J$18*100,"0.00")</f>
        <v>3.1762374675871487E-2</v>
      </c>
      <c r="M40" s="703"/>
    </row>
    <row r="41" spans="1:13" ht="12.75">
      <c r="A41" s="49">
        <v>2</v>
      </c>
      <c r="B41" s="50">
        <v>1</v>
      </c>
      <c r="C41" s="50">
        <v>1</v>
      </c>
      <c r="D41" s="50">
        <v>5</v>
      </c>
      <c r="E41" s="50" t="s">
        <v>1163</v>
      </c>
      <c r="F41" s="53" t="s">
        <v>1164</v>
      </c>
      <c r="G41" s="52"/>
      <c r="H41" s="52"/>
      <c r="I41" s="52">
        <v>250000</v>
      </c>
      <c r="J41" s="94">
        <f>SUBTOTAL(9,G41:I41)</f>
        <v>250000</v>
      </c>
      <c r="K41" s="95">
        <f>IFERROR(J41/$J$18*100,"0.00")</f>
        <v>7.784895753890071E-3</v>
      </c>
      <c r="M41" s="703"/>
    </row>
    <row r="42" spans="1:13" ht="12.75">
      <c r="A42" s="39">
        <v>2</v>
      </c>
      <c r="B42" s="40">
        <v>1</v>
      </c>
      <c r="C42" s="40">
        <v>2</v>
      </c>
      <c r="D42" s="40"/>
      <c r="E42" s="40"/>
      <c r="F42" s="41" t="s">
        <v>1165</v>
      </c>
      <c r="G42" s="42">
        <f>+G43+G45</f>
        <v>11204437.238</v>
      </c>
      <c r="H42" s="42">
        <f>+H43+H45</f>
        <v>0</v>
      </c>
      <c r="I42" s="42">
        <f>+I43+I45</f>
        <v>29899528.039999999</v>
      </c>
      <c r="J42" s="42">
        <f>+J43+J45</f>
        <v>41103965.277999997</v>
      </c>
      <c r="K42" s="42">
        <f>+K43+K45</f>
        <v>1.2799603390429883</v>
      </c>
      <c r="M42" s="703"/>
    </row>
    <row r="43" spans="1:13" ht="12.75">
      <c r="A43" s="44">
        <v>2</v>
      </c>
      <c r="B43" s="45">
        <v>1</v>
      </c>
      <c r="C43" s="45">
        <v>2</v>
      </c>
      <c r="D43" s="45">
        <v>1</v>
      </c>
      <c r="E43" s="45"/>
      <c r="F43" s="46" t="s">
        <v>1166</v>
      </c>
      <c r="G43" s="47">
        <f>G44</f>
        <v>0</v>
      </c>
      <c r="H43" s="47">
        <f>H44</f>
        <v>0</v>
      </c>
      <c r="I43" s="47">
        <f>I44</f>
        <v>120350</v>
      </c>
      <c r="J43" s="47">
        <f>J44</f>
        <v>120350</v>
      </c>
      <c r="K43" s="48">
        <f>K44</f>
        <v>3.7476488159226798E-3</v>
      </c>
      <c r="M43" s="703"/>
    </row>
    <row r="44" spans="1:13" ht="12.75">
      <c r="A44" s="49">
        <v>2</v>
      </c>
      <c r="B44" s="50">
        <v>1</v>
      </c>
      <c r="C44" s="50">
        <v>2</v>
      </c>
      <c r="D44" s="50">
        <v>1</v>
      </c>
      <c r="E44" s="50" t="s">
        <v>1139</v>
      </c>
      <c r="F44" s="53" t="s">
        <v>1166</v>
      </c>
      <c r="G44" s="52"/>
      <c r="H44" s="52"/>
      <c r="I44" s="52">
        <v>120350</v>
      </c>
      <c r="J44" s="94">
        <f>SUBTOTAL(9,G44:I44)</f>
        <v>120350</v>
      </c>
      <c r="K44" s="95">
        <f>IFERROR(J44/$J$18*100,"0.00")</f>
        <v>3.7476488159226798E-3</v>
      </c>
      <c r="M44" s="703"/>
    </row>
    <row r="45" spans="1:13" ht="12.75">
      <c r="A45" s="44">
        <v>2</v>
      </c>
      <c r="B45" s="45">
        <v>1</v>
      </c>
      <c r="C45" s="45">
        <v>2</v>
      </c>
      <c r="D45" s="45">
        <v>2</v>
      </c>
      <c r="E45" s="45"/>
      <c r="F45" s="46" t="s">
        <v>1167</v>
      </c>
      <c r="G45" s="47">
        <f>SUM(G46:G53)</f>
        <v>11204437.238</v>
      </c>
      <c r="H45" s="47">
        <f>SUM(H46:H53)</f>
        <v>0</v>
      </c>
      <c r="I45" s="47">
        <f>SUM(I46:I53)</f>
        <v>29779178.039999999</v>
      </c>
      <c r="J45" s="47">
        <f>SUM(J46:J53)</f>
        <v>40983615.277999997</v>
      </c>
      <c r="K45" s="48">
        <f>SUM(K46:K53)</f>
        <v>1.2762126902270656</v>
      </c>
      <c r="M45" s="703"/>
    </row>
    <row r="46" spans="1:13" ht="22.5">
      <c r="A46" s="49">
        <v>2</v>
      </c>
      <c r="B46" s="50">
        <v>1</v>
      </c>
      <c r="C46" s="50">
        <v>2</v>
      </c>
      <c r="D46" s="50">
        <v>2</v>
      </c>
      <c r="E46" s="50" t="s">
        <v>1148</v>
      </c>
      <c r="F46" s="55" t="s">
        <v>1168</v>
      </c>
      <c r="G46" s="52">
        <v>700000</v>
      </c>
      <c r="H46" s="52"/>
      <c r="I46" s="52">
        <v>250000</v>
      </c>
      <c r="J46" s="94">
        <f t="shared" ref="J46:J53" si="6">SUBTOTAL(9,G46:I46)</f>
        <v>950000</v>
      </c>
      <c r="K46" s="95">
        <f t="shared" ref="K46:K53" si="7">IFERROR(J46/$J$18*100,"0.00")</f>
        <v>2.9582603864782269E-2</v>
      </c>
      <c r="M46" s="703"/>
    </row>
    <row r="47" spans="1:13" ht="12.75">
      <c r="A47" s="49">
        <v>2</v>
      </c>
      <c r="B47" s="50">
        <v>1</v>
      </c>
      <c r="C47" s="50">
        <v>2</v>
      </c>
      <c r="D47" s="50">
        <v>2</v>
      </c>
      <c r="E47" s="50" t="s">
        <v>1163</v>
      </c>
      <c r="F47" s="53" t="s">
        <v>1169</v>
      </c>
      <c r="G47" s="52"/>
      <c r="H47" s="52"/>
      <c r="I47" s="52"/>
      <c r="J47" s="94">
        <f t="shared" si="6"/>
        <v>0</v>
      </c>
      <c r="K47" s="95">
        <f t="shared" si="7"/>
        <v>0</v>
      </c>
      <c r="M47" s="703"/>
    </row>
    <row r="48" spans="1:13" ht="12.75">
      <c r="A48" s="49">
        <v>2</v>
      </c>
      <c r="B48" s="50">
        <v>1</v>
      </c>
      <c r="C48" s="50">
        <v>2</v>
      </c>
      <c r="D48" s="50">
        <v>2</v>
      </c>
      <c r="E48" s="50" t="s">
        <v>1143</v>
      </c>
      <c r="F48" s="53" t="s">
        <v>1170</v>
      </c>
      <c r="G48" s="52"/>
      <c r="H48" s="52"/>
      <c r="I48" s="52"/>
      <c r="J48" s="94">
        <f t="shared" si="6"/>
        <v>0</v>
      </c>
      <c r="K48" s="95">
        <f t="shared" si="7"/>
        <v>0</v>
      </c>
      <c r="M48" s="703"/>
    </row>
    <row r="49" spans="1:13" ht="12.75">
      <c r="A49" s="49">
        <v>2</v>
      </c>
      <c r="B49" s="50">
        <v>1</v>
      </c>
      <c r="C49" s="50">
        <v>2</v>
      </c>
      <c r="D49" s="50">
        <v>2</v>
      </c>
      <c r="E49" s="50" t="s">
        <v>1145</v>
      </c>
      <c r="F49" s="53" t="s">
        <v>1171</v>
      </c>
      <c r="G49" s="52">
        <v>10504437.238</v>
      </c>
      <c r="H49" s="52"/>
      <c r="I49" s="52">
        <v>19651779.600000001</v>
      </c>
      <c r="J49" s="94">
        <f t="shared" si="6"/>
        <v>30156216.838</v>
      </c>
      <c r="K49" s="95">
        <f t="shared" si="7"/>
        <v>0.93905201766213786</v>
      </c>
      <c r="M49" s="703"/>
    </row>
    <row r="50" spans="1:13" ht="12.75">
      <c r="A50" s="49">
        <v>2</v>
      </c>
      <c r="B50" s="50">
        <v>1</v>
      </c>
      <c r="C50" s="50">
        <v>2</v>
      </c>
      <c r="D50" s="50">
        <v>2</v>
      </c>
      <c r="E50" s="50" t="s">
        <v>1172</v>
      </c>
      <c r="F50" s="53" t="s">
        <v>1173</v>
      </c>
      <c r="G50" s="52"/>
      <c r="H50" s="52"/>
      <c r="I50" s="52">
        <v>9827398.4399999995</v>
      </c>
      <c r="J50" s="94">
        <f t="shared" si="6"/>
        <v>9827398.4399999995</v>
      </c>
      <c r="K50" s="95">
        <f t="shared" si="7"/>
        <v>0.30602108954936758</v>
      </c>
      <c r="M50" s="703"/>
    </row>
    <row r="51" spans="1:13" ht="12.75">
      <c r="A51" s="49">
        <v>2</v>
      </c>
      <c r="B51" s="50">
        <v>1</v>
      </c>
      <c r="C51" s="50">
        <v>2</v>
      </c>
      <c r="D51" s="50">
        <v>2</v>
      </c>
      <c r="E51" s="50" t="s">
        <v>1152</v>
      </c>
      <c r="F51" s="53" t="s">
        <v>1174</v>
      </c>
      <c r="G51" s="52"/>
      <c r="H51" s="52"/>
      <c r="I51" s="52"/>
      <c r="J51" s="94">
        <f t="shared" si="6"/>
        <v>0</v>
      </c>
      <c r="K51" s="95">
        <f t="shared" si="7"/>
        <v>0</v>
      </c>
      <c r="M51" s="703"/>
    </row>
    <row r="52" spans="1:13" ht="12.75">
      <c r="A52" s="49">
        <v>2</v>
      </c>
      <c r="B52" s="50">
        <v>1</v>
      </c>
      <c r="C52" s="50">
        <v>2</v>
      </c>
      <c r="D52" s="50">
        <v>2</v>
      </c>
      <c r="E52" s="50" t="s">
        <v>1154</v>
      </c>
      <c r="F52" s="53" t="s">
        <v>1175</v>
      </c>
      <c r="G52" s="52"/>
      <c r="H52" s="52"/>
      <c r="I52" s="52"/>
      <c r="J52" s="94">
        <f t="shared" si="6"/>
        <v>0</v>
      </c>
      <c r="K52" s="95">
        <f t="shared" si="7"/>
        <v>0</v>
      </c>
      <c r="M52" s="703"/>
    </row>
    <row r="53" spans="1:13" ht="12.75">
      <c r="A53" s="49">
        <v>2</v>
      </c>
      <c r="B53" s="50">
        <v>1</v>
      </c>
      <c r="C53" s="50">
        <v>2</v>
      </c>
      <c r="D53" s="50">
        <v>2</v>
      </c>
      <c r="E53" s="50" t="s">
        <v>1176</v>
      </c>
      <c r="F53" s="55" t="s">
        <v>1177</v>
      </c>
      <c r="G53" s="52"/>
      <c r="H53" s="52"/>
      <c r="I53" s="52">
        <v>50000</v>
      </c>
      <c r="J53" s="94">
        <f t="shared" si="6"/>
        <v>50000</v>
      </c>
      <c r="K53" s="95">
        <f t="shared" si="7"/>
        <v>1.5569791507780142E-3</v>
      </c>
      <c r="M53" s="703"/>
    </row>
    <row r="54" spans="1:13" ht="12.75">
      <c r="A54" s="39">
        <v>2</v>
      </c>
      <c r="B54" s="40">
        <v>1</v>
      </c>
      <c r="C54" s="40">
        <v>3</v>
      </c>
      <c r="D54" s="40"/>
      <c r="E54" s="40"/>
      <c r="F54" s="41" t="s">
        <v>1178</v>
      </c>
      <c r="G54" s="42">
        <f>+G55</f>
        <v>0</v>
      </c>
      <c r="H54" s="42">
        <f>+H55</f>
        <v>0</v>
      </c>
      <c r="I54" s="42">
        <f>+I55</f>
        <v>0</v>
      </c>
      <c r="J54" s="42">
        <f>+J55</f>
        <v>0</v>
      </c>
      <c r="K54" s="42">
        <f>+K55</f>
        <v>0</v>
      </c>
      <c r="M54" s="703"/>
    </row>
    <row r="55" spans="1:13" ht="12.75">
      <c r="A55" s="44">
        <v>2</v>
      </c>
      <c r="B55" s="45">
        <v>1</v>
      </c>
      <c r="C55" s="45">
        <v>3</v>
      </c>
      <c r="D55" s="45">
        <v>2</v>
      </c>
      <c r="E55" s="45"/>
      <c r="F55" s="56" t="s">
        <v>1179</v>
      </c>
      <c r="G55" s="47">
        <f>SUM(G56:G57)</f>
        <v>0</v>
      </c>
      <c r="H55" s="47">
        <f>SUM(H56:H57)</f>
        <v>0</v>
      </c>
      <c r="I55" s="47">
        <f>SUM(I56:I57)</f>
        <v>0</v>
      </c>
      <c r="J55" s="47">
        <f>SUM(J56:J57)</f>
        <v>0</v>
      </c>
      <c r="K55" s="48">
        <f>SUM(K56:K57)</f>
        <v>0</v>
      </c>
      <c r="M55" s="703"/>
    </row>
    <row r="56" spans="1:13" ht="12.75">
      <c r="A56" s="57">
        <v>2</v>
      </c>
      <c r="B56" s="50">
        <v>1</v>
      </c>
      <c r="C56" s="50">
        <v>3</v>
      </c>
      <c r="D56" s="50">
        <v>2</v>
      </c>
      <c r="E56" s="50" t="s">
        <v>1139</v>
      </c>
      <c r="F56" s="58" t="s">
        <v>1180</v>
      </c>
      <c r="G56" s="52"/>
      <c r="H56" s="52"/>
      <c r="I56" s="52"/>
      <c r="J56" s="94">
        <f>SUBTOTAL(9,G56:I56)</f>
        <v>0</v>
      </c>
      <c r="K56" s="95">
        <f>IFERROR(J56/$J$18*100,"0.00")</f>
        <v>0</v>
      </c>
      <c r="M56" s="703"/>
    </row>
    <row r="57" spans="1:13" ht="12.75">
      <c r="A57" s="57">
        <v>2</v>
      </c>
      <c r="B57" s="50">
        <v>1</v>
      </c>
      <c r="C57" s="50">
        <v>3</v>
      </c>
      <c r="D57" s="50">
        <v>2</v>
      </c>
      <c r="E57" s="50" t="s">
        <v>1141</v>
      </c>
      <c r="F57" s="58" t="s">
        <v>1181</v>
      </c>
      <c r="G57" s="52"/>
      <c r="H57" s="52"/>
      <c r="I57" s="52"/>
      <c r="J57" s="94">
        <f>SUBTOTAL(9,G57:I57)</f>
        <v>0</v>
      </c>
      <c r="K57" s="95">
        <f>IFERROR(J57/$J$18*100,"0.00")</f>
        <v>0</v>
      </c>
      <c r="M57" s="703"/>
    </row>
    <row r="58" spans="1:13" ht="12.75">
      <c r="A58" s="39">
        <v>2</v>
      </c>
      <c r="B58" s="40">
        <v>1</v>
      </c>
      <c r="C58" s="40">
        <v>5</v>
      </c>
      <c r="D58" s="40"/>
      <c r="E58" s="40"/>
      <c r="F58" s="41" t="s">
        <v>1182</v>
      </c>
      <c r="G58" s="42">
        <f>G59+G61+G63+G65</f>
        <v>4000000</v>
      </c>
      <c r="H58" s="42">
        <f>H59+H61+H63+H65</f>
        <v>0</v>
      </c>
      <c r="I58" s="42">
        <f>I59+I61+I63+I65</f>
        <v>280900</v>
      </c>
      <c r="J58" s="42">
        <f>J59+J61+J63+J65</f>
        <v>4280900</v>
      </c>
      <c r="K58" s="43">
        <f>K59+K61+K63+K65</f>
        <v>0.133305440931312</v>
      </c>
      <c r="M58" s="703"/>
    </row>
    <row r="59" spans="1:13" ht="12.75">
      <c r="A59" s="44">
        <v>2</v>
      </c>
      <c r="B59" s="45">
        <v>1</v>
      </c>
      <c r="C59" s="45">
        <v>5</v>
      </c>
      <c r="D59" s="45">
        <v>1</v>
      </c>
      <c r="E59" s="45"/>
      <c r="F59" s="46" t="s">
        <v>1183</v>
      </c>
      <c r="G59" s="47">
        <f>G60</f>
        <v>1500000</v>
      </c>
      <c r="H59" s="47">
        <f>H60</f>
        <v>0</v>
      </c>
      <c r="I59" s="47">
        <f>I60</f>
        <v>120000</v>
      </c>
      <c r="J59" s="47">
        <f>J60</f>
        <v>1620000</v>
      </c>
      <c r="K59" s="48">
        <f>K60</f>
        <v>5.0446124485207654E-2</v>
      </c>
      <c r="M59" s="703"/>
    </row>
    <row r="60" spans="1:13" ht="12.75">
      <c r="A60" s="49">
        <v>2</v>
      </c>
      <c r="B60" s="50">
        <v>1</v>
      </c>
      <c r="C60" s="50">
        <v>5</v>
      </c>
      <c r="D60" s="50">
        <v>1</v>
      </c>
      <c r="E60" s="50" t="s">
        <v>1139</v>
      </c>
      <c r="F60" s="53" t="s">
        <v>1183</v>
      </c>
      <c r="G60" s="52">
        <v>1500000</v>
      </c>
      <c r="H60" s="52"/>
      <c r="I60" s="52">
        <v>120000</v>
      </c>
      <c r="J60" s="94">
        <f>SUBTOTAL(9,G60:I60)</f>
        <v>1620000</v>
      </c>
      <c r="K60" s="95">
        <f>IFERROR(J60/$J$18*100,"0.00")</f>
        <v>5.0446124485207654E-2</v>
      </c>
      <c r="M60" s="703"/>
    </row>
    <row r="61" spans="1:13" ht="12.75">
      <c r="A61" s="44">
        <v>2</v>
      </c>
      <c r="B61" s="45">
        <v>1</v>
      </c>
      <c r="C61" s="45">
        <v>5</v>
      </c>
      <c r="D61" s="45">
        <v>2</v>
      </c>
      <c r="E61" s="45"/>
      <c r="F61" s="56" t="s">
        <v>1184</v>
      </c>
      <c r="G61" s="47">
        <f>G62</f>
        <v>1500000</v>
      </c>
      <c r="H61" s="47">
        <f>H62</f>
        <v>0</v>
      </c>
      <c r="I61" s="47">
        <f>I62</f>
        <v>115900</v>
      </c>
      <c r="J61" s="47">
        <f>J62</f>
        <v>1615900</v>
      </c>
      <c r="K61" s="48">
        <f>K62</f>
        <v>5.0318452194843863E-2</v>
      </c>
      <c r="M61" s="703"/>
    </row>
    <row r="62" spans="1:13" ht="12.75">
      <c r="A62" s="49">
        <v>2</v>
      </c>
      <c r="B62" s="50">
        <v>1</v>
      </c>
      <c r="C62" s="50">
        <v>5</v>
      </c>
      <c r="D62" s="50">
        <v>2</v>
      </c>
      <c r="E62" s="50" t="s">
        <v>1139</v>
      </c>
      <c r="F62" s="53" t="s">
        <v>1184</v>
      </c>
      <c r="G62" s="52">
        <v>1500000</v>
      </c>
      <c r="H62" s="52"/>
      <c r="I62" s="52">
        <v>115900</v>
      </c>
      <c r="J62" s="94">
        <f>SUBTOTAL(9,G62:I62)</f>
        <v>1615900</v>
      </c>
      <c r="K62" s="95">
        <f>IFERROR(J62/$J$18*100,"0.00")</f>
        <v>5.0318452194843863E-2</v>
      </c>
      <c r="M62" s="703"/>
    </row>
    <row r="63" spans="1:13" ht="12.75">
      <c r="A63" s="44">
        <v>2</v>
      </c>
      <c r="B63" s="45">
        <v>1</v>
      </c>
      <c r="C63" s="45">
        <v>5</v>
      </c>
      <c r="D63" s="45">
        <v>3</v>
      </c>
      <c r="E63" s="45"/>
      <c r="F63" s="56" t="s">
        <v>1185</v>
      </c>
      <c r="G63" s="47">
        <f>G64</f>
        <v>500000</v>
      </c>
      <c r="H63" s="47">
        <f>H64</f>
        <v>0</v>
      </c>
      <c r="I63" s="47">
        <f>I64</f>
        <v>45000</v>
      </c>
      <c r="J63" s="47">
        <f>J64</f>
        <v>545000</v>
      </c>
      <c r="K63" s="48">
        <f>K64</f>
        <v>1.6971072743480354E-2</v>
      </c>
      <c r="M63" s="703"/>
    </row>
    <row r="64" spans="1:13" ht="12.75">
      <c r="A64" s="49">
        <v>2</v>
      </c>
      <c r="B64" s="50">
        <v>1</v>
      </c>
      <c r="C64" s="50">
        <v>5</v>
      </c>
      <c r="D64" s="50">
        <v>3</v>
      </c>
      <c r="E64" s="50" t="s">
        <v>1139</v>
      </c>
      <c r="F64" s="53" t="s">
        <v>1185</v>
      </c>
      <c r="G64" s="52">
        <v>500000</v>
      </c>
      <c r="H64" s="52"/>
      <c r="I64" s="52">
        <v>45000</v>
      </c>
      <c r="J64" s="94">
        <f>SUBTOTAL(9,G64:I64)</f>
        <v>545000</v>
      </c>
      <c r="K64" s="95">
        <f>IFERROR(J64/$J$18*100,"0.00")</f>
        <v>1.6971072743480354E-2</v>
      </c>
      <c r="M64" s="703"/>
    </row>
    <row r="65" spans="1:13" ht="12.75">
      <c r="A65" s="44">
        <v>2</v>
      </c>
      <c r="B65" s="45">
        <v>1</v>
      </c>
      <c r="C65" s="45">
        <v>5</v>
      </c>
      <c r="D65" s="45">
        <v>4</v>
      </c>
      <c r="E65" s="45"/>
      <c r="F65" s="56" t="s">
        <v>1186</v>
      </c>
      <c r="G65" s="47">
        <f>G66</f>
        <v>500000</v>
      </c>
      <c r="H65" s="47">
        <f>H66</f>
        <v>0</v>
      </c>
      <c r="I65" s="47">
        <f>I66</f>
        <v>0</v>
      </c>
      <c r="J65" s="47">
        <f>J66</f>
        <v>500000</v>
      </c>
      <c r="K65" s="48">
        <f>K66</f>
        <v>1.5569791507780142E-2</v>
      </c>
      <c r="M65" s="703"/>
    </row>
    <row r="66" spans="1:13" ht="12.75">
      <c r="A66" s="49">
        <v>2</v>
      </c>
      <c r="B66" s="50">
        <v>1</v>
      </c>
      <c r="C66" s="50">
        <v>5</v>
      </c>
      <c r="D66" s="50">
        <v>4</v>
      </c>
      <c r="E66" s="50" t="s">
        <v>1139</v>
      </c>
      <c r="F66" s="53" t="s">
        <v>1186</v>
      </c>
      <c r="G66" s="52">
        <v>500000</v>
      </c>
      <c r="H66" s="52"/>
      <c r="I66" s="52"/>
      <c r="J66" s="94">
        <f>SUBTOTAL(9,G66:I66)</f>
        <v>500000</v>
      </c>
      <c r="K66" s="95">
        <f>IFERROR(J66/$J$18*100,"0.00")</f>
        <v>1.5569791507780142E-2</v>
      </c>
      <c r="M66" s="703"/>
    </row>
    <row r="67" spans="1:13" ht="12.75">
      <c r="A67" s="33">
        <v>2</v>
      </c>
      <c r="B67" s="34">
        <v>2</v>
      </c>
      <c r="C67" s="35"/>
      <c r="D67" s="35"/>
      <c r="E67" s="35"/>
      <c r="F67" s="36" t="s">
        <v>1187</v>
      </c>
      <c r="G67" s="37">
        <f>+G68+G82+G87+G92+G99+G116+G125+G143</f>
        <v>30986605.59</v>
      </c>
      <c r="H67" s="37">
        <f>+H68+H82+H87+H92+H99+H116+H125+H143</f>
        <v>14017500</v>
      </c>
      <c r="I67" s="37">
        <f>+I68+I82+I87+I92+I99+I116+I125+I143</f>
        <v>78588064.340000004</v>
      </c>
      <c r="J67" s="37">
        <f>+J68+J82+J87+J92+J99+J116+J125+J143</f>
        <v>123592169.93000001</v>
      </c>
      <c r="K67" s="38">
        <f>+K68+K82+K87+K92+K99+K116+K125+K143</f>
        <v>3.8486086356084686</v>
      </c>
      <c r="M67" s="703"/>
    </row>
    <row r="68" spans="1:13" ht="12.75">
      <c r="A68" s="39">
        <v>2</v>
      </c>
      <c r="B68" s="40">
        <v>2</v>
      </c>
      <c r="C68" s="40">
        <v>1</v>
      </c>
      <c r="D68" s="40"/>
      <c r="E68" s="40"/>
      <c r="F68" s="41" t="s">
        <v>1188</v>
      </c>
      <c r="G68" s="42">
        <f>+G69+G71+G73+G75+G78+G80</f>
        <v>6520000</v>
      </c>
      <c r="H68" s="42">
        <f>+H69+H71+H73+H75+H78+H80</f>
        <v>0</v>
      </c>
      <c r="I68" s="42">
        <f>+I69+I71+I73+I75+I78+I80</f>
        <v>11024036.35</v>
      </c>
      <c r="J68" s="42">
        <f>+J69+J71+J73+J75+J78+J80</f>
        <v>17544036.349999998</v>
      </c>
      <c r="K68" s="42">
        <f>+K69+K71+K73+K75+K78+K80</f>
        <v>0.54631397634883216</v>
      </c>
      <c r="M68" s="703"/>
    </row>
    <row r="69" spans="1:13" ht="12.75">
      <c r="A69" s="44">
        <v>2</v>
      </c>
      <c r="B69" s="45">
        <v>2</v>
      </c>
      <c r="C69" s="45">
        <v>1</v>
      </c>
      <c r="D69" s="45">
        <v>2</v>
      </c>
      <c r="E69" s="45"/>
      <c r="F69" s="46" t="s">
        <v>1189</v>
      </c>
      <c r="G69" s="47">
        <f>G70</f>
        <v>1800000</v>
      </c>
      <c r="H69" s="47">
        <f>H70</f>
        <v>0</v>
      </c>
      <c r="I69" s="47">
        <f>I70</f>
        <v>544120</v>
      </c>
      <c r="J69" s="47">
        <f>J70</f>
        <v>2344120</v>
      </c>
      <c r="K69" s="48">
        <f>K70</f>
        <v>7.2994919338435174E-2</v>
      </c>
      <c r="M69" s="703"/>
    </row>
    <row r="70" spans="1:13" ht="12.75">
      <c r="A70" s="57">
        <v>2</v>
      </c>
      <c r="B70" s="50">
        <v>2</v>
      </c>
      <c r="C70" s="50">
        <v>1</v>
      </c>
      <c r="D70" s="50">
        <v>2</v>
      </c>
      <c r="E70" s="50" t="s">
        <v>1139</v>
      </c>
      <c r="F70" s="58" t="s">
        <v>1189</v>
      </c>
      <c r="G70" s="52">
        <v>1800000</v>
      </c>
      <c r="H70" s="52"/>
      <c r="I70" s="52">
        <v>544120</v>
      </c>
      <c r="J70" s="94">
        <f>SUBTOTAL(9,G70:I70)</f>
        <v>2344120</v>
      </c>
      <c r="K70" s="95">
        <f>IFERROR(J70/$J$18*100,"0.00")</f>
        <v>7.2994919338435174E-2</v>
      </c>
      <c r="M70" s="703"/>
    </row>
    <row r="71" spans="1:13" ht="12.75">
      <c r="A71" s="44">
        <v>2</v>
      </c>
      <c r="B71" s="45">
        <v>2</v>
      </c>
      <c r="C71" s="45">
        <v>1</v>
      </c>
      <c r="D71" s="45">
        <v>3</v>
      </c>
      <c r="E71" s="45"/>
      <c r="F71" s="46" t="s">
        <v>1190</v>
      </c>
      <c r="G71" s="47">
        <f>G72</f>
        <v>2000000</v>
      </c>
      <c r="H71" s="47">
        <f>H72</f>
        <v>0</v>
      </c>
      <c r="I71" s="47">
        <f>I72</f>
        <v>4248007.88</v>
      </c>
      <c r="J71" s="47">
        <f>J72</f>
        <v>6248007.8799999999</v>
      </c>
      <c r="K71" s="48">
        <f>K72</f>
        <v>0.19456036006113481</v>
      </c>
      <c r="M71" s="703"/>
    </row>
    <row r="72" spans="1:13" ht="12.75">
      <c r="A72" s="49">
        <v>2</v>
      </c>
      <c r="B72" s="50">
        <v>2</v>
      </c>
      <c r="C72" s="50">
        <v>1</v>
      </c>
      <c r="D72" s="50">
        <v>3</v>
      </c>
      <c r="E72" s="50" t="s">
        <v>1139</v>
      </c>
      <c r="F72" s="53" t="s">
        <v>1190</v>
      </c>
      <c r="G72" s="52">
        <v>2000000</v>
      </c>
      <c r="H72" s="52"/>
      <c r="I72" s="52">
        <v>4248007.88</v>
      </c>
      <c r="J72" s="94">
        <f>SUBTOTAL(9,G72:I72)</f>
        <v>6248007.8799999999</v>
      </c>
      <c r="K72" s="95">
        <f>IFERROR(J72/$J$18*100,"0.00")</f>
        <v>0.19456036006113481</v>
      </c>
      <c r="M72" s="703"/>
    </row>
    <row r="73" spans="1:13" ht="12.75">
      <c r="A73" s="44">
        <v>2</v>
      </c>
      <c r="B73" s="45">
        <v>2</v>
      </c>
      <c r="C73" s="45">
        <v>1</v>
      </c>
      <c r="D73" s="45">
        <v>5</v>
      </c>
      <c r="E73" s="45"/>
      <c r="F73" s="46" t="s">
        <v>1191</v>
      </c>
      <c r="G73" s="47">
        <f>G74</f>
        <v>2000000</v>
      </c>
      <c r="H73" s="47">
        <f>H74</f>
        <v>0</v>
      </c>
      <c r="I73" s="47">
        <f>I74</f>
        <v>1751947.25</v>
      </c>
      <c r="J73" s="47">
        <f>J74</f>
        <v>3751947.25</v>
      </c>
      <c r="K73" s="48">
        <f>K74</f>
        <v>0.11683407286137812</v>
      </c>
      <c r="M73" s="703"/>
    </row>
    <row r="74" spans="1:13" ht="12.75">
      <c r="A74" s="57">
        <v>2</v>
      </c>
      <c r="B74" s="50">
        <v>2</v>
      </c>
      <c r="C74" s="50">
        <v>1</v>
      </c>
      <c r="D74" s="50">
        <v>5</v>
      </c>
      <c r="E74" s="50" t="s">
        <v>1139</v>
      </c>
      <c r="F74" s="58" t="s">
        <v>1191</v>
      </c>
      <c r="G74" s="52">
        <v>2000000</v>
      </c>
      <c r="H74" s="52"/>
      <c r="I74" s="52">
        <v>1751947.25</v>
      </c>
      <c r="J74" s="94">
        <f>SUBTOTAL(9,G74:I74)</f>
        <v>3751947.25</v>
      </c>
      <c r="K74" s="95">
        <f>IFERROR(J74/$J$18*100,"0.00")</f>
        <v>0.11683407286137812</v>
      </c>
      <c r="M74" s="703"/>
    </row>
    <row r="75" spans="1:13" ht="12.75">
      <c r="A75" s="44">
        <v>2</v>
      </c>
      <c r="B75" s="45">
        <v>2</v>
      </c>
      <c r="C75" s="45">
        <v>1</v>
      </c>
      <c r="D75" s="45">
        <v>6</v>
      </c>
      <c r="E75" s="45"/>
      <c r="F75" s="46" t="s">
        <v>1192</v>
      </c>
      <c r="G75" s="47">
        <f>G76+G77</f>
        <v>300000</v>
      </c>
      <c r="H75" s="47">
        <f>H76+H77</f>
        <v>0</v>
      </c>
      <c r="I75" s="47">
        <f>I76+I77</f>
        <v>0</v>
      </c>
      <c r="J75" s="47">
        <f>J76+J77</f>
        <v>300000</v>
      </c>
      <c r="K75" s="48">
        <f>K76+K77</f>
        <v>9.3418749046680852E-3</v>
      </c>
      <c r="M75" s="703"/>
    </row>
    <row r="76" spans="1:13" ht="12.75">
      <c r="A76" s="57">
        <v>2</v>
      </c>
      <c r="B76" s="50">
        <v>2</v>
      </c>
      <c r="C76" s="50">
        <v>1</v>
      </c>
      <c r="D76" s="50">
        <v>6</v>
      </c>
      <c r="E76" s="50" t="s">
        <v>1139</v>
      </c>
      <c r="F76" s="58" t="s">
        <v>1193</v>
      </c>
      <c r="G76" s="52">
        <v>300000</v>
      </c>
      <c r="H76" s="52"/>
      <c r="I76" s="52"/>
      <c r="J76" s="94">
        <f>SUBTOTAL(9,G76:I76)</f>
        <v>300000</v>
      </c>
      <c r="K76" s="95">
        <f>IFERROR(J76/$J$18*100,"0.00")</f>
        <v>9.3418749046680852E-3</v>
      </c>
      <c r="M76" s="703"/>
    </row>
    <row r="77" spans="1:13" ht="12.75">
      <c r="A77" s="57">
        <v>2</v>
      </c>
      <c r="B77" s="50">
        <v>2</v>
      </c>
      <c r="C77" s="50">
        <v>1</v>
      </c>
      <c r="D77" s="50">
        <v>6</v>
      </c>
      <c r="E77" s="50" t="s">
        <v>1141</v>
      </c>
      <c r="F77" s="58" t="s">
        <v>1194</v>
      </c>
      <c r="G77" s="52"/>
      <c r="H77" s="52"/>
      <c r="I77" s="52"/>
      <c r="J77" s="94">
        <f>SUBTOTAL(9,G77:I77)</f>
        <v>0</v>
      </c>
      <c r="K77" s="95">
        <f>IFERROR(J77/$J$18*100,"0.00")</f>
        <v>0</v>
      </c>
      <c r="M77" s="703"/>
    </row>
    <row r="78" spans="1:13" ht="12.75">
      <c r="A78" s="44">
        <v>2</v>
      </c>
      <c r="B78" s="45">
        <v>2</v>
      </c>
      <c r="C78" s="45">
        <v>1</v>
      </c>
      <c r="D78" s="45">
        <v>7</v>
      </c>
      <c r="E78" s="45"/>
      <c r="F78" s="46" t="s">
        <v>1195</v>
      </c>
      <c r="G78" s="47">
        <f>G79</f>
        <v>120000</v>
      </c>
      <c r="H78" s="47">
        <f>H79</f>
        <v>0</v>
      </c>
      <c r="I78" s="47">
        <f>I79</f>
        <v>1637730.6099999999</v>
      </c>
      <c r="J78" s="47">
        <f>J79</f>
        <v>1757730.6099999999</v>
      </c>
      <c r="K78" s="48">
        <f>K79</f>
        <v>5.4734998249086411E-2</v>
      </c>
      <c r="M78" s="703"/>
    </row>
    <row r="79" spans="1:13" ht="12.75">
      <c r="A79" s="57">
        <v>2</v>
      </c>
      <c r="B79" s="50">
        <v>2</v>
      </c>
      <c r="C79" s="50">
        <v>1</v>
      </c>
      <c r="D79" s="50">
        <v>7</v>
      </c>
      <c r="E79" s="50" t="s">
        <v>1139</v>
      </c>
      <c r="F79" s="58" t="s">
        <v>1195</v>
      </c>
      <c r="G79" s="52">
        <v>120000</v>
      </c>
      <c r="H79" s="52"/>
      <c r="I79" s="52">
        <v>1637730.6099999999</v>
      </c>
      <c r="J79" s="94">
        <f>SUBTOTAL(9,G79:I79)</f>
        <v>1757730.6099999999</v>
      </c>
      <c r="K79" s="95">
        <f>IFERROR(J79/$J$18*100,"0.00")</f>
        <v>5.4734998249086411E-2</v>
      </c>
      <c r="M79" s="703"/>
    </row>
    <row r="80" spans="1:13" ht="12.75">
      <c r="A80" s="44">
        <v>2</v>
      </c>
      <c r="B80" s="45">
        <v>2</v>
      </c>
      <c r="C80" s="45">
        <v>1</v>
      </c>
      <c r="D80" s="45">
        <v>8</v>
      </c>
      <c r="E80" s="45"/>
      <c r="F80" s="46" t="s">
        <v>1196</v>
      </c>
      <c r="G80" s="47">
        <f>G81</f>
        <v>300000</v>
      </c>
      <c r="H80" s="47">
        <f>H81</f>
        <v>0</v>
      </c>
      <c r="I80" s="47">
        <f>I81</f>
        <v>2842230.61</v>
      </c>
      <c r="J80" s="47">
        <f>J81</f>
        <v>3142230.61</v>
      </c>
      <c r="K80" s="48">
        <f>K81</f>
        <v>9.7847750934129632E-2</v>
      </c>
      <c r="M80" s="703"/>
    </row>
    <row r="81" spans="1:13" ht="12.75">
      <c r="A81" s="49">
        <v>2</v>
      </c>
      <c r="B81" s="50">
        <v>2</v>
      </c>
      <c r="C81" s="50">
        <v>1</v>
      </c>
      <c r="D81" s="50">
        <v>8</v>
      </c>
      <c r="E81" s="50" t="s">
        <v>1139</v>
      </c>
      <c r="F81" s="53" t="s">
        <v>1196</v>
      </c>
      <c r="G81" s="52">
        <v>300000</v>
      </c>
      <c r="H81" s="52"/>
      <c r="I81" s="52">
        <v>2842230.61</v>
      </c>
      <c r="J81" s="94">
        <f>SUBTOTAL(9,G81:I81)</f>
        <v>3142230.61</v>
      </c>
      <c r="K81" s="95">
        <f>IFERROR(J81/$J$18*100,"0.00")</f>
        <v>9.7847750934129632E-2</v>
      </c>
      <c r="M81" s="703"/>
    </row>
    <row r="82" spans="1:13" ht="12.75">
      <c r="A82" s="39">
        <v>2</v>
      </c>
      <c r="B82" s="40">
        <v>2</v>
      </c>
      <c r="C82" s="40">
        <v>2</v>
      </c>
      <c r="D82" s="40"/>
      <c r="E82" s="40"/>
      <c r="F82" s="41" t="s">
        <v>1197</v>
      </c>
      <c r="G82" s="42">
        <f>+G83+G85</f>
        <v>4548500</v>
      </c>
      <c r="H82" s="42">
        <f>+H83+H85</f>
        <v>1017500</v>
      </c>
      <c r="I82" s="42">
        <f>+I83+I85</f>
        <v>6533487.6900000004</v>
      </c>
      <c r="J82" s="42">
        <f>+J83+J85</f>
        <v>12099487.690000001</v>
      </c>
      <c r="K82" s="43">
        <f>+K83+K85</f>
        <v>0.37677300136850472</v>
      </c>
      <c r="M82" s="703"/>
    </row>
    <row r="83" spans="1:13" ht="12.75">
      <c r="A83" s="44">
        <v>2</v>
      </c>
      <c r="B83" s="45">
        <v>2</v>
      </c>
      <c r="C83" s="45">
        <v>2</v>
      </c>
      <c r="D83" s="45">
        <v>1</v>
      </c>
      <c r="E83" s="45"/>
      <c r="F83" s="46" t="s">
        <v>1198</v>
      </c>
      <c r="G83" s="47">
        <f>G84</f>
        <v>750000</v>
      </c>
      <c r="H83" s="47">
        <f>H84</f>
        <v>0</v>
      </c>
      <c r="I83" s="47">
        <f>I84</f>
        <v>1095000</v>
      </c>
      <c r="J83" s="47">
        <f>J84</f>
        <v>1845000</v>
      </c>
      <c r="K83" s="48">
        <f>K84</f>
        <v>5.7452530663708722E-2</v>
      </c>
      <c r="M83" s="703"/>
    </row>
    <row r="84" spans="1:13" ht="12.75">
      <c r="A84" s="49">
        <v>2</v>
      </c>
      <c r="B84" s="50">
        <v>2</v>
      </c>
      <c r="C84" s="50">
        <v>2</v>
      </c>
      <c r="D84" s="50">
        <v>1</v>
      </c>
      <c r="E84" s="50" t="s">
        <v>1139</v>
      </c>
      <c r="F84" s="53" t="s">
        <v>1198</v>
      </c>
      <c r="G84" s="52">
        <v>750000</v>
      </c>
      <c r="H84" s="52"/>
      <c r="I84" s="52">
        <v>1095000</v>
      </c>
      <c r="J84" s="94">
        <f>SUBTOTAL(9,G84:I84)</f>
        <v>1845000</v>
      </c>
      <c r="K84" s="95">
        <f>IFERROR(J84/$J$18*100,"0.00")</f>
        <v>5.7452530663708722E-2</v>
      </c>
      <c r="M84" s="703"/>
    </row>
    <row r="85" spans="1:13" ht="12.75">
      <c r="A85" s="44">
        <v>2</v>
      </c>
      <c r="B85" s="45">
        <v>2</v>
      </c>
      <c r="C85" s="45">
        <v>2</v>
      </c>
      <c r="D85" s="45">
        <v>2</v>
      </c>
      <c r="E85" s="45"/>
      <c r="F85" s="46" t="s">
        <v>932</v>
      </c>
      <c r="G85" s="47">
        <f>G86</f>
        <v>3798500</v>
      </c>
      <c r="H85" s="47">
        <f>H86</f>
        <v>1017500</v>
      </c>
      <c r="I85" s="47">
        <f>I86</f>
        <v>5438487.6900000004</v>
      </c>
      <c r="J85" s="47">
        <f>J86</f>
        <v>10254487.690000001</v>
      </c>
      <c r="K85" s="48">
        <f>K86</f>
        <v>0.31932047070479602</v>
      </c>
      <c r="M85" s="703"/>
    </row>
    <row r="86" spans="1:13" ht="12.75">
      <c r="A86" s="49">
        <v>2</v>
      </c>
      <c r="B86" s="50">
        <v>2</v>
      </c>
      <c r="C86" s="50">
        <v>2</v>
      </c>
      <c r="D86" s="50">
        <v>2</v>
      </c>
      <c r="E86" s="50" t="s">
        <v>1139</v>
      </c>
      <c r="F86" s="53" t="s">
        <v>932</v>
      </c>
      <c r="G86" s="52">
        <v>3798500</v>
      </c>
      <c r="H86" s="52">
        <v>1017500</v>
      </c>
      <c r="I86" s="52">
        <v>5438487.6900000004</v>
      </c>
      <c r="J86" s="94">
        <f>SUBTOTAL(9,G86:I86)</f>
        <v>10254487.690000001</v>
      </c>
      <c r="K86" s="95">
        <f>IFERROR(J86/$J$18*100,"0.00")</f>
        <v>0.31932047070479602</v>
      </c>
      <c r="M86" s="703"/>
    </row>
    <row r="87" spans="1:13" ht="12.75">
      <c r="A87" s="39">
        <v>2</v>
      </c>
      <c r="B87" s="40">
        <v>2</v>
      </c>
      <c r="C87" s="40">
        <v>3</v>
      </c>
      <c r="D87" s="40"/>
      <c r="E87" s="40"/>
      <c r="F87" s="41" t="s">
        <v>1199</v>
      </c>
      <c r="G87" s="42">
        <f>+G88+G90</f>
        <v>3906400</v>
      </c>
      <c r="H87" s="42">
        <f>+H88+H90</f>
        <v>0</v>
      </c>
      <c r="I87" s="42">
        <f>+I88+I90</f>
        <v>6482853.9900000002</v>
      </c>
      <c r="J87" s="42">
        <f>+J88+J90</f>
        <v>10389253.99</v>
      </c>
      <c r="K87" s="43">
        <f>+K88+K90</f>
        <v>0.32351703709134594</v>
      </c>
      <c r="M87" s="703"/>
    </row>
    <row r="88" spans="1:13" ht="12.75">
      <c r="A88" s="44">
        <v>2</v>
      </c>
      <c r="B88" s="45">
        <v>2</v>
      </c>
      <c r="C88" s="45">
        <v>3</v>
      </c>
      <c r="D88" s="45">
        <v>1</v>
      </c>
      <c r="E88" s="45"/>
      <c r="F88" s="46" t="s">
        <v>897</v>
      </c>
      <c r="G88" s="47">
        <f>G89</f>
        <v>3906400</v>
      </c>
      <c r="H88" s="47">
        <f>H89</f>
        <v>0</v>
      </c>
      <c r="I88" s="47">
        <f>I89</f>
        <v>6482853.9900000002</v>
      </c>
      <c r="J88" s="47">
        <f>J89</f>
        <v>10389253.99</v>
      </c>
      <c r="K88" s="48">
        <f>K89</f>
        <v>0.32351703709134594</v>
      </c>
      <c r="M88" s="703"/>
    </row>
    <row r="89" spans="1:13" ht="12.75">
      <c r="A89" s="49">
        <v>2</v>
      </c>
      <c r="B89" s="50">
        <v>2</v>
      </c>
      <c r="C89" s="50">
        <v>3</v>
      </c>
      <c r="D89" s="50">
        <v>1</v>
      </c>
      <c r="E89" s="50" t="s">
        <v>1139</v>
      </c>
      <c r="F89" s="53" t="s">
        <v>897</v>
      </c>
      <c r="G89" s="52">
        <v>3906400</v>
      </c>
      <c r="H89" s="52"/>
      <c r="I89" s="52">
        <v>6482853.9900000002</v>
      </c>
      <c r="J89" s="94">
        <f>SUBTOTAL(9,G89:I89)</f>
        <v>10389253.99</v>
      </c>
      <c r="K89" s="95">
        <f>IFERROR(J89/$J$18*100,"0.00")</f>
        <v>0.32351703709134594</v>
      </c>
      <c r="M89" s="703"/>
    </row>
    <row r="90" spans="1:13" ht="12.75">
      <c r="A90" s="44">
        <v>2</v>
      </c>
      <c r="B90" s="45">
        <v>2</v>
      </c>
      <c r="C90" s="45">
        <v>3</v>
      </c>
      <c r="D90" s="45">
        <v>2</v>
      </c>
      <c r="E90" s="45"/>
      <c r="F90" s="46" t="s">
        <v>1200</v>
      </c>
      <c r="G90" s="47">
        <f>G91</f>
        <v>0</v>
      </c>
      <c r="H90" s="47">
        <f>H91</f>
        <v>0</v>
      </c>
      <c r="I90" s="47">
        <f>I91</f>
        <v>0</v>
      </c>
      <c r="J90" s="47">
        <f>J91</f>
        <v>0</v>
      </c>
      <c r="K90" s="48">
        <f>K91</f>
        <v>0</v>
      </c>
      <c r="M90" s="703"/>
    </row>
    <row r="91" spans="1:13" ht="12.75">
      <c r="A91" s="57">
        <v>2</v>
      </c>
      <c r="B91" s="50">
        <v>2</v>
      </c>
      <c r="C91" s="50">
        <v>3</v>
      </c>
      <c r="D91" s="50">
        <v>2</v>
      </c>
      <c r="E91" s="50" t="s">
        <v>1139</v>
      </c>
      <c r="F91" s="58" t="s">
        <v>1200</v>
      </c>
      <c r="G91" s="52"/>
      <c r="H91" s="52"/>
      <c r="I91" s="52"/>
      <c r="J91" s="94">
        <f>SUBTOTAL(9,G91:I91)</f>
        <v>0</v>
      </c>
      <c r="K91" s="95">
        <f>IFERROR(J91/$J$18*100,"0.00")</f>
        <v>0</v>
      </c>
      <c r="M91" s="703"/>
    </row>
    <row r="92" spans="1:13" ht="12.75">
      <c r="A92" s="39">
        <v>2</v>
      </c>
      <c r="B92" s="40">
        <v>2</v>
      </c>
      <c r="C92" s="40">
        <v>4</v>
      </c>
      <c r="D92" s="40"/>
      <c r="E92" s="40"/>
      <c r="F92" s="41" t="s">
        <v>1201</v>
      </c>
      <c r="G92" s="42">
        <f>+G93+G95+G97</f>
        <v>2350000</v>
      </c>
      <c r="H92" s="42">
        <f>+H93+H95+H97</f>
        <v>0</v>
      </c>
      <c r="I92" s="42">
        <f>+I93+I95+I97</f>
        <v>6235985.9800000004</v>
      </c>
      <c r="J92" s="42">
        <f>+J93+J95+J97</f>
        <v>8585985.9800000004</v>
      </c>
      <c r="K92" s="42">
        <f>+K93+K95+K97</f>
        <v>0.26736402319464675</v>
      </c>
      <c r="M92" s="703"/>
    </row>
    <row r="93" spans="1:13" ht="12.75">
      <c r="A93" s="44">
        <v>2</v>
      </c>
      <c r="B93" s="45">
        <v>2</v>
      </c>
      <c r="C93" s="45">
        <v>4</v>
      </c>
      <c r="D93" s="45">
        <v>1</v>
      </c>
      <c r="E93" s="45"/>
      <c r="F93" s="56" t="s">
        <v>1202</v>
      </c>
      <c r="G93" s="47">
        <f>G94</f>
        <v>2000000</v>
      </c>
      <c r="H93" s="47">
        <f>H94</f>
        <v>0</v>
      </c>
      <c r="I93" s="47">
        <f>I94</f>
        <v>767600</v>
      </c>
      <c r="J93" s="47">
        <f>J94</f>
        <v>2767600</v>
      </c>
      <c r="K93" s="48">
        <f>K94</f>
        <v>8.6181909953864641E-2</v>
      </c>
      <c r="M93" s="703"/>
    </row>
    <row r="94" spans="1:13" ht="12.75">
      <c r="A94" s="49">
        <v>2</v>
      </c>
      <c r="B94" s="50">
        <v>2</v>
      </c>
      <c r="C94" s="50">
        <v>4</v>
      </c>
      <c r="D94" s="50">
        <v>1</v>
      </c>
      <c r="E94" s="50" t="s">
        <v>1139</v>
      </c>
      <c r="F94" s="51" t="s">
        <v>1202</v>
      </c>
      <c r="G94" s="52">
        <v>2000000</v>
      </c>
      <c r="H94" s="52"/>
      <c r="I94" s="52">
        <v>767600</v>
      </c>
      <c r="J94" s="94">
        <f>SUBTOTAL(9,G94:I94)</f>
        <v>2767600</v>
      </c>
      <c r="K94" s="95">
        <f>IFERROR(J94/$J$18*100,"0.00")</f>
        <v>8.6181909953864641E-2</v>
      </c>
      <c r="M94" s="703"/>
    </row>
    <row r="95" spans="1:13" ht="12.75">
      <c r="A95" s="44">
        <v>2</v>
      </c>
      <c r="B95" s="45">
        <v>2</v>
      </c>
      <c r="C95" s="45">
        <v>4</v>
      </c>
      <c r="D95" s="45">
        <v>2</v>
      </c>
      <c r="E95" s="45"/>
      <c r="F95" s="56" t="s">
        <v>1203</v>
      </c>
      <c r="G95" s="47">
        <f>G96</f>
        <v>300000</v>
      </c>
      <c r="H95" s="47">
        <f>H96</f>
        <v>0</v>
      </c>
      <c r="I95" s="47">
        <f>I96</f>
        <v>5318385.9800000004</v>
      </c>
      <c r="J95" s="47">
        <f>J96</f>
        <v>5618385.9800000004</v>
      </c>
      <c r="K95" s="48">
        <f>K96</f>
        <v>0.17495419663767003</v>
      </c>
      <c r="M95" s="703"/>
    </row>
    <row r="96" spans="1:13" ht="12.75">
      <c r="A96" s="57">
        <v>2</v>
      </c>
      <c r="B96" s="50">
        <v>2</v>
      </c>
      <c r="C96" s="50">
        <v>4</v>
      </c>
      <c r="D96" s="50">
        <v>2</v>
      </c>
      <c r="E96" s="50" t="s">
        <v>1139</v>
      </c>
      <c r="F96" s="58" t="s">
        <v>1203</v>
      </c>
      <c r="G96" s="52">
        <v>300000</v>
      </c>
      <c r="H96" s="52"/>
      <c r="I96" s="52">
        <v>5318385.9800000004</v>
      </c>
      <c r="J96" s="94">
        <f>SUBTOTAL(9,G96:I96)</f>
        <v>5618385.9800000004</v>
      </c>
      <c r="K96" s="95">
        <f>IFERROR(J96/$J$18*100,"0.00")</f>
        <v>0.17495419663767003</v>
      </c>
      <c r="M96" s="703"/>
    </row>
    <row r="97" spans="1:13" ht="12.75">
      <c r="A97" s="44">
        <v>2</v>
      </c>
      <c r="B97" s="45">
        <v>2</v>
      </c>
      <c r="C97" s="45">
        <v>4</v>
      </c>
      <c r="D97" s="45">
        <v>4</v>
      </c>
      <c r="E97" s="45"/>
      <c r="F97" s="56" t="s">
        <v>1204</v>
      </c>
      <c r="G97" s="47">
        <f>G98</f>
        <v>50000</v>
      </c>
      <c r="H97" s="47">
        <f>H98</f>
        <v>0</v>
      </c>
      <c r="I97" s="47">
        <f>I98</f>
        <v>150000</v>
      </c>
      <c r="J97" s="47">
        <f>J98</f>
        <v>200000</v>
      </c>
      <c r="K97" s="48">
        <f>K98</f>
        <v>6.2279166031120568E-3</v>
      </c>
      <c r="M97" s="703"/>
    </row>
    <row r="98" spans="1:13" ht="12.75">
      <c r="A98" s="57">
        <v>2</v>
      </c>
      <c r="B98" s="50">
        <v>2</v>
      </c>
      <c r="C98" s="50">
        <v>4</v>
      </c>
      <c r="D98" s="50">
        <v>4</v>
      </c>
      <c r="E98" s="50" t="s">
        <v>1139</v>
      </c>
      <c r="F98" s="58" t="s">
        <v>1204</v>
      </c>
      <c r="G98" s="52">
        <v>50000</v>
      </c>
      <c r="H98" s="52"/>
      <c r="I98" s="52">
        <v>150000</v>
      </c>
      <c r="J98" s="94">
        <f>SUBTOTAL(9,G98:I98)</f>
        <v>200000</v>
      </c>
      <c r="K98" s="95">
        <f>IFERROR(J98/$J$18*100,"0.00")</f>
        <v>6.2279166031120568E-3</v>
      </c>
      <c r="M98" s="703"/>
    </row>
    <row r="99" spans="1:13" ht="12.75">
      <c r="A99" s="39">
        <v>2</v>
      </c>
      <c r="B99" s="40">
        <v>2</v>
      </c>
      <c r="C99" s="40">
        <v>5</v>
      </c>
      <c r="D99" s="40"/>
      <c r="E99" s="40"/>
      <c r="F99" s="41" t="s">
        <v>1205</v>
      </c>
      <c r="G99" s="42">
        <f>+G100+G102+G104+G110+G112+G114</f>
        <v>4150000</v>
      </c>
      <c r="H99" s="42">
        <f>+H100+H102+H104+H110+H112+H114</f>
        <v>0</v>
      </c>
      <c r="I99" s="42">
        <f>+I100+I102+I104+I110+I112+I114</f>
        <v>2129900</v>
      </c>
      <c r="J99" s="42">
        <f>+J100+J102+J104+J110+J112+J114</f>
        <v>6279900</v>
      </c>
      <c r="K99" s="42">
        <f>+K100+K102+K104+K110+K112+K114</f>
        <v>0.19555346737941703</v>
      </c>
      <c r="M99" s="703"/>
    </row>
    <row r="100" spans="1:13" ht="12.75">
      <c r="A100" s="44">
        <v>2</v>
      </c>
      <c r="B100" s="45">
        <v>2</v>
      </c>
      <c r="C100" s="45">
        <v>5</v>
      </c>
      <c r="D100" s="45">
        <v>1</v>
      </c>
      <c r="E100" s="45"/>
      <c r="F100" s="56" t="s">
        <v>1206</v>
      </c>
      <c r="G100" s="47">
        <f>G101</f>
        <v>4000000</v>
      </c>
      <c r="H100" s="47">
        <f>H101</f>
        <v>0</v>
      </c>
      <c r="I100" s="47">
        <f>I101</f>
        <v>1187000</v>
      </c>
      <c r="J100" s="47">
        <f>J101</f>
        <v>5187000</v>
      </c>
      <c r="K100" s="48">
        <f>K101</f>
        <v>0.16152101710171118</v>
      </c>
      <c r="M100" s="703"/>
    </row>
    <row r="101" spans="1:13" ht="12.75">
      <c r="A101" s="57">
        <v>2</v>
      </c>
      <c r="B101" s="50">
        <v>2</v>
      </c>
      <c r="C101" s="50">
        <v>5</v>
      </c>
      <c r="D101" s="50">
        <v>1</v>
      </c>
      <c r="E101" s="50" t="s">
        <v>1139</v>
      </c>
      <c r="F101" s="58" t="s">
        <v>1206</v>
      </c>
      <c r="G101" s="52">
        <v>4000000</v>
      </c>
      <c r="H101" s="52"/>
      <c r="I101" s="52">
        <v>1187000</v>
      </c>
      <c r="J101" s="94">
        <f>SUBTOTAL(9,G101:I101)</f>
        <v>5187000</v>
      </c>
      <c r="K101" s="95">
        <f>IFERROR(J101/$J$18*100,"0.00")</f>
        <v>0.16152101710171118</v>
      </c>
      <c r="M101" s="703"/>
    </row>
    <row r="102" spans="1:13" ht="12.75">
      <c r="A102" s="59">
        <v>2</v>
      </c>
      <c r="B102" s="45">
        <v>2</v>
      </c>
      <c r="C102" s="45">
        <v>5</v>
      </c>
      <c r="D102" s="45">
        <v>2</v>
      </c>
      <c r="E102" s="45"/>
      <c r="F102" s="60" t="s">
        <v>1207</v>
      </c>
      <c r="G102" s="47">
        <f>G103</f>
        <v>150000</v>
      </c>
      <c r="H102" s="47">
        <f>H103</f>
        <v>0</v>
      </c>
      <c r="I102" s="47">
        <f>I103</f>
        <v>0</v>
      </c>
      <c r="J102" s="47">
        <f>J103</f>
        <v>150000</v>
      </c>
      <c r="K102" s="48">
        <f>K103</f>
        <v>4.6709374523340426E-3</v>
      </c>
      <c r="M102" s="703"/>
    </row>
    <row r="103" spans="1:13" ht="12.75">
      <c r="A103" s="57">
        <v>2</v>
      </c>
      <c r="B103" s="50">
        <v>2</v>
      </c>
      <c r="C103" s="50">
        <v>5</v>
      </c>
      <c r="D103" s="50">
        <v>2</v>
      </c>
      <c r="E103" s="50" t="s">
        <v>1139</v>
      </c>
      <c r="F103" s="58" t="s">
        <v>1207</v>
      </c>
      <c r="G103" s="52">
        <v>150000</v>
      </c>
      <c r="H103" s="52"/>
      <c r="I103" s="52"/>
      <c r="J103" s="94">
        <f>SUBTOTAL(9,G103:I103)</f>
        <v>150000</v>
      </c>
      <c r="K103" s="95">
        <f>IFERROR(J103/$J$18*100,"0.00")</f>
        <v>4.6709374523340426E-3</v>
      </c>
      <c r="M103" s="703"/>
    </row>
    <row r="104" spans="1:13" ht="12.75">
      <c r="A104" s="44">
        <v>2</v>
      </c>
      <c r="B104" s="45">
        <v>2</v>
      </c>
      <c r="C104" s="45">
        <v>5</v>
      </c>
      <c r="D104" s="45">
        <v>3</v>
      </c>
      <c r="E104" s="45"/>
      <c r="F104" s="56" t="s">
        <v>1208</v>
      </c>
      <c r="G104" s="47">
        <f>SUM(G105:G109)</f>
        <v>0</v>
      </c>
      <c r="H104" s="47">
        <f>SUM(H105:H109)</f>
        <v>0</v>
      </c>
      <c r="I104" s="47">
        <f>SUM(I105:I109)</f>
        <v>150000</v>
      </c>
      <c r="J104" s="47">
        <f>SUM(J105:J109)</f>
        <v>150000</v>
      </c>
      <c r="K104" s="48">
        <f>SUM(K105:K109)</f>
        <v>4.6709374523340426E-3</v>
      </c>
      <c r="M104" s="703"/>
    </row>
    <row r="105" spans="1:13" ht="12.75">
      <c r="A105" s="57">
        <v>2</v>
      </c>
      <c r="B105" s="50">
        <v>2</v>
      </c>
      <c r="C105" s="50">
        <v>5</v>
      </c>
      <c r="D105" s="50">
        <v>3</v>
      </c>
      <c r="E105" s="50" t="s">
        <v>1139</v>
      </c>
      <c r="F105" s="58" t="s">
        <v>1209</v>
      </c>
      <c r="G105" s="52"/>
      <c r="H105" s="52"/>
      <c r="I105" s="52"/>
      <c r="J105" s="94">
        <f>SUBTOTAL(9,G105:I105)</f>
        <v>0</v>
      </c>
      <c r="K105" s="95">
        <f>IFERROR(J105/$J$18*100,"0.00")</f>
        <v>0</v>
      </c>
      <c r="M105" s="703"/>
    </row>
    <row r="106" spans="1:13" ht="12.75">
      <c r="A106" s="57">
        <v>2</v>
      </c>
      <c r="B106" s="50">
        <v>2</v>
      </c>
      <c r="C106" s="50">
        <v>5</v>
      </c>
      <c r="D106" s="50">
        <v>3</v>
      </c>
      <c r="E106" s="50" t="s">
        <v>1141</v>
      </c>
      <c r="F106" s="58" t="s">
        <v>1210</v>
      </c>
      <c r="G106" s="52"/>
      <c r="H106" s="52"/>
      <c r="I106" s="52">
        <v>150000</v>
      </c>
      <c r="J106" s="94">
        <f>SUBTOTAL(9,G106:I106)</f>
        <v>150000</v>
      </c>
      <c r="K106" s="95">
        <f>IFERROR(J106/$J$18*100,"0.00")</f>
        <v>4.6709374523340426E-3</v>
      </c>
      <c r="M106" s="703"/>
    </row>
    <row r="107" spans="1:13" ht="12.75">
      <c r="A107" s="57">
        <v>2</v>
      </c>
      <c r="B107" s="50">
        <v>2</v>
      </c>
      <c r="C107" s="50">
        <v>5</v>
      </c>
      <c r="D107" s="50">
        <v>3</v>
      </c>
      <c r="E107" s="50" t="s">
        <v>1148</v>
      </c>
      <c r="F107" s="58" t="s">
        <v>1211</v>
      </c>
      <c r="G107" s="52"/>
      <c r="H107" s="52"/>
      <c r="I107" s="52"/>
      <c r="J107" s="94">
        <f>SUBTOTAL(9,G107:I107)</f>
        <v>0</v>
      </c>
      <c r="K107" s="95">
        <f>IFERROR(J107/$J$18*100,"0.00")</f>
        <v>0</v>
      </c>
      <c r="M107" s="703"/>
    </row>
    <row r="108" spans="1:13" ht="12.75">
      <c r="A108" s="57">
        <v>2</v>
      </c>
      <c r="B108" s="50">
        <v>2</v>
      </c>
      <c r="C108" s="50">
        <v>5</v>
      </c>
      <c r="D108" s="50">
        <v>3</v>
      </c>
      <c r="E108" s="50" t="s">
        <v>1163</v>
      </c>
      <c r="F108" s="58" t="s">
        <v>1212</v>
      </c>
      <c r="G108" s="52"/>
      <c r="H108" s="52"/>
      <c r="I108" s="52"/>
      <c r="J108" s="94">
        <f>SUBTOTAL(9,G108:I108)</f>
        <v>0</v>
      </c>
      <c r="K108" s="95">
        <f>IFERROR(J108/$J$18*100,"0.00")</f>
        <v>0</v>
      </c>
      <c r="M108" s="703"/>
    </row>
    <row r="109" spans="1:13" ht="12.75">
      <c r="A109" s="57">
        <v>2</v>
      </c>
      <c r="B109" s="50">
        <v>2</v>
      </c>
      <c r="C109" s="50">
        <v>5</v>
      </c>
      <c r="D109" s="50">
        <v>3</v>
      </c>
      <c r="E109" s="50" t="s">
        <v>1143</v>
      </c>
      <c r="F109" s="58" t="s">
        <v>1213</v>
      </c>
      <c r="G109" s="52"/>
      <c r="H109" s="52"/>
      <c r="I109" s="52"/>
      <c r="J109" s="94">
        <f>SUBTOTAL(9,G109:I109)</f>
        <v>0</v>
      </c>
      <c r="K109" s="95">
        <f>IFERROR(J109/$J$18*100,"0.00")</f>
        <v>0</v>
      </c>
      <c r="M109" s="703"/>
    </row>
    <row r="110" spans="1:13" ht="12.75">
      <c r="A110" s="44">
        <v>2</v>
      </c>
      <c r="B110" s="45">
        <v>2</v>
      </c>
      <c r="C110" s="45">
        <v>5</v>
      </c>
      <c r="D110" s="45">
        <v>4</v>
      </c>
      <c r="E110" s="45"/>
      <c r="F110" s="56" t="s">
        <v>1214</v>
      </c>
      <c r="G110" s="47">
        <f>G111</f>
        <v>0</v>
      </c>
      <c r="H110" s="47">
        <f>H111</f>
        <v>0</v>
      </c>
      <c r="I110" s="47">
        <f>I111</f>
        <v>532900</v>
      </c>
      <c r="J110" s="47">
        <f>J111</f>
        <v>532900</v>
      </c>
      <c r="K110" s="48">
        <f>K111</f>
        <v>1.6594283788992074E-2</v>
      </c>
      <c r="M110" s="703"/>
    </row>
    <row r="111" spans="1:13" ht="12.75">
      <c r="A111" s="57">
        <v>2</v>
      </c>
      <c r="B111" s="50">
        <v>2</v>
      </c>
      <c r="C111" s="50">
        <v>5</v>
      </c>
      <c r="D111" s="50">
        <v>4</v>
      </c>
      <c r="E111" s="50" t="s">
        <v>1139</v>
      </c>
      <c r="F111" s="58" t="s">
        <v>1214</v>
      </c>
      <c r="G111" s="52"/>
      <c r="H111" s="52"/>
      <c r="I111" s="52">
        <v>532900</v>
      </c>
      <c r="J111" s="94">
        <f>SUBTOTAL(9,G111:I111)</f>
        <v>532900</v>
      </c>
      <c r="K111" s="95">
        <f>IFERROR(J111/$J$18*100,"0.00")</f>
        <v>1.6594283788992074E-2</v>
      </c>
      <c r="M111" s="703"/>
    </row>
    <row r="112" spans="1:13" ht="12.75">
      <c r="A112" s="59">
        <v>2</v>
      </c>
      <c r="B112" s="45">
        <v>2</v>
      </c>
      <c r="C112" s="45">
        <v>5</v>
      </c>
      <c r="D112" s="45">
        <v>8</v>
      </c>
      <c r="E112" s="45"/>
      <c r="F112" s="60" t="s">
        <v>1215</v>
      </c>
      <c r="G112" s="47">
        <f>G113</f>
        <v>0</v>
      </c>
      <c r="H112" s="47">
        <f>H113</f>
        <v>0</v>
      </c>
      <c r="I112" s="47">
        <f>I113</f>
        <v>200000</v>
      </c>
      <c r="J112" s="47">
        <f>J113</f>
        <v>200000</v>
      </c>
      <c r="K112" s="48">
        <f>K113</f>
        <v>6.2279166031120568E-3</v>
      </c>
      <c r="M112" s="703"/>
    </row>
    <row r="113" spans="1:13" ht="12.75">
      <c r="A113" s="57">
        <v>2</v>
      </c>
      <c r="B113" s="50">
        <v>2</v>
      </c>
      <c r="C113" s="50">
        <v>5</v>
      </c>
      <c r="D113" s="50">
        <v>8</v>
      </c>
      <c r="E113" s="50" t="s">
        <v>1139</v>
      </c>
      <c r="F113" s="58" t="s">
        <v>1215</v>
      </c>
      <c r="G113" s="52"/>
      <c r="H113" s="52"/>
      <c r="I113" s="52">
        <v>200000</v>
      </c>
      <c r="J113" s="94">
        <f>SUBTOTAL(9,G113:I113)</f>
        <v>200000</v>
      </c>
      <c r="K113" s="95">
        <f>IFERROR(J113/$J$18*100,"0.00")</f>
        <v>6.2279166031120568E-3</v>
      </c>
      <c r="M113" s="703"/>
    </row>
    <row r="114" spans="1:13" ht="12.75">
      <c r="A114" s="59">
        <v>2</v>
      </c>
      <c r="B114" s="45">
        <v>2</v>
      </c>
      <c r="C114" s="45">
        <v>5</v>
      </c>
      <c r="D114" s="45">
        <v>9</v>
      </c>
      <c r="E114" s="45"/>
      <c r="F114" s="60" t="s">
        <v>1380</v>
      </c>
      <c r="G114" s="61">
        <f>+G115</f>
        <v>0</v>
      </c>
      <c r="H114" s="61">
        <f>+H115</f>
        <v>0</v>
      </c>
      <c r="I114" s="61">
        <f>+I115</f>
        <v>60000</v>
      </c>
      <c r="J114" s="61">
        <f>+J115</f>
        <v>60000</v>
      </c>
      <c r="K114" s="48">
        <f>+K115</f>
        <v>1.8683749809336168E-3</v>
      </c>
      <c r="M114" s="703"/>
    </row>
    <row r="115" spans="1:13" ht="12.75">
      <c r="A115" s="57">
        <v>2</v>
      </c>
      <c r="B115" s="50">
        <v>2</v>
      </c>
      <c r="C115" s="50">
        <v>5</v>
      </c>
      <c r="D115" s="50">
        <v>8</v>
      </c>
      <c r="E115" s="50" t="s">
        <v>1139</v>
      </c>
      <c r="F115" s="58" t="s">
        <v>1217</v>
      </c>
      <c r="G115" s="52"/>
      <c r="H115" s="52"/>
      <c r="I115" s="52">
        <v>60000</v>
      </c>
      <c r="J115" s="94">
        <f>SUBTOTAL(9,G115:I115)</f>
        <v>60000</v>
      </c>
      <c r="K115" s="95">
        <f>IFERROR(J115/$J$18*100,"0.00")</f>
        <v>1.8683749809336168E-3</v>
      </c>
      <c r="M115" s="703"/>
    </row>
    <row r="116" spans="1:13" ht="12.75">
      <c r="A116" s="39">
        <v>2</v>
      </c>
      <c r="B116" s="40">
        <v>2</v>
      </c>
      <c r="C116" s="40">
        <v>6</v>
      </c>
      <c r="D116" s="40"/>
      <c r="E116" s="40"/>
      <c r="F116" s="41" t="s">
        <v>1218</v>
      </c>
      <c r="G116" s="42">
        <f>+G117+G119+G121+G123</f>
        <v>400000</v>
      </c>
      <c r="H116" s="42">
        <f>+H117+H119+H121+H123</f>
        <v>0</v>
      </c>
      <c r="I116" s="42">
        <f>+I117+I119+I121+I123</f>
        <v>200000</v>
      </c>
      <c r="J116" s="42">
        <f>+J117+J119+J121+J123</f>
        <v>600000</v>
      </c>
      <c r="K116" s="42">
        <f>+K117+K119+K121+K123</f>
        <v>1.868374980933617E-2</v>
      </c>
      <c r="M116" s="703"/>
    </row>
    <row r="117" spans="1:13" ht="12.75">
      <c r="A117" s="44">
        <v>2</v>
      </c>
      <c r="B117" s="45">
        <v>2</v>
      </c>
      <c r="C117" s="45">
        <v>6</v>
      </c>
      <c r="D117" s="45">
        <v>1</v>
      </c>
      <c r="E117" s="45"/>
      <c r="F117" s="56" t="s">
        <v>1219</v>
      </c>
      <c r="G117" s="47">
        <f>G118</f>
        <v>0</v>
      </c>
      <c r="H117" s="47">
        <f>H118</f>
        <v>0</v>
      </c>
      <c r="I117" s="47">
        <f>I118</f>
        <v>0</v>
      </c>
      <c r="J117" s="47">
        <f>J118</f>
        <v>0</v>
      </c>
      <c r="K117" s="48">
        <f>K118</f>
        <v>0</v>
      </c>
      <c r="M117" s="703"/>
    </row>
    <row r="118" spans="1:13" ht="12.75">
      <c r="A118" s="57">
        <v>2</v>
      </c>
      <c r="B118" s="50">
        <v>2</v>
      </c>
      <c r="C118" s="50">
        <v>6</v>
      </c>
      <c r="D118" s="50">
        <v>1</v>
      </c>
      <c r="E118" s="50" t="s">
        <v>1139</v>
      </c>
      <c r="F118" s="58" t="s">
        <v>1219</v>
      </c>
      <c r="G118" s="52"/>
      <c r="H118" s="52"/>
      <c r="I118" s="52"/>
      <c r="J118" s="94">
        <f>SUBTOTAL(9,G118:I118)</f>
        <v>0</v>
      </c>
      <c r="K118" s="95">
        <f>IFERROR(J118/$J$18*100,"0.00")</f>
        <v>0</v>
      </c>
      <c r="M118" s="703"/>
    </row>
    <row r="119" spans="1:13" ht="12.75">
      <c r="A119" s="44">
        <v>2</v>
      </c>
      <c r="B119" s="45">
        <v>2</v>
      </c>
      <c r="C119" s="45">
        <v>6</v>
      </c>
      <c r="D119" s="45">
        <v>2</v>
      </c>
      <c r="E119" s="45"/>
      <c r="F119" s="56" t="s">
        <v>1220</v>
      </c>
      <c r="G119" s="47">
        <f>G120</f>
        <v>300000</v>
      </c>
      <c r="H119" s="47">
        <f>H120</f>
        <v>0</v>
      </c>
      <c r="I119" s="47">
        <f>I120</f>
        <v>200000</v>
      </c>
      <c r="J119" s="47">
        <f>J120</f>
        <v>500000</v>
      </c>
      <c r="K119" s="48">
        <f>K120</f>
        <v>1.5569791507780142E-2</v>
      </c>
      <c r="M119" s="703"/>
    </row>
    <row r="120" spans="1:13" ht="12.75">
      <c r="A120" s="57">
        <v>2</v>
      </c>
      <c r="B120" s="50">
        <v>2</v>
      </c>
      <c r="C120" s="50">
        <v>6</v>
      </c>
      <c r="D120" s="50">
        <v>2</v>
      </c>
      <c r="E120" s="50" t="s">
        <v>1139</v>
      </c>
      <c r="F120" s="58" t="s">
        <v>1220</v>
      </c>
      <c r="G120" s="52">
        <v>300000</v>
      </c>
      <c r="H120" s="52"/>
      <c r="I120" s="52">
        <v>200000</v>
      </c>
      <c r="J120" s="94">
        <f>SUBTOTAL(9,G120:I120)</f>
        <v>500000</v>
      </c>
      <c r="K120" s="95">
        <f>IFERROR(J120/$J$18*100,"0.00")</f>
        <v>1.5569791507780142E-2</v>
      </c>
      <c r="M120" s="703"/>
    </row>
    <row r="121" spans="1:13" ht="12.75">
      <c r="A121" s="44">
        <v>2</v>
      </c>
      <c r="B121" s="45">
        <v>2</v>
      </c>
      <c r="C121" s="45">
        <v>6</v>
      </c>
      <c r="D121" s="45">
        <v>3</v>
      </c>
      <c r="E121" s="45"/>
      <c r="F121" s="56" t="s">
        <v>1221</v>
      </c>
      <c r="G121" s="47">
        <f>G122</f>
        <v>100000</v>
      </c>
      <c r="H121" s="47">
        <f>H122</f>
        <v>0</v>
      </c>
      <c r="I121" s="47">
        <f>I122</f>
        <v>0</v>
      </c>
      <c r="J121" s="47">
        <f>J122</f>
        <v>100000</v>
      </c>
      <c r="K121" s="48">
        <f>K122</f>
        <v>3.1139583015560284E-3</v>
      </c>
      <c r="M121" s="703"/>
    </row>
    <row r="122" spans="1:13" ht="12.75">
      <c r="A122" s="57">
        <v>2</v>
      </c>
      <c r="B122" s="50">
        <v>2</v>
      </c>
      <c r="C122" s="50">
        <v>6</v>
      </c>
      <c r="D122" s="50">
        <v>3</v>
      </c>
      <c r="E122" s="50" t="s">
        <v>1139</v>
      </c>
      <c r="F122" s="58" t="s">
        <v>1221</v>
      </c>
      <c r="G122" s="52">
        <v>100000</v>
      </c>
      <c r="H122" s="52"/>
      <c r="I122" s="52"/>
      <c r="J122" s="94">
        <f>SUBTOTAL(9,G122:I122)</f>
        <v>100000</v>
      </c>
      <c r="K122" s="95">
        <f>IFERROR(J122/$J$18*100,"0.00")</f>
        <v>3.1139583015560284E-3</v>
      </c>
      <c r="M122" s="703"/>
    </row>
    <row r="123" spans="1:13" ht="12.75">
      <c r="A123" s="59">
        <v>2</v>
      </c>
      <c r="B123" s="45">
        <v>2</v>
      </c>
      <c r="C123" s="45">
        <v>6</v>
      </c>
      <c r="D123" s="45">
        <v>9</v>
      </c>
      <c r="E123" s="45"/>
      <c r="F123" s="60" t="s">
        <v>1222</v>
      </c>
      <c r="G123" s="61">
        <f>+G124</f>
        <v>0</v>
      </c>
      <c r="H123" s="61">
        <f>+H124</f>
        <v>0</v>
      </c>
      <c r="I123" s="61">
        <f>+I124</f>
        <v>0</v>
      </c>
      <c r="J123" s="61">
        <f>+J124</f>
        <v>0</v>
      </c>
      <c r="K123" s="62">
        <f>+K124</f>
        <v>0</v>
      </c>
      <c r="M123" s="703"/>
    </row>
    <row r="124" spans="1:13" ht="12.75">
      <c r="A124" s="57">
        <v>2</v>
      </c>
      <c r="B124" s="50">
        <v>2</v>
      </c>
      <c r="C124" s="50">
        <v>6</v>
      </c>
      <c r="D124" s="50">
        <v>9</v>
      </c>
      <c r="E124" s="50" t="s">
        <v>1139</v>
      </c>
      <c r="F124" s="58" t="s">
        <v>1222</v>
      </c>
      <c r="G124" s="52"/>
      <c r="H124" s="52"/>
      <c r="I124" s="52"/>
      <c r="J124" s="94">
        <f>SUBTOTAL(9,G124:I124)</f>
        <v>0</v>
      </c>
      <c r="K124" s="95">
        <f>IFERROR(J124/$J$18*100,"0.00")</f>
        <v>0</v>
      </c>
      <c r="M124" s="703"/>
    </row>
    <row r="125" spans="1:13" ht="12.75">
      <c r="A125" s="39">
        <v>2</v>
      </c>
      <c r="B125" s="40">
        <v>2</v>
      </c>
      <c r="C125" s="40">
        <v>7</v>
      </c>
      <c r="D125" s="40"/>
      <c r="E125" s="40"/>
      <c r="F125" s="41" t="s">
        <v>1223</v>
      </c>
      <c r="G125" s="42">
        <f>+G126+G131+G141</f>
        <v>2900000</v>
      </c>
      <c r="H125" s="42">
        <f>+H126+H131+H141</f>
        <v>13000000</v>
      </c>
      <c r="I125" s="42">
        <f>+I126+I131+I141</f>
        <v>28574569.990000002</v>
      </c>
      <c r="J125" s="42">
        <f>+J126+J131+J141</f>
        <v>44474569.990000002</v>
      </c>
      <c r="K125" s="43">
        <f>+K126+K131+K141</f>
        <v>1.384919564284951</v>
      </c>
      <c r="M125" s="703"/>
    </row>
    <row r="126" spans="1:13" ht="12.75">
      <c r="A126" s="59">
        <v>2</v>
      </c>
      <c r="B126" s="45">
        <v>2</v>
      </c>
      <c r="C126" s="45">
        <v>7</v>
      </c>
      <c r="D126" s="45">
        <v>1</v>
      </c>
      <c r="E126" s="45"/>
      <c r="F126" s="60" t="s">
        <v>1224</v>
      </c>
      <c r="G126" s="47">
        <f>SUM(G127:G130)</f>
        <v>0</v>
      </c>
      <c r="H126" s="47">
        <f>SUM(H127:H130)</f>
        <v>10000000</v>
      </c>
      <c r="I126" s="47">
        <f>SUM(I127:I130)</f>
        <v>13287000</v>
      </c>
      <c r="J126" s="47">
        <f>SUM(J127:J130)</f>
        <v>23287000</v>
      </c>
      <c r="K126" s="48">
        <f>SUM(K127:K130)</f>
        <v>0.72514746968335242</v>
      </c>
      <c r="M126" s="703"/>
    </row>
    <row r="127" spans="1:13" ht="12.75">
      <c r="A127" s="49">
        <v>2</v>
      </c>
      <c r="B127" s="50">
        <v>2</v>
      </c>
      <c r="C127" s="50">
        <v>7</v>
      </c>
      <c r="D127" s="50">
        <v>1</v>
      </c>
      <c r="E127" s="50" t="s">
        <v>1139</v>
      </c>
      <c r="F127" s="63" t="s">
        <v>1225</v>
      </c>
      <c r="G127" s="52"/>
      <c r="H127" s="52">
        <v>5000000</v>
      </c>
      <c r="I127" s="52">
        <v>8743000</v>
      </c>
      <c r="J127" s="94">
        <f>SUBTOTAL(9,G127:I127)</f>
        <v>13743000</v>
      </c>
      <c r="K127" s="95">
        <f>IFERROR(J127/$J$18*100,"0.00")</f>
        <v>0.42795128938284499</v>
      </c>
      <c r="M127" s="703"/>
    </row>
    <row r="128" spans="1:13" ht="12.75">
      <c r="A128" s="49">
        <v>2</v>
      </c>
      <c r="B128" s="50">
        <v>2</v>
      </c>
      <c r="C128" s="50">
        <v>7</v>
      </c>
      <c r="D128" s="50">
        <v>1</v>
      </c>
      <c r="E128" s="50" t="s">
        <v>1145</v>
      </c>
      <c r="F128" s="63" t="s">
        <v>1226</v>
      </c>
      <c r="G128" s="52"/>
      <c r="H128" s="52"/>
      <c r="I128" s="52">
        <v>1611000</v>
      </c>
      <c r="J128" s="94">
        <f>SUBTOTAL(9,G128:I128)</f>
        <v>1611000</v>
      </c>
      <c r="K128" s="95">
        <f>IFERROR(J128/$J$18*100,"0.00")</f>
        <v>5.0165868238067617E-2</v>
      </c>
      <c r="M128" s="703"/>
    </row>
    <row r="129" spans="1:13" ht="22.5">
      <c r="A129" s="49">
        <v>2</v>
      </c>
      <c r="B129" s="50">
        <v>2</v>
      </c>
      <c r="C129" s="50">
        <v>7</v>
      </c>
      <c r="D129" s="50">
        <v>1</v>
      </c>
      <c r="E129" s="50" t="s">
        <v>1172</v>
      </c>
      <c r="F129" s="63" t="s">
        <v>1227</v>
      </c>
      <c r="G129" s="52"/>
      <c r="H129" s="52">
        <v>5000000</v>
      </c>
      <c r="I129" s="52">
        <v>2096000</v>
      </c>
      <c r="J129" s="94">
        <f>SUBTOTAL(9,G129:I129)</f>
        <v>7096000</v>
      </c>
      <c r="K129" s="95">
        <f>IFERROR(J129/$J$18*100,"0.00")</f>
        <v>0.22096648107841577</v>
      </c>
      <c r="M129" s="703"/>
    </row>
    <row r="130" spans="1:13" ht="22.5">
      <c r="A130" s="49">
        <v>2</v>
      </c>
      <c r="B130" s="50">
        <v>2</v>
      </c>
      <c r="C130" s="50">
        <v>7</v>
      </c>
      <c r="D130" s="50">
        <v>1</v>
      </c>
      <c r="E130" s="50" t="s">
        <v>1228</v>
      </c>
      <c r="F130" s="63" t="s">
        <v>1229</v>
      </c>
      <c r="G130" s="52"/>
      <c r="H130" s="52"/>
      <c r="I130" s="52">
        <v>837000</v>
      </c>
      <c r="J130" s="94">
        <f>SUBTOTAL(9,G130:I130)</f>
        <v>837000</v>
      </c>
      <c r="K130" s="95">
        <f>IFERROR(J130/$J$18*100,"0.00")</f>
        <v>2.6063830984023956E-2</v>
      </c>
      <c r="M130" s="703"/>
    </row>
    <row r="131" spans="1:13" ht="12.75">
      <c r="A131" s="44">
        <v>2</v>
      </c>
      <c r="B131" s="45">
        <v>2</v>
      </c>
      <c r="C131" s="45">
        <v>7</v>
      </c>
      <c r="D131" s="45">
        <v>2</v>
      </c>
      <c r="E131" s="45"/>
      <c r="F131" s="56" t="s">
        <v>1230</v>
      </c>
      <c r="G131" s="47">
        <f>SUM(G132:G140)</f>
        <v>2900000</v>
      </c>
      <c r="H131" s="47">
        <f>SUM(H132:H140)</f>
        <v>3000000</v>
      </c>
      <c r="I131" s="47">
        <f>SUM(I132:I140)</f>
        <v>15257569.99</v>
      </c>
      <c r="J131" s="47">
        <f>SUM(J132:J140)</f>
        <v>21157569.990000002</v>
      </c>
      <c r="K131" s="48">
        <f>SUM(K132:K140)</f>
        <v>0.65883790711113188</v>
      </c>
      <c r="M131" s="703"/>
    </row>
    <row r="132" spans="1:13" ht="22.5">
      <c r="A132" s="49">
        <v>2</v>
      </c>
      <c r="B132" s="50">
        <v>2</v>
      </c>
      <c r="C132" s="50">
        <v>7</v>
      </c>
      <c r="D132" s="50">
        <v>2</v>
      </c>
      <c r="E132" s="50" t="s">
        <v>1139</v>
      </c>
      <c r="F132" s="63" t="s">
        <v>1231</v>
      </c>
      <c r="G132" s="52"/>
      <c r="H132" s="52"/>
      <c r="I132" s="52">
        <v>1299299.95</v>
      </c>
      <c r="J132" s="94">
        <f t="shared" ref="J132:J140" si="8">SUBTOTAL(9,G132:I132)</f>
        <v>1299299.95</v>
      </c>
      <c r="K132" s="95">
        <f t="shared" ref="K132:K140" si="9">IFERROR(J132/$J$18*100,"0.00")</f>
        <v>4.0459658655138321E-2</v>
      </c>
      <c r="M132" s="703"/>
    </row>
    <row r="133" spans="1:13" ht="22.5">
      <c r="A133" s="49">
        <v>2</v>
      </c>
      <c r="B133" s="50">
        <v>2</v>
      </c>
      <c r="C133" s="50">
        <v>7</v>
      </c>
      <c r="D133" s="50">
        <v>2</v>
      </c>
      <c r="E133" s="50" t="s">
        <v>1141</v>
      </c>
      <c r="F133" s="63" t="s">
        <v>1232</v>
      </c>
      <c r="G133" s="52">
        <v>520000</v>
      </c>
      <c r="H133" s="52"/>
      <c r="I133" s="52">
        <v>1422000</v>
      </c>
      <c r="J133" s="94">
        <f>SUBTOTAL(9,G133:I133)</f>
        <v>1942000</v>
      </c>
      <c r="K133" s="95">
        <f t="shared" si="9"/>
        <v>6.0473070216218068E-2</v>
      </c>
      <c r="M133" s="703"/>
    </row>
    <row r="134" spans="1:13" ht="22.5">
      <c r="A134" s="49">
        <v>2</v>
      </c>
      <c r="B134" s="50">
        <v>2</v>
      </c>
      <c r="C134" s="50">
        <v>7</v>
      </c>
      <c r="D134" s="50">
        <v>2</v>
      </c>
      <c r="E134" s="50" t="s">
        <v>1148</v>
      </c>
      <c r="F134" s="63" t="s">
        <v>1233</v>
      </c>
      <c r="G134" s="52"/>
      <c r="H134" s="52"/>
      <c r="I134" s="52">
        <v>60791.95</v>
      </c>
      <c r="J134" s="94">
        <f t="shared" si="8"/>
        <v>60791.95</v>
      </c>
      <c r="K134" s="95">
        <f t="shared" si="9"/>
        <v>1.89303597370279E-3</v>
      </c>
      <c r="M134" s="703"/>
    </row>
    <row r="135" spans="1:13" ht="22.5">
      <c r="A135" s="49">
        <v>2</v>
      </c>
      <c r="B135" s="50">
        <v>2</v>
      </c>
      <c r="C135" s="50">
        <v>7</v>
      </c>
      <c r="D135" s="50">
        <v>2</v>
      </c>
      <c r="E135" s="50" t="s">
        <v>1163</v>
      </c>
      <c r="F135" s="63" t="s">
        <v>1234</v>
      </c>
      <c r="G135" s="52">
        <v>420000</v>
      </c>
      <c r="H135" s="52">
        <v>500000</v>
      </c>
      <c r="I135" s="52">
        <v>8231953.0899999999</v>
      </c>
      <c r="J135" s="94">
        <f t="shared" si="8"/>
        <v>9151953.0899999999</v>
      </c>
      <c r="K135" s="95">
        <f t="shared" si="9"/>
        <v>0.28498800300056848</v>
      </c>
      <c r="M135" s="703"/>
    </row>
    <row r="136" spans="1:13" ht="12.75">
      <c r="A136" s="49">
        <v>2</v>
      </c>
      <c r="B136" s="50">
        <v>2</v>
      </c>
      <c r="C136" s="50">
        <v>7</v>
      </c>
      <c r="D136" s="50">
        <v>2</v>
      </c>
      <c r="E136" s="50" t="s">
        <v>1143</v>
      </c>
      <c r="F136" s="63" t="s">
        <v>1235</v>
      </c>
      <c r="G136" s="52"/>
      <c r="H136" s="52"/>
      <c r="I136" s="52">
        <v>110000</v>
      </c>
      <c r="J136" s="94">
        <f t="shared" si="8"/>
        <v>110000</v>
      </c>
      <c r="K136" s="95">
        <f t="shared" si="9"/>
        <v>3.4253541317116314E-3</v>
      </c>
      <c r="M136" s="703"/>
    </row>
    <row r="137" spans="1:13" ht="22.5">
      <c r="A137" s="49">
        <v>2</v>
      </c>
      <c r="B137" s="50">
        <v>2</v>
      </c>
      <c r="C137" s="50">
        <v>7</v>
      </c>
      <c r="D137" s="50">
        <v>2</v>
      </c>
      <c r="E137" s="50" t="s">
        <v>1145</v>
      </c>
      <c r="F137" s="64" t="s">
        <v>1236</v>
      </c>
      <c r="G137" s="52">
        <v>860000</v>
      </c>
      <c r="H137" s="52"/>
      <c r="I137" s="52">
        <v>1835000</v>
      </c>
      <c r="J137" s="94">
        <f t="shared" si="8"/>
        <v>2695000</v>
      </c>
      <c r="K137" s="95">
        <f t="shared" si="9"/>
        <v>8.3921176226934957E-2</v>
      </c>
      <c r="M137" s="703"/>
    </row>
    <row r="138" spans="1:13" ht="22.5">
      <c r="A138" s="49">
        <v>2</v>
      </c>
      <c r="B138" s="50">
        <v>2</v>
      </c>
      <c r="C138" s="50">
        <v>7</v>
      </c>
      <c r="D138" s="50">
        <v>2</v>
      </c>
      <c r="E138" s="50" t="s">
        <v>1172</v>
      </c>
      <c r="F138" s="64" t="s">
        <v>1237</v>
      </c>
      <c r="G138" s="52"/>
      <c r="H138" s="52"/>
      <c r="I138" s="52">
        <v>250000</v>
      </c>
      <c r="J138" s="94">
        <f t="shared" si="8"/>
        <v>250000</v>
      </c>
      <c r="K138" s="95">
        <f t="shared" si="9"/>
        <v>7.784895753890071E-3</v>
      </c>
      <c r="M138" s="703"/>
    </row>
    <row r="139" spans="1:13" ht="22.5">
      <c r="A139" s="49">
        <v>2</v>
      </c>
      <c r="B139" s="50">
        <v>2</v>
      </c>
      <c r="C139" s="50">
        <v>7</v>
      </c>
      <c r="D139" s="50">
        <v>2</v>
      </c>
      <c r="E139" s="50" t="s">
        <v>1152</v>
      </c>
      <c r="F139" s="64" t="s">
        <v>1381</v>
      </c>
      <c r="G139" s="52"/>
      <c r="H139" s="52">
        <v>1100000</v>
      </c>
      <c r="I139" s="52">
        <v>498525</v>
      </c>
      <c r="J139" s="94">
        <f t="shared" si="8"/>
        <v>1598525</v>
      </c>
      <c r="K139" s="95">
        <f>IFERROR(J139/$J$18*100,"0.00")</f>
        <v>4.9777401939948507E-2</v>
      </c>
      <c r="M139" s="703"/>
    </row>
    <row r="140" spans="1:13" ht="22.5">
      <c r="A140" s="49">
        <v>2</v>
      </c>
      <c r="B140" s="50">
        <v>2</v>
      </c>
      <c r="C140" s="50">
        <v>7</v>
      </c>
      <c r="D140" s="50">
        <v>2</v>
      </c>
      <c r="E140" s="50" t="s">
        <v>1228</v>
      </c>
      <c r="F140" s="64" t="s">
        <v>1382</v>
      </c>
      <c r="G140" s="52">
        <v>1100000</v>
      </c>
      <c r="H140" s="52">
        <v>1400000</v>
      </c>
      <c r="I140" s="52">
        <v>1550000</v>
      </c>
      <c r="J140" s="94">
        <f t="shared" si="8"/>
        <v>4050000</v>
      </c>
      <c r="K140" s="95">
        <f t="shared" si="9"/>
        <v>0.12611531121301917</v>
      </c>
      <c r="M140" s="703"/>
    </row>
    <row r="141" spans="1:13" ht="12.75">
      <c r="A141" s="44">
        <v>2</v>
      </c>
      <c r="B141" s="45">
        <v>2</v>
      </c>
      <c r="C141" s="45">
        <v>7</v>
      </c>
      <c r="D141" s="45">
        <v>3</v>
      </c>
      <c r="E141" s="45"/>
      <c r="F141" s="56" t="s">
        <v>1240</v>
      </c>
      <c r="G141" s="47">
        <f>G142</f>
        <v>0</v>
      </c>
      <c r="H141" s="47">
        <f>H142</f>
        <v>0</v>
      </c>
      <c r="I141" s="47">
        <f>I142</f>
        <v>30000</v>
      </c>
      <c r="J141" s="47">
        <f>J142</f>
        <v>30000</v>
      </c>
      <c r="K141" s="48">
        <f>K142</f>
        <v>9.3418749046680839E-4</v>
      </c>
      <c r="M141" s="703"/>
    </row>
    <row r="142" spans="1:13" ht="12.75">
      <c r="A142" s="49">
        <v>2</v>
      </c>
      <c r="B142" s="50">
        <v>2</v>
      </c>
      <c r="C142" s="50">
        <v>7</v>
      </c>
      <c r="D142" s="50">
        <v>3</v>
      </c>
      <c r="E142" s="50" t="s">
        <v>1139</v>
      </c>
      <c r="F142" s="51" t="s">
        <v>1240</v>
      </c>
      <c r="G142" s="52"/>
      <c r="H142" s="52"/>
      <c r="I142" s="52">
        <v>30000</v>
      </c>
      <c r="J142" s="94">
        <f>SUBTOTAL(9,G142:I142)</f>
        <v>30000</v>
      </c>
      <c r="K142" s="95">
        <f>IFERROR(J142/$J$18*100,"0.00")</f>
        <v>9.3418749046680839E-4</v>
      </c>
      <c r="M142" s="703"/>
    </row>
    <row r="143" spans="1:13" ht="12.75">
      <c r="A143" s="39">
        <v>2</v>
      </c>
      <c r="B143" s="40">
        <v>2</v>
      </c>
      <c r="C143" s="40">
        <v>8</v>
      </c>
      <c r="D143" s="40"/>
      <c r="E143" s="40"/>
      <c r="F143" s="41" t="s">
        <v>1241</v>
      </c>
      <c r="G143" s="42">
        <f>+G144+G146+G148+G150+G154+G157+G164</f>
        <v>6211705.5899999999</v>
      </c>
      <c r="H143" s="42">
        <f>+H144+H146+H148+H150+H154+H157+H164</f>
        <v>0</v>
      </c>
      <c r="I143" s="42">
        <f>+I144+I146+I148+I150+I154+I157+I164</f>
        <v>17407230.34</v>
      </c>
      <c r="J143" s="42">
        <f>+J144+J146+J148+J150+J154+J157+J164</f>
        <v>23618935.93</v>
      </c>
      <c r="K143" s="42">
        <f>+K144+K146+K148+K150+K154+K157+K164</f>
        <v>0.73548381613143454</v>
      </c>
      <c r="M143" s="703"/>
    </row>
    <row r="144" spans="1:13" ht="12.75">
      <c r="A144" s="44">
        <v>2</v>
      </c>
      <c r="B144" s="45">
        <v>2</v>
      </c>
      <c r="C144" s="45">
        <v>8</v>
      </c>
      <c r="D144" s="45">
        <v>1</v>
      </c>
      <c r="E144" s="45"/>
      <c r="F144" s="56" t="s">
        <v>1242</v>
      </c>
      <c r="G144" s="47">
        <f>G145</f>
        <v>150000</v>
      </c>
      <c r="H144" s="47">
        <f>H145</f>
        <v>0</v>
      </c>
      <c r="I144" s="47">
        <f>I145</f>
        <v>15000</v>
      </c>
      <c r="J144" s="47">
        <f>J145</f>
        <v>165000</v>
      </c>
      <c r="K144" s="48">
        <f>K145</f>
        <v>5.1380311975674463E-3</v>
      </c>
      <c r="M144" s="703"/>
    </row>
    <row r="145" spans="1:13" ht="12.75">
      <c r="A145" s="49">
        <v>2</v>
      </c>
      <c r="B145" s="50">
        <v>2</v>
      </c>
      <c r="C145" s="50">
        <v>8</v>
      </c>
      <c r="D145" s="50">
        <v>1</v>
      </c>
      <c r="E145" s="50" t="s">
        <v>1139</v>
      </c>
      <c r="F145" s="51" t="s">
        <v>1242</v>
      </c>
      <c r="G145" s="52">
        <v>150000</v>
      </c>
      <c r="H145" s="52"/>
      <c r="I145" s="52">
        <v>15000</v>
      </c>
      <c r="J145" s="94">
        <f>SUBTOTAL(9,G145:I145)</f>
        <v>165000</v>
      </c>
      <c r="K145" s="95">
        <f>IFERROR(J145/$J$18*100,"0.00")</f>
        <v>5.1380311975674463E-3</v>
      </c>
      <c r="M145" s="703"/>
    </row>
    <row r="146" spans="1:13" ht="12.75">
      <c r="A146" s="44">
        <v>2</v>
      </c>
      <c r="B146" s="45">
        <v>2</v>
      </c>
      <c r="C146" s="45">
        <v>8</v>
      </c>
      <c r="D146" s="45">
        <v>2</v>
      </c>
      <c r="E146" s="45"/>
      <c r="F146" s="56" t="s">
        <v>1243</v>
      </c>
      <c r="G146" s="47">
        <f>G147</f>
        <v>210000</v>
      </c>
      <c r="H146" s="47">
        <f>H147</f>
        <v>0</v>
      </c>
      <c r="I146" s="47">
        <f>I147</f>
        <v>1177433.3400000001</v>
      </c>
      <c r="J146" s="47">
        <f>J147</f>
        <v>1387433.34</v>
      </c>
      <c r="K146" s="48">
        <f>K147</f>
        <v>4.3204095669486076E-2</v>
      </c>
      <c r="M146" s="703"/>
    </row>
    <row r="147" spans="1:13" ht="12.75">
      <c r="A147" s="49">
        <v>2</v>
      </c>
      <c r="B147" s="50">
        <v>2</v>
      </c>
      <c r="C147" s="50">
        <v>8</v>
      </c>
      <c r="D147" s="50">
        <v>2</v>
      </c>
      <c r="E147" s="50" t="s">
        <v>1139</v>
      </c>
      <c r="F147" s="51" t="s">
        <v>1244</v>
      </c>
      <c r="G147" s="52">
        <v>210000</v>
      </c>
      <c r="H147" s="52"/>
      <c r="I147" s="52">
        <v>1177433.3400000001</v>
      </c>
      <c r="J147" s="94">
        <f>SUBTOTAL(9,G147:I147)</f>
        <v>1387433.34</v>
      </c>
      <c r="K147" s="95">
        <f>IFERROR(J147/$J$18*100,"0.00")</f>
        <v>4.3204095669486076E-2</v>
      </c>
      <c r="M147" s="703"/>
    </row>
    <row r="148" spans="1:13" ht="12.75">
      <c r="A148" s="44">
        <v>2</v>
      </c>
      <c r="B148" s="45">
        <v>2</v>
      </c>
      <c r="C148" s="45">
        <v>8</v>
      </c>
      <c r="D148" s="45">
        <v>4</v>
      </c>
      <c r="E148" s="45"/>
      <c r="F148" s="56" t="s">
        <v>1245</v>
      </c>
      <c r="G148" s="47">
        <f>G149</f>
        <v>100000</v>
      </c>
      <c r="H148" s="47">
        <f>H149</f>
        <v>0</v>
      </c>
      <c r="I148" s="47">
        <f>I149</f>
        <v>26000</v>
      </c>
      <c r="J148" s="47">
        <f>J149</f>
        <v>126000</v>
      </c>
      <c r="K148" s="48">
        <f>K149</f>
        <v>3.9235874599605957E-3</v>
      </c>
      <c r="M148" s="703"/>
    </row>
    <row r="149" spans="1:13" ht="12.75">
      <c r="A149" s="49">
        <v>2</v>
      </c>
      <c r="B149" s="50">
        <v>2</v>
      </c>
      <c r="C149" s="50">
        <v>8</v>
      </c>
      <c r="D149" s="50">
        <v>4</v>
      </c>
      <c r="E149" s="50" t="s">
        <v>1139</v>
      </c>
      <c r="F149" s="51" t="s">
        <v>1245</v>
      </c>
      <c r="G149" s="52">
        <v>100000</v>
      </c>
      <c r="H149" s="52"/>
      <c r="I149" s="52">
        <v>26000</v>
      </c>
      <c r="J149" s="94">
        <f>SUBTOTAL(9,G149:I149)</f>
        <v>126000</v>
      </c>
      <c r="K149" s="95">
        <f>IFERROR(J149/$J$18*100,"0.00")</f>
        <v>3.9235874599605957E-3</v>
      </c>
      <c r="M149" s="703"/>
    </row>
    <row r="150" spans="1:13" ht="12.75">
      <c r="A150" s="44">
        <v>2</v>
      </c>
      <c r="B150" s="45">
        <v>2</v>
      </c>
      <c r="C150" s="45">
        <v>8</v>
      </c>
      <c r="D150" s="45">
        <v>5</v>
      </c>
      <c r="E150" s="45"/>
      <c r="F150" s="56" t="s">
        <v>1246</v>
      </c>
      <c r="G150" s="47">
        <f>SUM(G151:G153)</f>
        <v>650000</v>
      </c>
      <c r="H150" s="47">
        <f>SUM(H151:H153)</f>
        <v>0</v>
      </c>
      <c r="I150" s="47">
        <f>SUM(I151:I153)</f>
        <v>8399197</v>
      </c>
      <c r="J150" s="47">
        <f>SUM(J151:J153)</f>
        <v>9049197</v>
      </c>
      <c r="K150" s="48">
        <f>SUM(K151:K153)</f>
        <v>0.28178822120565905</v>
      </c>
      <c r="M150" s="703"/>
    </row>
    <row r="151" spans="1:13" ht="12.75">
      <c r="A151" s="49">
        <v>2</v>
      </c>
      <c r="B151" s="50">
        <v>2</v>
      </c>
      <c r="C151" s="50">
        <v>8</v>
      </c>
      <c r="D151" s="50">
        <v>5</v>
      </c>
      <c r="E151" s="50" t="s">
        <v>1139</v>
      </c>
      <c r="F151" s="51" t="s">
        <v>1247</v>
      </c>
      <c r="G151" s="52">
        <v>650000</v>
      </c>
      <c r="H151" s="52"/>
      <c r="I151" s="52">
        <v>7815197</v>
      </c>
      <c r="J151" s="94">
        <f>SUBTOTAL(9,G151:I151)</f>
        <v>8465197</v>
      </c>
      <c r="K151" s="95">
        <f>IFERROR(J151/$J$18*100,"0.00")</f>
        <v>0.26360270472457187</v>
      </c>
      <c r="M151" s="703"/>
    </row>
    <row r="152" spans="1:13" ht="12.75">
      <c r="A152" s="49">
        <v>2</v>
      </c>
      <c r="B152" s="50">
        <v>2</v>
      </c>
      <c r="C152" s="50">
        <v>8</v>
      </c>
      <c r="D152" s="50">
        <v>5</v>
      </c>
      <c r="E152" s="50" t="s">
        <v>1141</v>
      </c>
      <c r="F152" s="51" t="s">
        <v>1248</v>
      </c>
      <c r="G152" s="52"/>
      <c r="H152" s="52"/>
      <c r="I152" s="52">
        <v>145000</v>
      </c>
      <c r="J152" s="94">
        <f>SUBTOTAL(9,G152:I152)</f>
        <v>145000</v>
      </c>
      <c r="K152" s="95">
        <f>IFERROR(J152/$J$18*100,"0.00")</f>
        <v>4.5152395372562411E-3</v>
      </c>
      <c r="M152" s="703"/>
    </row>
    <row r="153" spans="1:13" ht="12.75">
      <c r="A153" s="49">
        <v>2</v>
      </c>
      <c r="B153" s="50">
        <v>2</v>
      </c>
      <c r="C153" s="50">
        <v>8</v>
      </c>
      <c r="D153" s="50">
        <v>5</v>
      </c>
      <c r="E153" s="50" t="s">
        <v>1148</v>
      </c>
      <c r="F153" s="51" t="s">
        <v>1249</v>
      </c>
      <c r="G153" s="52"/>
      <c r="H153" s="52"/>
      <c r="I153" s="52">
        <v>439000</v>
      </c>
      <c r="J153" s="94">
        <f>SUBTOTAL(9,G153:I153)</f>
        <v>439000</v>
      </c>
      <c r="K153" s="95">
        <f>IFERROR(J153/$J$18*100,"0.00")</f>
        <v>1.3670276943830963E-2</v>
      </c>
      <c r="M153" s="703"/>
    </row>
    <row r="154" spans="1:13" ht="12.75">
      <c r="A154" s="44">
        <v>2</v>
      </c>
      <c r="B154" s="45">
        <v>2</v>
      </c>
      <c r="C154" s="45">
        <v>8</v>
      </c>
      <c r="D154" s="45">
        <v>6</v>
      </c>
      <c r="E154" s="45"/>
      <c r="F154" s="56" t="s">
        <v>1250</v>
      </c>
      <c r="G154" s="47">
        <f>SUM(G155:G156)</f>
        <v>1076705.5899999999</v>
      </c>
      <c r="H154" s="47">
        <f>SUM(H155:H156)</f>
        <v>0</v>
      </c>
      <c r="I154" s="47">
        <f>SUM(I155:I156)</f>
        <v>1063000</v>
      </c>
      <c r="J154" s="47">
        <f>SUM(J155:J156)</f>
        <v>2139705.59</v>
      </c>
      <c r="K154" s="48">
        <f>SUM(K155:K156)</f>
        <v>6.6629539848663391E-2</v>
      </c>
      <c r="M154" s="703"/>
    </row>
    <row r="155" spans="1:13" ht="12.75">
      <c r="A155" s="49">
        <v>2</v>
      </c>
      <c r="B155" s="50">
        <v>2</v>
      </c>
      <c r="C155" s="50">
        <v>8</v>
      </c>
      <c r="D155" s="50">
        <v>6</v>
      </c>
      <c r="E155" s="50" t="s">
        <v>1139</v>
      </c>
      <c r="F155" s="51" t="s">
        <v>1383</v>
      </c>
      <c r="G155" s="52">
        <v>1076705.5899999999</v>
      </c>
      <c r="H155" s="52"/>
      <c r="I155" s="52">
        <v>323000</v>
      </c>
      <c r="J155" s="94">
        <f>SUBTOTAL(9,G155:I155)</f>
        <v>1399705.5899999999</v>
      </c>
      <c r="K155" s="95">
        <f>IFERROR(J155/$J$18*100,"0.00")</f>
        <v>4.3586248417148782E-2</v>
      </c>
      <c r="M155" s="703"/>
    </row>
    <row r="156" spans="1:13" ht="12.75">
      <c r="A156" s="49">
        <v>2</v>
      </c>
      <c r="B156" s="50">
        <v>2</v>
      </c>
      <c r="C156" s="50">
        <v>8</v>
      </c>
      <c r="D156" s="50">
        <v>6</v>
      </c>
      <c r="E156" s="50" t="s">
        <v>1141</v>
      </c>
      <c r="F156" s="51" t="s">
        <v>1251</v>
      </c>
      <c r="G156" s="52"/>
      <c r="H156" s="52"/>
      <c r="I156" s="52">
        <v>740000</v>
      </c>
      <c r="J156" s="94">
        <f>SUBTOTAL(9,G156:I156)</f>
        <v>740000</v>
      </c>
      <c r="K156" s="95">
        <f>IFERROR(J156/$J$18*100,"0.00")</f>
        <v>2.3043291431514609E-2</v>
      </c>
      <c r="M156" s="703"/>
    </row>
    <row r="157" spans="1:13" ht="12.75">
      <c r="A157" s="44">
        <v>2</v>
      </c>
      <c r="B157" s="45">
        <v>2</v>
      </c>
      <c r="C157" s="45">
        <v>8</v>
      </c>
      <c r="D157" s="45">
        <v>7</v>
      </c>
      <c r="E157" s="45"/>
      <c r="F157" s="56" t="s">
        <v>1252</v>
      </c>
      <c r="G157" s="47">
        <f>SUM(G158:G163)</f>
        <v>625000</v>
      </c>
      <c r="H157" s="47">
        <f>SUM(H158:H163)</f>
        <v>0</v>
      </c>
      <c r="I157" s="47">
        <f>SUM(I158:I163)</f>
        <v>4099800</v>
      </c>
      <c r="J157" s="47">
        <f>SUM(J158:J163)</f>
        <v>4724800</v>
      </c>
      <c r="K157" s="48">
        <f>SUM(K158:K163)</f>
        <v>0.14712830183191922</v>
      </c>
      <c r="M157" s="703"/>
    </row>
    <row r="158" spans="1:13" ht="12.75">
      <c r="A158" s="49">
        <v>2</v>
      </c>
      <c r="B158" s="50">
        <v>2</v>
      </c>
      <c r="C158" s="50">
        <v>8</v>
      </c>
      <c r="D158" s="50">
        <v>7</v>
      </c>
      <c r="E158" s="50" t="s">
        <v>1139</v>
      </c>
      <c r="F158" s="64" t="s">
        <v>1384</v>
      </c>
      <c r="G158" s="52">
        <v>525000</v>
      </c>
      <c r="H158" s="52"/>
      <c r="I158" s="52">
        <v>250000</v>
      </c>
      <c r="J158" s="94">
        <f t="shared" ref="J158:J163" si="10">SUBTOTAL(9,G158:I158)</f>
        <v>775000</v>
      </c>
      <c r="K158" s="95">
        <f t="shared" ref="K158:K163" si="11">IFERROR(J158/$J$18*100,"0.00")</f>
        <v>2.4133176837059216E-2</v>
      </c>
      <c r="M158" s="703"/>
    </row>
    <row r="159" spans="1:13" ht="12.75">
      <c r="A159" s="49">
        <v>2</v>
      </c>
      <c r="B159" s="50">
        <v>2</v>
      </c>
      <c r="C159" s="50">
        <v>8</v>
      </c>
      <c r="D159" s="50">
        <v>7</v>
      </c>
      <c r="E159" s="50" t="s">
        <v>1141</v>
      </c>
      <c r="F159" s="64" t="s">
        <v>1253</v>
      </c>
      <c r="G159" s="52"/>
      <c r="H159" s="52"/>
      <c r="I159" s="52">
        <v>15000</v>
      </c>
      <c r="J159" s="94">
        <f t="shared" si="10"/>
        <v>15000</v>
      </c>
      <c r="K159" s="95">
        <f t="shared" si="11"/>
        <v>4.670937452334042E-4</v>
      </c>
      <c r="M159" s="703"/>
    </row>
    <row r="160" spans="1:13" ht="12.75">
      <c r="A160" s="49">
        <v>2</v>
      </c>
      <c r="B160" s="50">
        <v>2</v>
      </c>
      <c r="C160" s="50">
        <v>8</v>
      </c>
      <c r="D160" s="50">
        <v>7</v>
      </c>
      <c r="E160" s="50" t="s">
        <v>1148</v>
      </c>
      <c r="F160" s="64" t="s">
        <v>1254</v>
      </c>
      <c r="G160" s="52"/>
      <c r="H160" s="52"/>
      <c r="I160" s="52"/>
      <c r="J160" s="94">
        <f t="shared" si="10"/>
        <v>0</v>
      </c>
      <c r="K160" s="95">
        <f t="shared" si="11"/>
        <v>0</v>
      </c>
      <c r="M160" s="703"/>
    </row>
    <row r="161" spans="1:13" ht="12.75">
      <c r="A161" s="49">
        <v>2</v>
      </c>
      <c r="B161" s="50">
        <v>2</v>
      </c>
      <c r="C161" s="50">
        <v>8</v>
      </c>
      <c r="D161" s="50">
        <v>7</v>
      </c>
      <c r="E161" s="50" t="s">
        <v>1163</v>
      </c>
      <c r="F161" s="64" t="s">
        <v>1255</v>
      </c>
      <c r="G161" s="52">
        <v>100000</v>
      </c>
      <c r="H161" s="52"/>
      <c r="I161" s="52">
        <v>802000</v>
      </c>
      <c r="J161" s="94">
        <f t="shared" si="10"/>
        <v>902000</v>
      </c>
      <c r="K161" s="95">
        <f t="shared" si="11"/>
        <v>2.8087903880035375E-2</v>
      </c>
      <c r="M161" s="703"/>
    </row>
    <row r="162" spans="1:13" ht="12.75">
      <c r="A162" s="49">
        <v>2</v>
      </c>
      <c r="B162" s="50">
        <v>2</v>
      </c>
      <c r="C162" s="50">
        <v>8</v>
      </c>
      <c r="D162" s="50">
        <v>7</v>
      </c>
      <c r="E162" s="50" t="s">
        <v>1143</v>
      </c>
      <c r="F162" s="64" t="s">
        <v>1256</v>
      </c>
      <c r="G162" s="52"/>
      <c r="H162" s="52"/>
      <c r="I162" s="52">
        <v>532800</v>
      </c>
      <c r="J162" s="94">
        <f t="shared" si="10"/>
        <v>532800</v>
      </c>
      <c r="K162" s="95">
        <f t="shared" si="11"/>
        <v>1.6591169830690519E-2</v>
      </c>
      <c r="M162" s="703"/>
    </row>
    <row r="163" spans="1:13" ht="12.75">
      <c r="A163" s="49">
        <v>2</v>
      </c>
      <c r="B163" s="50">
        <v>2</v>
      </c>
      <c r="C163" s="50">
        <v>8</v>
      </c>
      <c r="D163" s="50">
        <v>7</v>
      </c>
      <c r="E163" s="50" t="s">
        <v>1145</v>
      </c>
      <c r="F163" s="64" t="s">
        <v>1257</v>
      </c>
      <c r="G163" s="52"/>
      <c r="H163" s="52"/>
      <c r="I163" s="52">
        <v>2500000</v>
      </c>
      <c r="J163" s="94">
        <f t="shared" si="10"/>
        <v>2500000</v>
      </c>
      <c r="K163" s="95">
        <f t="shared" si="11"/>
        <v>7.7848957538900712E-2</v>
      </c>
      <c r="M163" s="703"/>
    </row>
    <row r="164" spans="1:13" ht="12.75">
      <c r="A164" s="44">
        <v>2</v>
      </c>
      <c r="B164" s="45">
        <v>2</v>
      </c>
      <c r="C164" s="45">
        <v>8</v>
      </c>
      <c r="D164" s="45">
        <v>8</v>
      </c>
      <c r="E164" s="45"/>
      <c r="F164" s="56" t="s">
        <v>1258</v>
      </c>
      <c r="G164" s="47">
        <f>SUM(G165:G166)</f>
        <v>3400000</v>
      </c>
      <c r="H164" s="47">
        <f>SUM(H165:H166)</f>
        <v>0</v>
      </c>
      <c r="I164" s="47">
        <f>SUM(I165:I166)</f>
        <v>2626800</v>
      </c>
      <c r="J164" s="47">
        <f>SUM(J165:J166)</f>
        <v>6026800</v>
      </c>
      <c r="K164" s="48">
        <f>SUM(K165:K166)</f>
        <v>0.18767203891817871</v>
      </c>
      <c r="M164" s="703"/>
    </row>
    <row r="165" spans="1:13" ht="12.75">
      <c r="A165" s="49">
        <v>2</v>
      </c>
      <c r="B165" s="50">
        <v>2</v>
      </c>
      <c r="C165" s="50">
        <v>8</v>
      </c>
      <c r="D165" s="50">
        <v>8</v>
      </c>
      <c r="E165" s="50" t="s">
        <v>1139</v>
      </c>
      <c r="F165" s="64" t="s">
        <v>1259</v>
      </c>
      <c r="G165" s="52">
        <v>3400000</v>
      </c>
      <c r="H165" s="52"/>
      <c r="I165" s="52">
        <v>2626800</v>
      </c>
      <c r="J165" s="94">
        <f>SUBTOTAL(9,G165:I165)</f>
        <v>6026800</v>
      </c>
      <c r="K165" s="95">
        <f>IFERROR(J165/$J$18*100,"0.00")</f>
        <v>0.18767203891817871</v>
      </c>
      <c r="M165" s="703"/>
    </row>
    <row r="166" spans="1:13" ht="12.75">
      <c r="A166" s="49">
        <v>2</v>
      </c>
      <c r="B166" s="50">
        <v>2</v>
      </c>
      <c r="C166" s="50">
        <v>8</v>
      </c>
      <c r="D166" s="50">
        <v>8</v>
      </c>
      <c r="E166" s="50" t="s">
        <v>1141</v>
      </c>
      <c r="F166" s="64" t="s">
        <v>1260</v>
      </c>
      <c r="G166" s="52"/>
      <c r="H166" s="52"/>
      <c r="I166" s="52"/>
      <c r="J166" s="94">
        <f>SUBTOTAL(9,G166:I166)</f>
        <v>0</v>
      </c>
      <c r="K166" s="95">
        <f>IFERROR(J166/$J$18*100,"0.00")</f>
        <v>0</v>
      </c>
      <c r="M166" s="703"/>
    </row>
    <row r="167" spans="1:13" ht="12.75">
      <c r="A167" s="44">
        <v>2</v>
      </c>
      <c r="B167" s="45">
        <v>2</v>
      </c>
      <c r="C167" s="45">
        <v>9</v>
      </c>
      <c r="D167" s="45">
        <v>2</v>
      </c>
      <c r="E167" s="50"/>
      <c r="F167" s="56" t="s">
        <v>1261</v>
      </c>
      <c r="G167" s="61">
        <f>+G168+G169</f>
        <v>4200000</v>
      </c>
      <c r="H167" s="61">
        <f>+H168+H169</f>
        <v>0</v>
      </c>
      <c r="I167" s="61">
        <f>+I168+I169</f>
        <v>5003714.8899999997</v>
      </c>
      <c r="J167" s="61">
        <f>+J168+J169</f>
        <v>9203714.8900000006</v>
      </c>
      <c r="K167" s="48">
        <f>+K168+K169</f>
        <v>0.2865998438687033</v>
      </c>
      <c r="M167" s="703"/>
    </row>
    <row r="168" spans="1:13" ht="12.75">
      <c r="A168" s="49">
        <v>2</v>
      </c>
      <c r="B168" s="50">
        <v>2</v>
      </c>
      <c r="C168" s="50">
        <v>9</v>
      </c>
      <c r="D168" s="50">
        <v>2</v>
      </c>
      <c r="E168" s="50" t="s">
        <v>1139</v>
      </c>
      <c r="F168" s="51" t="s">
        <v>1385</v>
      </c>
      <c r="G168" s="52"/>
      <c r="H168" s="52"/>
      <c r="I168" s="52">
        <v>3419714.8899999997</v>
      </c>
      <c r="J168" s="94">
        <f>SUBTOTAL(9,G168:I168)</f>
        <v>3419714.8899999997</v>
      </c>
      <c r="K168" s="95">
        <f>IFERROR(J168/$J$18*100,"0.00")</f>
        <v>0.1064884957067026</v>
      </c>
      <c r="M168" s="703"/>
    </row>
    <row r="169" spans="1:13" ht="12.75">
      <c r="A169" s="49">
        <v>2</v>
      </c>
      <c r="B169" s="50">
        <v>2</v>
      </c>
      <c r="C169" s="50">
        <v>9</v>
      </c>
      <c r="D169" s="50">
        <v>2</v>
      </c>
      <c r="E169" s="50" t="s">
        <v>1148</v>
      </c>
      <c r="F169" s="64" t="s">
        <v>1262</v>
      </c>
      <c r="G169" s="52">
        <v>4200000</v>
      </c>
      <c r="H169" s="52"/>
      <c r="I169" s="52">
        <v>1584000</v>
      </c>
      <c r="J169" s="94">
        <f>SUBTOTAL(9,G169:I169)</f>
        <v>5784000</v>
      </c>
      <c r="K169" s="95">
        <f>IFERROR(J169/$J$18*100,"0.00")</f>
        <v>0.18011134816200067</v>
      </c>
      <c r="M169" s="703"/>
    </row>
    <row r="170" spans="1:13" ht="12.75">
      <c r="A170" s="33">
        <v>2</v>
      </c>
      <c r="B170" s="34">
        <v>3</v>
      </c>
      <c r="C170" s="35"/>
      <c r="D170" s="35"/>
      <c r="E170" s="35"/>
      <c r="F170" s="36" t="s">
        <v>1263</v>
      </c>
      <c r="G170" s="37">
        <f>+G171+G179+G188+G197+G200+G209+G224+G237</f>
        <v>91099469.670000002</v>
      </c>
      <c r="H170" s="37">
        <f>+H171+H179+H188+H197+H200+H209+H224+H237</f>
        <v>114887589.40000001</v>
      </c>
      <c r="I170" s="37">
        <f>+I171+I179+I188+I197+I200+I209+I224+I237</f>
        <v>340820899.17000002</v>
      </c>
      <c r="J170" s="37">
        <f>+J171+J179+J188+J197+J200+J209+J224+J237</f>
        <v>546807958.24000001</v>
      </c>
      <c r="K170" s="37">
        <f>+K171+K179+K188+K197+K200+K209+K224+K237</f>
        <v>16.786179452726071</v>
      </c>
      <c r="M170" s="703"/>
    </row>
    <row r="171" spans="1:13" ht="12.75">
      <c r="A171" s="39">
        <v>2</v>
      </c>
      <c r="B171" s="40">
        <v>3</v>
      </c>
      <c r="C171" s="40">
        <v>1</v>
      </c>
      <c r="D171" s="40"/>
      <c r="E171" s="40"/>
      <c r="F171" s="41" t="s">
        <v>1264</v>
      </c>
      <c r="G171" s="42">
        <f>+G172+G174+G177</f>
        <v>44300578.299999997</v>
      </c>
      <c r="H171" s="42">
        <f>+H172+H174+H177</f>
        <v>1313800</v>
      </c>
      <c r="I171" s="42">
        <f>+I172+I174+I177</f>
        <v>63055550.969999999</v>
      </c>
      <c r="J171" s="42">
        <f>+J172+J174+J177</f>
        <v>108669929.27</v>
      </c>
      <c r="K171" s="42">
        <f>+K172+K174+K177</f>
        <v>3.3839362837982292</v>
      </c>
      <c r="M171" s="703"/>
    </row>
    <row r="172" spans="1:13" ht="12.75">
      <c r="A172" s="44">
        <v>2</v>
      </c>
      <c r="B172" s="45">
        <v>3</v>
      </c>
      <c r="C172" s="45">
        <v>1</v>
      </c>
      <c r="D172" s="45">
        <v>1</v>
      </c>
      <c r="E172" s="45"/>
      <c r="F172" s="56" t="s">
        <v>892</v>
      </c>
      <c r="G172" s="47">
        <f>SUM(G173:G173)</f>
        <v>44300578.299999997</v>
      </c>
      <c r="H172" s="47">
        <f>SUM(H173:H173)</f>
        <v>1313800</v>
      </c>
      <c r="I172" s="47">
        <f>SUM(I173:I173)</f>
        <v>62825550.969999999</v>
      </c>
      <c r="J172" s="47">
        <f>SUM(J173:J173)</f>
        <v>108439929.27</v>
      </c>
      <c r="K172" s="48">
        <f>SUM(K173:K173)</f>
        <v>3.3767741797046504</v>
      </c>
      <c r="M172" s="703"/>
    </row>
    <row r="173" spans="1:13" ht="12.75">
      <c r="A173" s="57">
        <v>2</v>
      </c>
      <c r="B173" s="50">
        <v>3</v>
      </c>
      <c r="C173" s="50">
        <v>1</v>
      </c>
      <c r="D173" s="50">
        <v>1</v>
      </c>
      <c r="E173" s="50" t="s">
        <v>1139</v>
      </c>
      <c r="F173" s="51" t="s">
        <v>892</v>
      </c>
      <c r="G173" s="52">
        <v>44300578.299999997</v>
      </c>
      <c r="H173" s="52">
        <v>1313800</v>
      </c>
      <c r="I173" s="52">
        <v>62825550.969999999</v>
      </c>
      <c r="J173" s="94">
        <f>SUBTOTAL(9,G173:I173)</f>
        <v>108439929.27</v>
      </c>
      <c r="K173" s="95">
        <f>IFERROR(J173/$J$18*100,"0.00")</f>
        <v>3.3767741797046504</v>
      </c>
      <c r="M173" s="703"/>
    </row>
    <row r="174" spans="1:13" ht="12.75">
      <c r="A174" s="44">
        <v>2</v>
      </c>
      <c r="B174" s="45">
        <v>3</v>
      </c>
      <c r="C174" s="45">
        <v>1</v>
      </c>
      <c r="D174" s="45">
        <v>3</v>
      </c>
      <c r="E174" s="45"/>
      <c r="F174" s="56" t="s">
        <v>1265</v>
      </c>
      <c r="G174" s="47">
        <f>SUM(G175:G176)</f>
        <v>0</v>
      </c>
      <c r="H174" s="47">
        <f>SUM(H175:H176)</f>
        <v>0</v>
      </c>
      <c r="I174" s="47">
        <f>SUM(I175:I176)</f>
        <v>200000</v>
      </c>
      <c r="J174" s="47">
        <f>SUM(J175:J176)</f>
        <v>200000</v>
      </c>
      <c r="K174" s="48">
        <f>SUM(K175:K176)</f>
        <v>6.2279166031120568E-3</v>
      </c>
      <c r="M174" s="703"/>
    </row>
    <row r="175" spans="1:13" ht="12.75">
      <c r="A175" s="57">
        <v>2</v>
      </c>
      <c r="B175" s="50">
        <v>3</v>
      </c>
      <c r="C175" s="50">
        <v>1</v>
      </c>
      <c r="D175" s="50">
        <v>3</v>
      </c>
      <c r="E175" s="50" t="s">
        <v>1141</v>
      </c>
      <c r="F175" s="51" t="s">
        <v>1266</v>
      </c>
      <c r="G175" s="52"/>
      <c r="H175" s="52"/>
      <c r="I175" s="52"/>
      <c r="J175" s="94">
        <f>SUBTOTAL(9,G175:I175)</f>
        <v>0</v>
      </c>
      <c r="K175" s="95">
        <f>IFERROR(J175/$J$18*100,"0.00")</f>
        <v>0</v>
      </c>
      <c r="M175" s="703"/>
    </row>
    <row r="176" spans="1:13" ht="12.75">
      <c r="A176" s="57">
        <v>2</v>
      </c>
      <c r="B176" s="50">
        <v>3</v>
      </c>
      <c r="C176" s="50">
        <v>1</v>
      </c>
      <c r="D176" s="50">
        <v>3</v>
      </c>
      <c r="E176" s="50" t="s">
        <v>1148</v>
      </c>
      <c r="F176" s="51" t="s">
        <v>1267</v>
      </c>
      <c r="G176" s="52"/>
      <c r="H176" s="52"/>
      <c r="I176" s="52">
        <v>200000</v>
      </c>
      <c r="J176" s="94">
        <f>SUBTOTAL(9,G176:I176)</f>
        <v>200000</v>
      </c>
      <c r="K176" s="95">
        <f>IFERROR(J176/$J$18*100,"0.00")</f>
        <v>6.2279166031120568E-3</v>
      </c>
      <c r="M176" s="703"/>
    </row>
    <row r="177" spans="1:13" ht="12.75">
      <c r="A177" s="44">
        <v>2</v>
      </c>
      <c r="B177" s="45">
        <v>3</v>
      </c>
      <c r="C177" s="45">
        <v>1</v>
      </c>
      <c r="D177" s="45">
        <v>4</v>
      </c>
      <c r="E177" s="45"/>
      <c r="F177" s="56" t="s">
        <v>1268</v>
      </c>
      <c r="G177" s="61">
        <f>+G178</f>
        <v>0</v>
      </c>
      <c r="H177" s="61">
        <f>+H178</f>
        <v>0</v>
      </c>
      <c r="I177" s="61">
        <f>+I178</f>
        <v>30000</v>
      </c>
      <c r="J177" s="61">
        <f>+J178</f>
        <v>30000</v>
      </c>
      <c r="K177" s="62">
        <f>+K178</f>
        <v>9.3418749046680839E-4</v>
      </c>
      <c r="M177" s="703"/>
    </row>
    <row r="178" spans="1:13" ht="12.75">
      <c r="A178" s="57">
        <v>2</v>
      </c>
      <c r="B178" s="50">
        <v>3</v>
      </c>
      <c r="C178" s="50">
        <v>1</v>
      </c>
      <c r="D178" s="50">
        <v>4</v>
      </c>
      <c r="E178" s="50" t="s">
        <v>1139</v>
      </c>
      <c r="F178" s="51" t="s">
        <v>1268</v>
      </c>
      <c r="G178" s="52"/>
      <c r="H178" s="52"/>
      <c r="I178" s="52">
        <v>30000</v>
      </c>
      <c r="J178" s="94">
        <f>SUBTOTAL(9,G178:I178)</f>
        <v>30000</v>
      </c>
      <c r="K178" s="95">
        <f>IFERROR(J178/$J$18*100,"0.00")</f>
        <v>9.3418749046680839E-4</v>
      </c>
      <c r="M178" s="703"/>
    </row>
    <row r="179" spans="1:13" ht="12.75">
      <c r="A179" s="39">
        <v>2</v>
      </c>
      <c r="B179" s="40">
        <v>3</v>
      </c>
      <c r="C179" s="40">
        <v>2</v>
      </c>
      <c r="D179" s="40"/>
      <c r="E179" s="40"/>
      <c r="F179" s="41" t="s">
        <v>1269</v>
      </c>
      <c r="G179" s="42">
        <f>+G180+G182+G184+G186</f>
        <v>2060000</v>
      </c>
      <c r="H179" s="42">
        <f>+H180+H182+H184+H186</f>
        <v>1980000</v>
      </c>
      <c r="I179" s="42">
        <f>+I180+I182+I184+I186</f>
        <v>4097195.5</v>
      </c>
      <c r="J179" s="42">
        <f>+J180+J182+J184+J186</f>
        <v>8137195.5</v>
      </c>
      <c r="K179" s="43">
        <f>+K180+K182+K184+K186</f>
        <v>0.25338887478609357</v>
      </c>
      <c r="M179" s="703"/>
    </row>
    <row r="180" spans="1:13" ht="12.75">
      <c r="A180" s="44">
        <v>2</v>
      </c>
      <c r="B180" s="45">
        <v>3</v>
      </c>
      <c r="C180" s="45">
        <v>2</v>
      </c>
      <c r="D180" s="45">
        <v>1</v>
      </c>
      <c r="E180" s="45"/>
      <c r="F180" s="56" t="s">
        <v>1270</v>
      </c>
      <c r="G180" s="61">
        <f>+G181</f>
        <v>60000</v>
      </c>
      <c r="H180" s="61">
        <f>+H181</f>
        <v>0</v>
      </c>
      <c r="I180" s="61">
        <f>+I181</f>
        <v>1580000</v>
      </c>
      <c r="J180" s="61">
        <f>+J181</f>
        <v>1640000</v>
      </c>
      <c r="K180" s="62">
        <f>+K181</f>
        <v>5.1068916145518867E-2</v>
      </c>
      <c r="M180" s="703"/>
    </row>
    <row r="181" spans="1:13" ht="12.75">
      <c r="A181" s="57">
        <v>2</v>
      </c>
      <c r="B181" s="50">
        <v>3</v>
      </c>
      <c r="C181" s="50">
        <v>2</v>
      </c>
      <c r="D181" s="50">
        <v>1</v>
      </c>
      <c r="E181" s="50" t="s">
        <v>1139</v>
      </c>
      <c r="F181" s="51" t="s">
        <v>1270</v>
      </c>
      <c r="G181" s="52">
        <v>60000</v>
      </c>
      <c r="H181" s="52"/>
      <c r="I181" s="52">
        <v>1580000</v>
      </c>
      <c r="J181" s="94">
        <f>SUBTOTAL(9,G181:I181)</f>
        <v>1640000</v>
      </c>
      <c r="K181" s="95">
        <f>IFERROR(J181/$J$18*100,"0.00")</f>
        <v>5.1068916145518867E-2</v>
      </c>
      <c r="M181" s="703"/>
    </row>
    <row r="182" spans="1:13" ht="12.75">
      <c r="A182" s="44">
        <v>2</v>
      </c>
      <c r="B182" s="45">
        <v>3</v>
      </c>
      <c r="C182" s="45">
        <v>2</v>
      </c>
      <c r="D182" s="45">
        <v>2</v>
      </c>
      <c r="E182" s="45"/>
      <c r="F182" s="56" t="s">
        <v>1271</v>
      </c>
      <c r="G182" s="61">
        <f>+G183</f>
        <v>1000000</v>
      </c>
      <c r="H182" s="61">
        <f>+H183</f>
        <v>792000</v>
      </c>
      <c r="I182" s="61">
        <f>+I183</f>
        <v>1085068</v>
      </c>
      <c r="J182" s="61">
        <f>+J183</f>
        <v>2877068</v>
      </c>
      <c r="K182" s="62">
        <f>+K183</f>
        <v>8.9590697827411997E-2</v>
      </c>
      <c r="M182" s="703"/>
    </row>
    <row r="183" spans="1:13" ht="12.75">
      <c r="A183" s="57">
        <v>2</v>
      </c>
      <c r="B183" s="50">
        <v>3</v>
      </c>
      <c r="C183" s="50">
        <v>2</v>
      </c>
      <c r="D183" s="50">
        <v>2</v>
      </c>
      <c r="E183" s="50" t="s">
        <v>1139</v>
      </c>
      <c r="F183" s="51" t="s">
        <v>1271</v>
      </c>
      <c r="G183" s="52">
        <v>1000000</v>
      </c>
      <c r="H183" s="52">
        <v>792000</v>
      </c>
      <c r="I183" s="52">
        <v>1085068</v>
      </c>
      <c r="J183" s="94">
        <f>SUBTOTAL(9,G183:I183)</f>
        <v>2877068</v>
      </c>
      <c r="K183" s="95">
        <f>IFERROR(J183/$J$18*100,"0.00")</f>
        <v>8.9590697827411997E-2</v>
      </c>
      <c r="M183" s="703"/>
    </row>
    <row r="184" spans="1:13" ht="12.75">
      <c r="A184" s="44">
        <v>2</v>
      </c>
      <c r="B184" s="45">
        <v>3</v>
      </c>
      <c r="C184" s="45">
        <v>2</v>
      </c>
      <c r="D184" s="45">
        <v>3</v>
      </c>
      <c r="E184" s="45"/>
      <c r="F184" s="56" t="s">
        <v>1272</v>
      </c>
      <c r="G184" s="61">
        <f>+G185</f>
        <v>1000000</v>
      </c>
      <c r="H184" s="61">
        <f>+H185</f>
        <v>1188000</v>
      </c>
      <c r="I184" s="61">
        <f>+I185</f>
        <v>1422127.5</v>
      </c>
      <c r="J184" s="61">
        <f>+J185</f>
        <v>3610127.5</v>
      </c>
      <c r="K184" s="62">
        <f>+K185</f>
        <v>0.1124178649830071</v>
      </c>
      <c r="M184" s="703"/>
    </row>
    <row r="185" spans="1:13" ht="12.75">
      <c r="A185" s="57">
        <v>2</v>
      </c>
      <c r="B185" s="50">
        <v>3</v>
      </c>
      <c r="C185" s="50">
        <v>2</v>
      </c>
      <c r="D185" s="50">
        <v>3</v>
      </c>
      <c r="E185" s="50" t="s">
        <v>1139</v>
      </c>
      <c r="F185" s="51" t="s">
        <v>1272</v>
      </c>
      <c r="G185" s="52">
        <v>1000000</v>
      </c>
      <c r="H185" s="52">
        <v>1188000</v>
      </c>
      <c r="I185" s="52">
        <v>1422127.5</v>
      </c>
      <c r="J185" s="94">
        <f>SUBTOTAL(9,G185:I185)</f>
        <v>3610127.5</v>
      </c>
      <c r="K185" s="95">
        <f>IFERROR(J185/$J$18*100,"0.00")</f>
        <v>0.1124178649830071</v>
      </c>
      <c r="M185" s="703"/>
    </row>
    <row r="186" spans="1:13" ht="12.75">
      <c r="A186" s="44">
        <v>2</v>
      </c>
      <c r="B186" s="45">
        <v>3</v>
      </c>
      <c r="C186" s="45">
        <v>2</v>
      </c>
      <c r="D186" s="45">
        <v>4</v>
      </c>
      <c r="E186" s="45"/>
      <c r="F186" s="56" t="s">
        <v>1273</v>
      </c>
      <c r="G186" s="61">
        <f>+G187</f>
        <v>0</v>
      </c>
      <c r="H186" s="61">
        <f>+H187</f>
        <v>0</v>
      </c>
      <c r="I186" s="61">
        <f>+I187</f>
        <v>10000</v>
      </c>
      <c r="J186" s="61">
        <f>+J187</f>
        <v>10000</v>
      </c>
      <c r="K186" s="62">
        <f>+K187</f>
        <v>3.1139583015560285E-4</v>
      </c>
      <c r="M186" s="703"/>
    </row>
    <row r="187" spans="1:13" ht="12.75">
      <c r="A187" s="57">
        <v>2</v>
      </c>
      <c r="B187" s="50">
        <v>3</v>
      </c>
      <c r="C187" s="50">
        <v>2</v>
      </c>
      <c r="D187" s="50">
        <v>4</v>
      </c>
      <c r="E187" s="50" t="s">
        <v>1139</v>
      </c>
      <c r="F187" s="51" t="s">
        <v>1273</v>
      </c>
      <c r="G187" s="52"/>
      <c r="H187" s="52"/>
      <c r="I187" s="52">
        <v>10000</v>
      </c>
      <c r="J187" s="94">
        <f>SUBTOTAL(9,G187:I187)</f>
        <v>10000</v>
      </c>
      <c r="K187" s="95">
        <f>IFERROR(J187/$J$18*100,"0.00")</f>
        <v>3.1139583015560285E-4</v>
      </c>
      <c r="M187" s="703"/>
    </row>
    <row r="188" spans="1:13" ht="12.75">
      <c r="A188" s="39">
        <v>2</v>
      </c>
      <c r="B188" s="40">
        <v>3</v>
      </c>
      <c r="C188" s="40">
        <v>3</v>
      </c>
      <c r="D188" s="40"/>
      <c r="E188" s="40"/>
      <c r="F188" s="41" t="s">
        <v>901</v>
      </c>
      <c r="G188" s="42">
        <f>+G189+G191+G193+G195</f>
        <v>9866659.9499999993</v>
      </c>
      <c r="H188" s="42">
        <f>+H189+H191+H193+H195</f>
        <v>58758600</v>
      </c>
      <c r="I188" s="42">
        <f>+I189+I191+I193+I195</f>
        <v>9840104.9399999995</v>
      </c>
      <c r="J188" s="42">
        <f>+J189+J191+J193+J195</f>
        <v>78465364.890000001</v>
      </c>
      <c r="K188" s="42">
        <f>+K189+K191+K193+K195</f>
        <v>2.4433787438383843</v>
      </c>
      <c r="M188" s="703"/>
    </row>
    <row r="189" spans="1:13" ht="12.75">
      <c r="A189" s="44">
        <v>2</v>
      </c>
      <c r="B189" s="45">
        <v>3</v>
      </c>
      <c r="C189" s="45">
        <v>3</v>
      </c>
      <c r="D189" s="45">
        <v>1</v>
      </c>
      <c r="E189" s="45"/>
      <c r="F189" s="56" t="s">
        <v>1274</v>
      </c>
      <c r="G189" s="47">
        <f>G190</f>
        <v>1246656</v>
      </c>
      <c r="H189" s="47">
        <f>H190</f>
        <v>345000</v>
      </c>
      <c r="I189" s="47">
        <f>I190</f>
        <v>3825306</v>
      </c>
      <c r="J189" s="47">
        <f>J190</f>
        <v>5416962</v>
      </c>
      <c r="K189" s="48">
        <f>K190</f>
        <v>0.16868193789113545</v>
      </c>
      <c r="M189" s="703"/>
    </row>
    <row r="190" spans="1:13" ht="12.75">
      <c r="A190" s="57">
        <v>2</v>
      </c>
      <c r="B190" s="50">
        <v>3</v>
      </c>
      <c r="C190" s="50">
        <v>3</v>
      </c>
      <c r="D190" s="50">
        <v>1</v>
      </c>
      <c r="E190" s="50" t="s">
        <v>1139</v>
      </c>
      <c r="F190" s="51" t="s">
        <v>1274</v>
      </c>
      <c r="G190" s="52">
        <v>1246656</v>
      </c>
      <c r="H190" s="52">
        <v>345000</v>
      </c>
      <c r="I190" s="52">
        <v>3825306</v>
      </c>
      <c r="J190" s="94">
        <f>SUBTOTAL(9,G190:I190)</f>
        <v>5416962</v>
      </c>
      <c r="K190" s="95">
        <f>IFERROR(J190/$J$18*100,"0.00")</f>
        <v>0.16868193789113545</v>
      </c>
      <c r="M190" s="703"/>
    </row>
    <row r="191" spans="1:13" ht="12.75">
      <c r="A191" s="44">
        <v>2</v>
      </c>
      <c r="B191" s="45">
        <v>3</v>
      </c>
      <c r="C191" s="45">
        <v>3</v>
      </c>
      <c r="D191" s="45">
        <v>2</v>
      </c>
      <c r="E191" s="45"/>
      <c r="F191" s="56" t="s">
        <v>1275</v>
      </c>
      <c r="G191" s="61">
        <f>+G192</f>
        <v>420003.95</v>
      </c>
      <c r="H191" s="61">
        <f>+H192</f>
        <v>3829600</v>
      </c>
      <c r="I191" s="61">
        <f>+I192</f>
        <v>4334798.9399999995</v>
      </c>
      <c r="J191" s="61">
        <f>+J192</f>
        <v>8584402.8900000006</v>
      </c>
      <c r="K191" s="62">
        <f>+K192</f>
        <v>0.26731472643217064</v>
      </c>
      <c r="M191" s="703"/>
    </row>
    <row r="192" spans="1:13" ht="12.75">
      <c r="A192" s="57">
        <v>2</v>
      </c>
      <c r="B192" s="50">
        <v>3</v>
      </c>
      <c r="C192" s="50">
        <v>3</v>
      </c>
      <c r="D192" s="50">
        <v>2</v>
      </c>
      <c r="E192" s="50" t="s">
        <v>1139</v>
      </c>
      <c r="F192" s="51" t="s">
        <v>1275</v>
      </c>
      <c r="G192" s="52">
        <v>420003.95</v>
      </c>
      <c r="H192" s="52">
        <v>3829600</v>
      </c>
      <c r="I192" s="52">
        <v>4334798.9399999995</v>
      </c>
      <c r="J192" s="94">
        <f>SUBTOTAL(9,G192:I192)</f>
        <v>8584402.8900000006</v>
      </c>
      <c r="K192" s="95">
        <f>IFERROR(J192/$J$18*100,"0.00")</f>
        <v>0.26731472643217064</v>
      </c>
      <c r="M192" s="703"/>
    </row>
    <row r="193" spans="1:13" ht="12.75">
      <c r="A193" s="44">
        <v>2</v>
      </c>
      <c r="B193" s="45">
        <v>3</v>
      </c>
      <c r="C193" s="45">
        <v>3</v>
      </c>
      <c r="D193" s="45">
        <v>3</v>
      </c>
      <c r="E193" s="45"/>
      <c r="F193" s="56" t="s">
        <v>1276</v>
      </c>
      <c r="G193" s="61">
        <f>+G194</f>
        <v>5000000</v>
      </c>
      <c r="H193" s="61">
        <f>+H194</f>
        <v>54584000</v>
      </c>
      <c r="I193" s="61">
        <f>+I194</f>
        <v>1035000</v>
      </c>
      <c r="J193" s="61">
        <f>+J194</f>
        <v>60619000</v>
      </c>
      <c r="K193" s="62">
        <f>+K194</f>
        <v>1.8876503828202489</v>
      </c>
      <c r="M193" s="703"/>
    </row>
    <row r="194" spans="1:13" ht="12.75">
      <c r="A194" s="57">
        <v>2</v>
      </c>
      <c r="B194" s="50">
        <v>3</v>
      </c>
      <c r="C194" s="50">
        <v>3</v>
      </c>
      <c r="D194" s="50">
        <v>3</v>
      </c>
      <c r="E194" s="50" t="s">
        <v>1139</v>
      </c>
      <c r="F194" s="51" t="s">
        <v>1276</v>
      </c>
      <c r="G194" s="52">
        <v>5000000</v>
      </c>
      <c r="H194" s="52">
        <v>54584000</v>
      </c>
      <c r="I194" s="52">
        <v>1035000</v>
      </c>
      <c r="J194" s="94">
        <f>SUBTOTAL(9,G194:I194)</f>
        <v>60619000</v>
      </c>
      <c r="K194" s="95">
        <f>IFERROR(J194/$J$18*100,"0.00")</f>
        <v>1.8876503828202489</v>
      </c>
      <c r="M194" s="703"/>
    </row>
    <row r="195" spans="1:13" ht="12.75">
      <c r="A195" s="44">
        <v>2</v>
      </c>
      <c r="B195" s="45">
        <v>3</v>
      </c>
      <c r="C195" s="45">
        <v>3</v>
      </c>
      <c r="D195" s="45">
        <v>4</v>
      </c>
      <c r="E195" s="45"/>
      <c r="F195" s="56" t="s">
        <v>1277</v>
      </c>
      <c r="G195" s="61">
        <f>+G196</f>
        <v>3200000</v>
      </c>
      <c r="H195" s="61">
        <f>+H196</f>
        <v>0</v>
      </c>
      <c r="I195" s="61">
        <f>+I196</f>
        <v>645000</v>
      </c>
      <c r="J195" s="61">
        <f>+J196</f>
        <v>3845000</v>
      </c>
      <c r="K195" s="62">
        <f>+K196</f>
        <v>0.11973169669482929</v>
      </c>
      <c r="M195" s="703"/>
    </row>
    <row r="196" spans="1:13" ht="12.75">
      <c r="A196" s="57">
        <v>2</v>
      </c>
      <c r="B196" s="50">
        <v>3</v>
      </c>
      <c r="C196" s="50">
        <v>3</v>
      </c>
      <c r="D196" s="50">
        <v>4</v>
      </c>
      <c r="E196" s="50" t="s">
        <v>1139</v>
      </c>
      <c r="F196" s="51" t="s">
        <v>1277</v>
      </c>
      <c r="G196" s="52">
        <v>3200000</v>
      </c>
      <c r="H196" s="52"/>
      <c r="I196" s="52">
        <v>645000</v>
      </c>
      <c r="J196" s="94">
        <f>SUBTOTAL(9,G196:I196)</f>
        <v>3845000</v>
      </c>
      <c r="K196" s="95">
        <f>IFERROR(J196/$J$18*100,"0.00")</f>
        <v>0.11973169669482929</v>
      </c>
      <c r="M196" s="703"/>
    </row>
    <row r="197" spans="1:13" ht="12.75">
      <c r="A197" s="39">
        <v>2</v>
      </c>
      <c r="B197" s="40">
        <v>3</v>
      </c>
      <c r="C197" s="40">
        <v>4</v>
      </c>
      <c r="D197" s="40"/>
      <c r="E197" s="40"/>
      <c r="F197" s="41" t="s">
        <v>1278</v>
      </c>
      <c r="G197" s="42">
        <f t="shared" ref="G197:K198" si="12">+G198</f>
        <v>5000000</v>
      </c>
      <c r="H197" s="42">
        <f t="shared" si="12"/>
        <v>10000000</v>
      </c>
      <c r="I197" s="42">
        <f t="shared" si="12"/>
        <v>49270904.530000001</v>
      </c>
      <c r="J197" s="42">
        <f t="shared" si="12"/>
        <v>64270904.530000001</v>
      </c>
      <c r="K197" s="43">
        <f t="shared" si="12"/>
        <v>2.0013691670970846</v>
      </c>
      <c r="M197" s="703"/>
    </row>
    <row r="198" spans="1:13" ht="12.75">
      <c r="A198" s="44">
        <v>2</v>
      </c>
      <c r="B198" s="45">
        <v>3</v>
      </c>
      <c r="C198" s="45">
        <v>4</v>
      </c>
      <c r="D198" s="45">
        <v>1</v>
      </c>
      <c r="E198" s="45"/>
      <c r="F198" s="56" t="s">
        <v>1279</v>
      </c>
      <c r="G198" s="61">
        <f t="shared" si="12"/>
        <v>5000000</v>
      </c>
      <c r="H198" s="61">
        <f t="shared" si="12"/>
        <v>10000000</v>
      </c>
      <c r="I198" s="61">
        <f t="shared" si="12"/>
        <v>49270904.530000001</v>
      </c>
      <c r="J198" s="61">
        <f t="shared" si="12"/>
        <v>64270904.530000001</v>
      </c>
      <c r="K198" s="62">
        <f t="shared" si="12"/>
        <v>2.0013691670970846</v>
      </c>
      <c r="M198" s="703"/>
    </row>
    <row r="199" spans="1:13" ht="12.75">
      <c r="A199" s="57">
        <v>2</v>
      </c>
      <c r="B199" s="50">
        <v>3</v>
      </c>
      <c r="C199" s="50">
        <v>4</v>
      </c>
      <c r="D199" s="50">
        <v>1</v>
      </c>
      <c r="E199" s="50" t="s">
        <v>1139</v>
      </c>
      <c r="F199" s="51" t="s">
        <v>1279</v>
      </c>
      <c r="G199" s="52">
        <v>5000000</v>
      </c>
      <c r="H199" s="52">
        <v>10000000</v>
      </c>
      <c r="I199" s="52">
        <v>49270904.530000001</v>
      </c>
      <c r="J199" s="94">
        <f>SUBTOTAL(9,G199:I199)</f>
        <v>64270904.530000001</v>
      </c>
      <c r="K199" s="95">
        <f>IFERROR(J199/$J$18*100,"0.00")</f>
        <v>2.0013691670970846</v>
      </c>
      <c r="M199" s="703"/>
    </row>
    <row r="200" spans="1:13" ht="12.75">
      <c r="A200" s="39">
        <v>2</v>
      </c>
      <c r="B200" s="40">
        <v>3</v>
      </c>
      <c r="C200" s="40">
        <v>5</v>
      </c>
      <c r="D200" s="40"/>
      <c r="E200" s="40"/>
      <c r="F200" s="41" t="s">
        <v>1280</v>
      </c>
      <c r="G200" s="42">
        <f>+G201+G203+G205+G207</f>
        <v>917794.22</v>
      </c>
      <c r="H200" s="42">
        <f>+H201+H203+H205+H207</f>
        <v>1187000</v>
      </c>
      <c r="I200" s="42">
        <f>+I201+I203+I205+I207</f>
        <v>9352717.0399999991</v>
      </c>
      <c r="J200" s="42">
        <f>+J201+J203+J205+J207</f>
        <v>11457511.259999998</v>
      </c>
      <c r="K200" s="42">
        <f>+K201+K203+K205+K207</f>
        <v>0.35678212303248663</v>
      </c>
      <c r="M200" s="703"/>
    </row>
    <row r="201" spans="1:13" ht="12.75">
      <c r="A201" s="44">
        <v>2</v>
      </c>
      <c r="B201" s="45">
        <v>3</v>
      </c>
      <c r="C201" s="45">
        <v>5</v>
      </c>
      <c r="D201" s="45">
        <v>2</v>
      </c>
      <c r="E201" s="45"/>
      <c r="F201" s="56" t="s">
        <v>1281</v>
      </c>
      <c r="G201" s="61">
        <f>+G202</f>
        <v>0</v>
      </c>
      <c r="H201" s="61">
        <f>+H202</f>
        <v>0</v>
      </c>
      <c r="I201" s="61">
        <f>+I202</f>
        <v>3000</v>
      </c>
      <c r="J201" s="61">
        <f>+J202</f>
        <v>3000</v>
      </c>
      <c r="K201" s="62">
        <f>+K202</f>
        <v>9.3418749046680848E-5</v>
      </c>
      <c r="M201" s="703"/>
    </row>
    <row r="202" spans="1:13" ht="12.75">
      <c r="A202" s="57">
        <v>2</v>
      </c>
      <c r="B202" s="50">
        <v>3</v>
      </c>
      <c r="C202" s="50">
        <v>5</v>
      </c>
      <c r="D202" s="50">
        <v>2</v>
      </c>
      <c r="E202" s="50" t="s">
        <v>1139</v>
      </c>
      <c r="F202" s="51" t="s">
        <v>1281</v>
      </c>
      <c r="G202" s="52"/>
      <c r="H202" s="52"/>
      <c r="I202" s="52">
        <v>3000</v>
      </c>
      <c r="J202" s="94">
        <f>SUBTOTAL(9,G202:I202)</f>
        <v>3000</v>
      </c>
      <c r="K202" s="95">
        <f>IFERROR(J202/$J$18*100,"0.00")</f>
        <v>9.3418749046680848E-5</v>
      </c>
      <c r="M202" s="703"/>
    </row>
    <row r="203" spans="1:13" ht="12.75">
      <c r="A203" s="44">
        <v>2</v>
      </c>
      <c r="B203" s="45">
        <v>3</v>
      </c>
      <c r="C203" s="45">
        <v>5</v>
      </c>
      <c r="D203" s="45">
        <v>3</v>
      </c>
      <c r="E203" s="45"/>
      <c r="F203" s="56" t="s">
        <v>955</v>
      </c>
      <c r="G203" s="61">
        <f>+G204</f>
        <v>487372.96</v>
      </c>
      <c r="H203" s="61">
        <f>+H204</f>
        <v>300000</v>
      </c>
      <c r="I203" s="61">
        <f>+I204</f>
        <v>330000</v>
      </c>
      <c r="J203" s="61">
        <f>+J204</f>
        <v>1117372.96</v>
      </c>
      <c r="K203" s="62">
        <f>+K204</f>
        <v>3.4794528047262317E-2</v>
      </c>
      <c r="M203" s="703"/>
    </row>
    <row r="204" spans="1:13" ht="12.75">
      <c r="A204" s="57">
        <v>2</v>
      </c>
      <c r="B204" s="50">
        <v>3</v>
      </c>
      <c r="C204" s="50">
        <v>5</v>
      </c>
      <c r="D204" s="50">
        <v>3</v>
      </c>
      <c r="E204" s="50" t="s">
        <v>1139</v>
      </c>
      <c r="F204" s="51" t="s">
        <v>955</v>
      </c>
      <c r="G204" s="52">
        <v>487372.96</v>
      </c>
      <c r="H204" s="52">
        <v>300000</v>
      </c>
      <c r="I204" s="52">
        <v>330000</v>
      </c>
      <c r="J204" s="94">
        <f>SUBTOTAL(9,G204:I204)</f>
        <v>1117372.96</v>
      </c>
      <c r="K204" s="95">
        <f>IFERROR(J204/$J$18*100,"0.00")</f>
        <v>3.4794528047262317E-2</v>
      </c>
      <c r="M204" s="703"/>
    </row>
    <row r="205" spans="1:13" ht="12.75">
      <c r="A205" s="44">
        <v>2</v>
      </c>
      <c r="B205" s="45">
        <v>3</v>
      </c>
      <c r="C205" s="45">
        <v>5</v>
      </c>
      <c r="D205" s="45">
        <v>4</v>
      </c>
      <c r="E205" s="45"/>
      <c r="F205" s="56" t="s">
        <v>1282</v>
      </c>
      <c r="G205" s="61">
        <f>+G206</f>
        <v>30000</v>
      </c>
      <c r="H205" s="61">
        <f>+H206</f>
        <v>487000</v>
      </c>
      <c r="I205" s="61">
        <f>+I206</f>
        <v>310000</v>
      </c>
      <c r="J205" s="61">
        <f>+J206</f>
        <v>827000</v>
      </c>
      <c r="K205" s="62">
        <f>+K206</f>
        <v>2.5752435153868356E-2</v>
      </c>
      <c r="M205" s="703"/>
    </row>
    <row r="206" spans="1:13" ht="12.75">
      <c r="A206" s="57">
        <v>2</v>
      </c>
      <c r="B206" s="50">
        <v>3</v>
      </c>
      <c r="C206" s="50">
        <v>5</v>
      </c>
      <c r="D206" s="50">
        <v>4</v>
      </c>
      <c r="E206" s="50" t="s">
        <v>1139</v>
      </c>
      <c r="F206" s="51" t="s">
        <v>1282</v>
      </c>
      <c r="G206" s="52">
        <v>30000</v>
      </c>
      <c r="H206" s="52">
        <v>487000</v>
      </c>
      <c r="I206" s="52">
        <v>310000</v>
      </c>
      <c r="J206" s="94">
        <f>SUBTOTAL(9,G206:I206)</f>
        <v>827000</v>
      </c>
      <c r="K206" s="95">
        <f>IFERROR(J206/$J$18*100,"0.00")</f>
        <v>2.5752435153868356E-2</v>
      </c>
      <c r="M206" s="703"/>
    </row>
    <row r="207" spans="1:13" ht="12.75">
      <c r="A207" s="44">
        <v>2</v>
      </c>
      <c r="B207" s="45">
        <v>3</v>
      </c>
      <c r="C207" s="45">
        <v>5</v>
      </c>
      <c r="D207" s="45">
        <v>5</v>
      </c>
      <c r="E207" s="45"/>
      <c r="F207" s="56" t="s">
        <v>1283</v>
      </c>
      <c r="G207" s="61">
        <f>+G208</f>
        <v>400421.26</v>
      </c>
      <c r="H207" s="61">
        <f>+H208</f>
        <v>400000</v>
      </c>
      <c r="I207" s="61">
        <f>+I208</f>
        <v>8709717.0399999991</v>
      </c>
      <c r="J207" s="61">
        <f>+J208</f>
        <v>9510138.2999999989</v>
      </c>
      <c r="K207" s="62">
        <f>+K208</f>
        <v>0.29614174108230928</v>
      </c>
      <c r="M207" s="703"/>
    </row>
    <row r="208" spans="1:13" ht="12.75">
      <c r="A208" s="57">
        <v>2</v>
      </c>
      <c r="B208" s="50">
        <v>3</v>
      </c>
      <c r="C208" s="50">
        <v>5</v>
      </c>
      <c r="D208" s="50">
        <v>5</v>
      </c>
      <c r="E208" s="50" t="s">
        <v>1139</v>
      </c>
      <c r="F208" s="51" t="s">
        <v>950</v>
      </c>
      <c r="G208" s="52">
        <v>400421.26</v>
      </c>
      <c r="H208" s="52">
        <v>400000</v>
      </c>
      <c r="I208" s="52">
        <v>8709717.0399999991</v>
      </c>
      <c r="J208" s="94">
        <f>SUBTOTAL(9,G208:I208)</f>
        <v>9510138.2999999989</v>
      </c>
      <c r="K208" s="95">
        <f>IFERROR(J208/$J$18*100,"0.00")</f>
        <v>0.29614174108230928</v>
      </c>
      <c r="M208" s="703"/>
    </row>
    <row r="209" spans="1:13" ht="12.75">
      <c r="A209" s="39">
        <v>2</v>
      </c>
      <c r="B209" s="40">
        <v>3</v>
      </c>
      <c r="C209" s="40">
        <v>6</v>
      </c>
      <c r="D209" s="40"/>
      <c r="E209" s="40"/>
      <c r="F209" s="41" t="s">
        <v>1284</v>
      </c>
      <c r="G209" s="42">
        <f>+G210+G214+G218+G222</f>
        <v>2095000</v>
      </c>
      <c r="H209" s="42">
        <f>+H210+H214+H218+H222</f>
        <v>0</v>
      </c>
      <c r="I209" s="42">
        <f>+I210+I214+I218+I222</f>
        <v>2776500</v>
      </c>
      <c r="J209" s="42">
        <f>+J210+J214+J218+J222</f>
        <v>4871500</v>
      </c>
      <c r="K209" s="42">
        <f>+K210+K214+K218+K222</f>
        <v>0.15169647866030189</v>
      </c>
      <c r="M209" s="703"/>
    </row>
    <row r="210" spans="1:13" ht="12.75">
      <c r="A210" s="44">
        <v>2</v>
      </c>
      <c r="B210" s="45">
        <v>3</v>
      </c>
      <c r="C210" s="45">
        <v>6</v>
      </c>
      <c r="D210" s="45">
        <v>1</v>
      </c>
      <c r="E210" s="45"/>
      <c r="F210" s="56" t="s">
        <v>1285</v>
      </c>
      <c r="G210" s="61">
        <f>+G211+G212+G213</f>
        <v>0</v>
      </c>
      <c r="H210" s="61">
        <f>+H211+H212+H213</f>
        <v>0</v>
      </c>
      <c r="I210" s="61">
        <f>+I211+I212+I213</f>
        <v>257000</v>
      </c>
      <c r="J210" s="61">
        <f>+J211+J212+J213</f>
        <v>257000</v>
      </c>
      <c r="K210" s="62">
        <f>+K211+K212+K213</f>
        <v>8.0028728349989947E-3</v>
      </c>
      <c r="M210" s="703"/>
    </row>
    <row r="211" spans="1:13" ht="12.75">
      <c r="A211" s="57">
        <v>2</v>
      </c>
      <c r="B211" s="50">
        <v>3</v>
      </c>
      <c r="C211" s="50">
        <v>6</v>
      </c>
      <c r="D211" s="50">
        <v>1</v>
      </c>
      <c r="E211" s="50" t="s">
        <v>1139</v>
      </c>
      <c r="F211" s="51" t="s">
        <v>1286</v>
      </c>
      <c r="G211" s="52"/>
      <c r="H211" s="52"/>
      <c r="I211" s="52">
        <v>118000</v>
      </c>
      <c r="J211" s="94">
        <f>SUBTOTAL(9,G211:I211)</f>
        <v>118000</v>
      </c>
      <c r="K211" s="95">
        <f>IFERROR(J211/$J$18*100,"0.00")</f>
        <v>3.6744707958361136E-3</v>
      </c>
      <c r="M211" s="703"/>
    </row>
    <row r="212" spans="1:13" ht="12.75">
      <c r="A212" s="57">
        <v>2</v>
      </c>
      <c r="B212" s="50">
        <v>3</v>
      </c>
      <c r="C212" s="50">
        <v>6</v>
      </c>
      <c r="D212" s="50">
        <v>1</v>
      </c>
      <c r="E212" s="50" t="s">
        <v>1141</v>
      </c>
      <c r="F212" s="51" t="s">
        <v>1287</v>
      </c>
      <c r="G212" s="52"/>
      <c r="H212" s="52"/>
      <c r="I212" s="52">
        <v>132000</v>
      </c>
      <c r="J212" s="94">
        <f>SUBTOTAL(9,G212:I212)</f>
        <v>132000</v>
      </c>
      <c r="K212" s="95">
        <f>IFERROR(J212/$J$18*100,"0.00")</f>
        <v>4.1104249580539579E-3</v>
      </c>
      <c r="M212" s="703"/>
    </row>
    <row r="213" spans="1:13" ht="12.75">
      <c r="A213" s="57">
        <v>2</v>
      </c>
      <c r="B213" s="50">
        <v>3</v>
      </c>
      <c r="C213" s="50">
        <v>6</v>
      </c>
      <c r="D213" s="50">
        <v>1</v>
      </c>
      <c r="E213" s="50" t="s">
        <v>1163</v>
      </c>
      <c r="F213" s="51" t="s">
        <v>1288</v>
      </c>
      <c r="G213" s="52"/>
      <c r="H213" s="52"/>
      <c r="I213" s="52">
        <v>7000</v>
      </c>
      <c r="J213" s="94">
        <f>SUBTOTAL(9,G213:I213)</f>
        <v>7000</v>
      </c>
      <c r="K213" s="95">
        <f>IFERROR(J213/$J$18*100,"0.00")</f>
        <v>2.1797708110892196E-4</v>
      </c>
      <c r="M213" s="703"/>
    </row>
    <row r="214" spans="1:13" ht="12.75">
      <c r="A214" s="44">
        <v>2</v>
      </c>
      <c r="B214" s="45">
        <v>3</v>
      </c>
      <c r="C214" s="45">
        <v>6</v>
      </c>
      <c r="D214" s="45">
        <v>2</v>
      </c>
      <c r="E214" s="45"/>
      <c r="F214" s="56" t="s">
        <v>1289</v>
      </c>
      <c r="G214" s="61">
        <f>+G215+G216+G217</f>
        <v>15000</v>
      </c>
      <c r="H214" s="61">
        <f>+H215+H216+H217</f>
        <v>0</v>
      </c>
      <c r="I214" s="61">
        <f>+I215+I216+I217</f>
        <v>182500</v>
      </c>
      <c r="J214" s="61">
        <f>+J215+J216+J217</f>
        <v>197500</v>
      </c>
      <c r="K214" s="62">
        <f>+K215+K216+K217</f>
        <v>6.1500676455731561E-3</v>
      </c>
      <c r="M214" s="703"/>
    </row>
    <row r="215" spans="1:13" ht="12.75">
      <c r="A215" s="57">
        <v>2</v>
      </c>
      <c r="B215" s="50">
        <v>3</v>
      </c>
      <c r="C215" s="50">
        <v>6</v>
      </c>
      <c r="D215" s="50">
        <v>2</v>
      </c>
      <c r="E215" s="50" t="s">
        <v>1139</v>
      </c>
      <c r="F215" s="51" t="s">
        <v>1290</v>
      </c>
      <c r="G215" s="52">
        <v>15000</v>
      </c>
      <c r="H215" s="52"/>
      <c r="I215" s="52">
        <v>45500</v>
      </c>
      <c r="J215" s="94">
        <f>SUBTOTAL(9,G215:I215)</f>
        <v>60500</v>
      </c>
      <c r="K215" s="95">
        <f>IFERROR(J215/$J$18*100,"0.00")</f>
        <v>1.8839447724413971E-3</v>
      </c>
      <c r="M215" s="703"/>
    </row>
    <row r="216" spans="1:13" ht="12.75">
      <c r="A216" s="57">
        <v>2</v>
      </c>
      <c r="B216" s="50">
        <v>3</v>
      </c>
      <c r="C216" s="50">
        <v>6</v>
      </c>
      <c r="D216" s="50">
        <v>2</v>
      </c>
      <c r="E216" s="50" t="s">
        <v>1141</v>
      </c>
      <c r="F216" s="51" t="s">
        <v>1291</v>
      </c>
      <c r="G216" s="52"/>
      <c r="H216" s="52"/>
      <c r="I216" s="52">
        <v>94000</v>
      </c>
      <c r="J216" s="94">
        <f>SUBTOTAL(9,G216:I216)</f>
        <v>94000</v>
      </c>
      <c r="K216" s="95">
        <f>IFERROR(J216/$J$18*100,"0.00")</f>
        <v>2.9271208034626667E-3</v>
      </c>
      <c r="M216" s="703"/>
    </row>
    <row r="217" spans="1:13" ht="12.75">
      <c r="A217" s="57">
        <v>2</v>
      </c>
      <c r="B217" s="50">
        <v>3</v>
      </c>
      <c r="C217" s="50">
        <v>6</v>
      </c>
      <c r="D217" s="50">
        <v>2</v>
      </c>
      <c r="E217" s="50" t="s">
        <v>1148</v>
      </c>
      <c r="F217" s="51" t="s">
        <v>1292</v>
      </c>
      <c r="G217" s="52"/>
      <c r="H217" s="52"/>
      <c r="I217" s="52">
        <v>43000</v>
      </c>
      <c r="J217" s="94">
        <f>SUBTOTAL(9,G217:I217)</f>
        <v>43000</v>
      </c>
      <c r="K217" s="95">
        <f>IFERROR(J217/$J$18*100,"0.00")</f>
        <v>1.3390020696690923E-3</v>
      </c>
      <c r="M217" s="703"/>
    </row>
    <row r="218" spans="1:13" ht="12.75">
      <c r="A218" s="44">
        <v>2</v>
      </c>
      <c r="B218" s="45">
        <v>3</v>
      </c>
      <c r="C218" s="45">
        <v>6</v>
      </c>
      <c r="D218" s="45">
        <v>3</v>
      </c>
      <c r="E218" s="45"/>
      <c r="F218" s="56" t="s">
        <v>1293</v>
      </c>
      <c r="G218" s="61">
        <f>+G219+G220+G221</f>
        <v>2080000</v>
      </c>
      <c r="H218" s="61">
        <f>+H219+H220+H221</f>
        <v>0</v>
      </c>
      <c r="I218" s="61">
        <f>+I219+I220+I221</f>
        <v>2307000</v>
      </c>
      <c r="J218" s="61">
        <f>+J219+J220+J221</f>
        <v>4387000</v>
      </c>
      <c r="K218" s="62">
        <f>+K219+K220+K221</f>
        <v>0.13660935068926294</v>
      </c>
      <c r="M218" s="703"/>
    </row>
    <row r="219" spans="1:13" ht="12.75">
      <c r="A219" s="57">
        <v>2</v>
      </c>
      <c r="B219" s="50">
        <v>3</v>
      </c>
      <c r="C219" s="50">
        <v>6</v>
      </c>
      <c r="D219" s="50">
        <v>3</v>
      </c>
      <c r="E219" s="50" t="s">
        <v>1163</v>
      </c>
      <c r="F219" s="64" t="s">
        <v>1294</v>
      </c>
      <c r="G219" s="52">
        <v>2000000</v>
      </c>
      <c r="H219" s="52"/>
      <c r="I219" s="52">
        <v>1303000</v>
      </c>
      <c r="J219" s="94">
        <f>SUBTOTAL(9,G219:I219)</f>
        <v>3303000</v>
      </c>
      <c r="K219" s="95">
        <f>IFERROR(J219/$J$18*100,"0.00")</f>
        <v>0.10285404270039561</v>
      </c>
      <c r="M219" s="703"/>
    </row>
    <row r="220" spans="1:13" ht="12.75">
      <c r="A220" s="57">
        <v>2</v>
      </c>
      <c r="B220" s="50">
        <v>3</v>
      </c>
      <c r="C220" s="50">
        <v>6</v>
      </c>
      <c r="D220" s="50">
        <v>3</v>
      </c>
      <c r="E220" s="50" t="s">
        <v>1143</v>
      </c>
      <c r="F220" s="51" t="s">
        <v>1295</v>
      </c>
      <c r="G220" s="52"/>
      <c r="H220" s="52"/>
      <c r="I220" s="52">
        <v>2000</v>
      </c>
      <c r="J220" s="94">
        <f>SUBTOTAL(9,G220:I220)</f>
        <v>2000</v>
      </c>
      <c r="K220" s="95">
        <f>IFERROR(J220/$J$18*100,"0.00")</f>
        <v>6.2279166031120565E-5</v>
      </c>
      <c r="M220" s="703"/>
    </row>
    <row r="221" spans="1:13" ht="12.75">
      <c r="A221" s="57">
        <v>2</v>
      </c>
      <c r="B221" s="50">
        <v>3</v>
      </c>
      <c r="C221" s="50">
        <v>6</v>
      </c>
      <c r="D221" s="50">
        <v>3</v>
      </c>
      <c r="E221" s="50" t="s">
        <v>1145</v>
      </c>
      <c r="F221" s="51" t="s">
        <v>1296</v>
      </c>
      <c r="G221" s="52">
        <v>80000</v>
      </c>
      <c r="H221" s="52"/>
      <c r="I221" s="52">
        <v>1002000</v>
      </c>
      <c r="J221" s="94">
        <f>SUBTOTAL(9,G221:I221)</f>
        <v>1082000</v>
      </c>
      <c r="K221" s="95">
        <f>IFERROR(J221/$J$18*100,"0.00")</f>
        <v>3.369302882283623E-2</v>
      </c>
      <c r="M221" s="703"/>
    </row>
    <row r="222" spans="1:13" ht="12.75">
      <c r="A222" s="44">
        <v>2</v>
      </c>
      <c r="B222" s="45">
        <v>3</v>
      </c>
      <c r="C222" s="45">
        <v>6</v>
      </c>
      <c r="D222" s="45">
        <v>4</v>
      </c>
      <c r="E222" s="45"/>
      <c r="F222" s="56" t="s">
        <v>1297</v>
      </c>
      <c r="G222" s="61">
        <f>+G223</f>
        <v>0</v>
      </c>
      <c r="H222" s="61">
        <f>+H223</f>
        <v>0</v>
      </c>
      <c r="I222" s="61">
        <f>+I223</f>
        <v>30000</v>
      </c>
      <c r="J222" s="61">
        <f>+J223</f>
        <v>30000</v>
      </c>
      <c r="K222" s="62">
        <f>+K223</f>
        <v>9.3418749046680839E-4</v>
      </c>
      <c r="M222" s="703"/>
    </row>
    <row r="223" spans="1:13" ht="12.75">
      <c r="A223" s="57">
        <v>2</v>
      </c>
      <c r="B223" s="50">
        <v>3</v>
      </c>
      <c r="C223" s="50">
        <v>6</v>
      </c>
      <c r="D223" s="50">
        <v>4</v>
      </c>
      <c r="E223" s="50" t="s">
        <v>1163</v>
      </c>
      <c r="F223" s="51" t="s">
        <v>1298</v>
      </c>
      <c r="G223" s="52"/>
      <c r="H223" s="52"/>
      <c r="I223" s="52">
        <v>30000</v>
      </c>
      <c r="J223" s="94">
        <f>SUBTOTAL(9,G223:I223)</f>
        <v>30000</v>
      </c>
      <c r="K223" s="95">
        <f>IFERROR(J223/$J$18*100,"0.00")</f>
        <v>9.3418749046680839E-4</v>
      </c>
      <c r="M223" s="703"/>
    </row>
    <row r="224" spans="1:13" ht="12.75">
      <c r="A224" s="39">
        <v>2</v>
      </c>
      <c r="B224" s="40">
        <v>3</v>
      </c>
      <c r="C224" s="40">
        <v>7</v>
      </c>
      <c r="D224" s="40"/>
      <c r="E224" s="40"/>
      <c r="F224" s="41" t="s">
        <v>1299</v>
      </c>
      <c r="G224" s="42">
        <f>+G225+G232</f>
        <v>12921210.199999999</v>
      </c>
      <c r="H224" s="42">
        <f>+H225+H232</f>
        <v>8578460.1999999993</v>
      </c>
      <c r="I224" s="42">
        <f>+I225+I232</f>
        <v>112551713.95000002</v>
      </c>
      <c r="J224" s="42">
        <f>+J225+J232</f>
        <v>134051384.34999999</v>
      </c>
      <c r="K224" s="43">
        <f>+K225+K232</f>
        <v>4.1743042113176045</v>
      </c>
      <c r="M224" s="703"/>
    </row>
    <row r="225" spans="1:13" ht="12.75">
      <c r="A225" s="44">
        <v>2</v>
      </c>
      <c r="B225" s="45">
        <v>3</v>
      </c>
      <c r="C225" s="45">
        <v>7</v>
      </c>
      <c r="D225" s="45">
        <v>1</v>
      </c>
      <c r="E225" s="45"/>
      <c r="F225" s="56" t="s">
        <v>1300</v>
      </c>
      <c r="G225" s="61">
        <f>+G226+G227+G228+G229+G230+G231</f>
        <v>10370750</v>
      </c>
      <c r="H225" s="61">
        <f>+H226+H227+H228+H229+H230+H231</f>
        <v>3178000</v>
      </c>
      <c r="I225" s="61">
        <f>+I226+I227+I228+I229+I230+I231</f>
        <v>29344924.130000003</v>
      </c>
      <c r="J225" s="61">
        <f>+J226+J227+J228+J229+J230+J231</f>
        <v>42893674.129999988</v>
      </c>
      <c r="K225" s="62">
        <f>+K226+K227+K228+K229+K230+K231</f>
        <v>1.3356911264135256</v>
      </c>
      <c r="M225" s="703"/>
    </row>
    <row r="226" spans="1:13" ht="12.75">
      <c r="A226" s="57">
        <v>2</v>
      </c>
      <c r="B226" s="50">
        <v>3</v>
      </c>
      <c r="C226" s="50">
        <v>7</v>
      </c>
      <c r="D226" s="50">
        <v>1</v>
      </c>
      <c r="E226" s="50" t="s">
        <v>1139</v>
      </c>
      <c r="F226" s="51" t="s">
        <v>1301</v>
      </c>
      <c r="G226" s="52">
        <v>3000000</v>
      </c>
      <c r="H226" s="52"/>
      <c r="I226" s="52">
        <v>9034130.4100000001</v>
      </c>
      <c r="J226" s="94">
        <f t="shared" ref="J226:J231" si="13">SUBTOTAL(9,G226:I226)</f>
        <v>12034130.41</v>
      </c>
      <c r="K226" s="95">
        <f>IFERROR(J226/$J$18*100,"0.00")</f>
        <v>0.37473780292227349</v>
      </c>
      <c r="M226" s="703"/>
    </row>
    <row r="227" spans="1:13" ht="12.75">
      <c r="A227" s="57">
        <v>2</v>
      </c>
      <c r="B227" s="50">
        <v>3</v>
      </c>
      <c r="C227" s="50">
        <v>7</v>
      </c>
      <c r="D227" s="50">
        <v>1</v>
      </c>
      <c r="E227" s="50" t="s">
        <v>1141</v>
      </c>
      <c r="F227" s="51" t="s">
        <v>895</v>
      </c>
      <c r="G227" s="52">
        <v>6970750</v>
      </c>
      <c r="H227" s="52">
        <v>2478000</v>
      </c>
      <c r="I227" s="52">
        <v>14492692.859999999</v>
      </c>
      <c r="J227" s="94">
        <f t="shared" si="13"/>
        <v>23941442.859999999</v>
      </c>
      <c r="K227" s="95">
        <f t="shared" ref="K227:K233" si="14">IFERROR(J227/$J$18*100,"0.00")</f>
        <v>0.74552654745126301</v>
      </c>
      <c r="M227" s="703"/>
    </row>
    <row r="228" spans="1:13" ht="12.75">
      <c r="A228" s="57">
        <v>2</v>
      </c>
      <c r="B228" s="50">
        <v>3</v>
      </c>
      <c r="C228" s="50">
        <v>7</v>
      </c>
      <c r="D228" s="50">
        <v>1</v>
      </c>
      <c r="E228" s="50" t="s">
        <v>1148</v>
      </c>
      <c r="F228" s="51" t="s">
        <v>1302</v>
      </c>
      <c r="G228" s="52"/>
      <c r="H228" s="52"/>
      <c r="I228" s="52">
        <v>18374</v>
      </c>
      <c r="J228" s="94">
        <f t="shared" si="13"/>
        <v>18374</v>
      </c>
      <c r="K228" s="95">
        <f t="shared" si="14"/>
        <v>5.7215869832790464E-4</v>
      </c>
      <c r="M228" s="703"/>
    </row>
    <row r="229" spans="1:13" ht="12.75">
      <c r="A229" s="57">
        <v>2</v>
      </c>
      <c r="B229" s="50">
        <v>3</v>
      </c>
      <c r="C229" s="50">
        <v>7</v>
      </c>
      <c r="D229" s="50">
        <v>1</v>
      </c>
      <c r="E229" s="50" t="s">
        <v>1163</v>
      </c>
      <c r="F229" s="51" t="s">
        <v>1303</v>
      </c>
      <c r="G229" s="52">
        <v>200000</v>
      </c>
      <c r="H229" s="52">
        <v>500000</v>
      </c>
      <c r="I229" s="52">
        <v>4776151.62</v>
      </c>
      <c r="J229" s="94">
        <f t="shared" si="13"/>
        <v>5476151.6200000001</v>
      </c>
      <c r="K229" s="95">
        <f t="shared" si="14"/>
        <v>0.17052507797678496</v>
      </c>
      <c r="M229" s="703"/>
    </row>
    <row r="230" spans="1:13" ht="12.75">
      <c r="A230" s="57">
        <v>2</v>
      </c>
      <c r="B230" s="50">
        <v>3</v>
      </c>
      <c r="C230" s="50">
        <v>7</v>
      </c>
      <c r="D230" s="50">
        <v>1</v>
      </c>
      <c r="E230" s="50" t="s">
        <v>1143</v>
      </c>
      <c r="F230" s="51" t="s">
        <v>1304</v>
      </c>
      <c r="G230" s="52">
        <v>200000</v>
      </c>
      <c r="H230" s="52">
        <v>200000</v>
      </c>
      <c r="I230" s="52">
        <v>524285.8</v>
      </c>
      <c r="J230" s="94">
        <f t="shared" si="13"/>
        <v>924285.8</v>
      </c>
      <c r="K230" s="95">
        <f t="shared" si="14"/>
        <v>2.8781874399203548E-2</v>
      </c>
      <c r="M230" s="703"/>
    </row>
    <row r="231" spans="1:13" ht="12.75">
      <c r="A231" s="57">
        <v>2</v>
      </c>
      <c r="B231" s="50">
        <v>3</v>
      </c>
      <c r="C231" s="50">
        <v>7</v>
      </c>
      <c r="D231" s="50">
        <v>1</v>
      </c>
      <c r="E231" s="50" t="s">
        <v>1145</v>
      </c>
      <c r="F231" s="51" t="s">
        <v>1305</v>
      </c>
      <c r="G231" s="52"/>
      <c r="H231" s="52"/>
      <c r="I231" s="52">
        <v>499289.44</v>
      </c>
      <c r="J231" s="94">
        <f t="shared" si="13"/>
        <v>499289.44</v>
      </c>
      <c r="K231" s="95">
        <f t="shared" si="14"/>
        <v>1.5547664965672605E-2</v>
      </c>
      <c r="M231" s="703"/>
    </row>
    <row r="232" spans="1:13" ht="12.75">
      <c r="A232" s="44">
        <v>2</v>
      </c>
      <c r="B232" s="45">
        <v>3</v>
      </c>
      <c r="C232" s="45">
        <v>7</v>
      </c>
      <c r="D232" s="45">
        <v>2</v>
      </c>
      <c r="E232" s="45"/>
      <c r="F232" s="56" t="s">
        <v>1306</v>
      </c>
      <c r="G232" s="61">
        <f>+G233+G234+G235+G236</f>
        <v>2550460.2000000002</v>
      </c>
      <c r="H232" s="61">
        <f>+H233+H234+H235+H236</f>
        <v>5400460.2000000002</v>
      </c>
      <c r="I232" s="61">
        <f>+I233+I234+I235+I236</f>
        <v>83206789.820000008</v>
      </c>
      <c r="J232" s="61">
        <f>+J233+J234+J235+J236</f>
        <v>91157710.220000014</v>
      </c>
      <c r="K232" s="62">
        <f>+K233+K234+K235+K236</f>
        <v>2.8386130849040785</v>
      </c>
      <c r="M232" s="703"/>
    </row>
    <row r="233" spans="1:13" ht="12.75">
      <c r="A233" s="49">
        <v>2</v>
      </c>
      <c r="B233" s="50">
        <v>3</v>
      </c>
      <c r="C233" s="50">
        <v>7</v>
      </c>
      <c r="D233" s="50">
        <v>2</v>
      </c>
      <c r="E233" s="50" t="s">
        <v>1141</v>
      </c>
      <c r="F233" s="51" t="s">
        <v>1307</v>
      </c>
      <c r="G233" s="52">
        <v>500000</v>
      </c>
      <c r="H233" s="52">
        <v>400000</v>
      </c>
      <c r="I233" s="52">
        <v>1035339</v>
      </c>
      <c r="J233" s="94">
        <f>SUBTOTAL(9,G233:I233)</f>
        <v>1935339</v>
      </c>
      <c r="K233" s="95">
        <f t="shared" si="14"/>
        <v>6.026564945375143E-2</v>
      </c>
      <c r="M233" s="703"/>
    </row>
    <row r="234" spans="1:13" ht="12.75">
      <c r="A234" s="49">
        <v>2</v>
      </c>
      <c r="B234" s="50">
        <v>3</v>
      </c>
      <c r="C234" s="50">
        <v>7</v>
      </c>
      <c r="D234" s="50">
        <v>2</v>
      </c>
      <c r="E234" s="50" t="s">
        <v>1148</v>
      </c>
      <c r="F234" s="51" t="s">
        <v>1308</v>
      </c>
      <c r="G234" s="52">
        <v>850460.2</v>
      </c>
      <c r="H234" s="52">
        <v>1000460.2</v>
      </c>
      <c r="I234" s="52">
        <v>76931486.620000005</v>
      </c>
      <c r="J234" s="94">
        <f>SUBTOTAL(9,G234:I234)</f>
        <v>78782407.020000011</v>
      </c>
      <c r="K234" s="95">
        <f>IFERROR(J234/$J$18*100,"0.00")</f>
        <v>2.4532513035649495</v>
      </c>
      <c r="M234" s="703"/>
    </row>
    <row r="235" spans="1:13" ht="12.75">
      <c r="A235" s="49">
        <v>2</v>
      </c>
      <c r="B235" s="50">
        <v>3</v>
      </c>
      <c r="C235" s="50">
        <v>7</v>
      </c>
      <c r="D235" s="50">
        <v>2</v>
      </c>
      <c r="E235" s="50" t="s">
        <v>1143</v>
      </c>
      <c r="F235" s="51" t="s">
        <v>1309</v>
      </c>
      <c r="G235" s="52"/>
      <c r="H235" s="52"/>
      <c r="I235" s="52">
        <v>2931702.7</v>
      </c>
      <c r="J235" s="94">
        <f>SUBTOTAL(9,G235:I235)</f>
        <v>2931702.7</v>
      </c>
      <c r="K235" s="95">
        <f>IFERROR(J235/$J$18*100,"0.00")</f>
        <v>9.129199960359223E-2</v>
      </c>
      <c r="M235" s="703"/>
    </row>
    <row r="236" spans="1:13" ht="12.75">
      <c r="A236" s="64">
        <v>2</v>
      </c>
      <c r="B236" s="343">
        <v>3</v>
      </c>
      <c r="C236" s="343">
        <v>7</v>
      </c>
      <c r="D236" s="343">
        <v>2</v>
      </c>
      <c r="E236" s="343" t="s">
        <v>1145</v>
      </c>
      <c r="F236" s="53" t="s">
        <v>1310</v>
      </c>
      <c r="G236" s="52">
        <v>1200000</v>
      </c>
      <c r="H236" s="52">
        <v>4000000</v>
      </c>
      <c r="I236" s="52">
        <v>2308261.5</v>
      </c>
      <c r="J236" s="94">
        <f>SUBTOTAL(9,G236:I236)</f>
        <v>7508261.5</v>
      </c>
      <c r="K236" s="95">
        <f>IFERROR(J236/$J$18*100,"0.00")</f>
        <v>0.23380413228178518</v>
      </c>
      <c r="M236" s="703"/>
    </row>
    <row r="237" spans="1:13" ht="12.75">
      <c r="A237" s="39">
        <v>2</v>
      </c>
      <c r="B237" s="40">
        <v>3</v>
      </c>
      <c r="C237" s="40">
        <v>9</v>
      </c>
      <c r="D237" s="40"/>
      <c r="E237" s="40"/>
      <c r="F237" s="41" t="s">
        <v>1311</v>
      </c>
      <c r="G237" s="42">
        <f>+G238+G241+G244+G246+G248+G250+G252</f>
        <v>13938227</v>
      </c>
      <c r="H237" s="42">
        <f>+H238+H241+H244+H246+H248+H250+H252</f>
        <v>33069729.199999999</v>
      </c>
      <c r="I237" s="42">
        <f>+I238+I241+I244+I246+I248+I250+I252</f>
        <v>89876212.24000001</v>
      </c>
      <c r="J237" s="42">
        <f>+J238+J241+J244+J246+J248+J250+J252</f>
        <v>136884168.44</v>
      </c>
      <c r="K237" s="42">
        <f>+K238+K241+K244+K246+K248+K250+K252</f>
        <v>4.0213235701958849</v>
      </c>
      <c r="M237" s="703"/>
    </row>
    <row r="238" spans="1:13" ht="12.75">
      <c r="A238" s="44">
        <v>2</v>
      </c>
      <c r="B238" s="45">
        <v>3</v>
      </c>
      <c r="C238" s="45">
        <v>9</v>
      </c>
      <c r="D238" s="45">
        <v>1</v>
      </c>
      <c r="E238" s="45"/>
      <c r="F238" s="56" t="s">
        <v>1312</v>
      </c>
      <c r="G238" s="61">
        <f>+G239+G240</f>
        <v>2600000</v>
      </c>
      <c r="H238" s="61">
        <f>+H239+H240</f>
        <v>4264360</v>
      </c>
      <c r="I238" s="61">
        <f>+I239+I240</f>
        <v>17654554.579999998</v>
      </c>
      <c r="J238" s="61">
        <f>+J239+J240</f>
        <v>24518914.579999998</v>
      </c>
      <c r="K238" s="62">
        <f>+K239</f>
        <v>0.52231641955790975</v>
      </c>
      <c r="M238" s="703"/>
    </row>
    <row r="239" spans="1:13" ht="12.75">
      <c r="A239" s="57">
        <v>2</v>
      </c>
      <c r="B239" s="50">
        <v>3</v>
      </c>
      <c r="C239" s="50">
        <v>9</v>
      </c>
      <c r="D239" s="50">
        <v>1</v>
      </c>
      <c r="E239" s="50" t="s">
        <v>1139</v>
      </c>
      <c r="F239" s="51" t="s">
        <v>952</v>
      </c>
      <c r="G239" s="52">
        <v>1000000</v>
      </c>
      <c r="H239" s="52">
        <v>2001160</v>
      </c>
      <c r="I239" s="52">
        <v>13772231.579999998</v>
      </c>
      <c r="J239" s="94">
        <f>SUBTOTAL(9,G239:I239)</f>
        <v>16773391.579999998</v>
      </c>
      <c r="K239" s="95">
        <f>IFERROR(J239/$J$18*100,"0.00")</f>
        <v>0.52231641955790975</v>
      </c>
      <c r="M239" s="703"/>
    </row>
    <row r="240" spans="1:13" ht="12.75">
      <c r="A240" s="57">
        <v>2</v>
      </c>
      <c r="B240" s="50">
        <v>3</v>
      </c>
      <c r="C240" s="50">
        <v>9</v>
      </c>
      <c r="D240" s="50">
        <v>1</v>
      </c>
      <c r="E240" s="50" t="s">
        <v>1141</v>
      </c>
      <c r="F240" s="51" t="s">
        <v>1313</v>
      </c>
      <c r="G240" s="52">
        <v>1600000</v>
      </c>
      <c r="H240" s="52">
        <v>2263200</v>
      </c>
      <c r="I240" s="52">
        <v>3882323</v>
      </c>
      <c r="J240" s="94">
        <f t="shared" ref="J240:J253" si="15">SUBTOTAL(9,G240:I240)</f>
        <v>7745523</v>
      </c>
      <c r="K240" s="95">
        <f>IFERROR(J240/$J$18*100,"0.00")</f>
        <v>0.24119235645743151</v>
      </c>
      <c r="M240" s="703"/>
    </row>
    <row r="241" spans="1:13" ht="12.75">
      <c r="A241" s="44">
        <v>2</v>
      </c>
      <c r="B241" s="45">
        <v>3</v>
      </c>
      <c r="C241" s="45">
        <v>9</v>
      </c>
      <c r="D241" s="45">
        <v>2</v>
      </c>
      <c r="E241" s="45"/>
      <c r="F241" s="56" t="s">
        <v>1314</v>
      </c>
      <c r="G241" s="61">
        <f>+G242+G243</f>
        <v>6587164</v>
      </c>
      <c r="H241" s="61">
        <f>+H242+H243</f>
        <v>2697850</v>
      </c>
      <c r="I241" s="61">
        <f>+I242+I243</f>
        <v>14881446.960000001</v>
      </c>
      <c r="J241" s="61">
        <f t="shared" si="15"/>
        <v>24166460.960000001</v>
      </c>
      <c r="K241" s="62">
        <f>+K242+K243</f>
        <v>0.75253351725621664</v>
      </c>
      <c r="M241" s="703"/>
    </row>
    <row r="242" spans="1:13" ht="12.75">
      <c r="A242" s="57">
        <v>2</v>
      </c>
      <c r="B242" s="50">
        <v>3</v>
      </c>
      <c r="C242" s="50">
        <v>9</v>
      </c>
      <c r="D242" s="50">
        <v>2</v>
      </c>
      <c r="E242" s="50" t="s">
        <v>1139</v>
      </c>
      <c r="F242" s="51" t="s">
        <v>1315</v>
      </c>
      <c r="G242" s="52">
        <v>6587164</v>
      </c>
      <c r="H242" s="52">
        <v>2697850</v>
      </c>
      <c r="I242" s="52">
        <v>14781446.960000001</v>
      </c>
      <c r="J242" s="94">
        <f t="shared" si="15"/>
        <v>24066460.960000001</v>
      </c>
      <c r="K242" s="95">
        <f>IFERROR(J242/$J$18*100,"0.00")</f>
        <v>0.74941955895466061</v>
      </c>
      <c r="M242" s="703"/>
    </row>
    <row r="243" spans="1:13" ht="12.75">
      <c r="A243" s="57">
        <v>2</v>
      </c>
      <c r="B243" s="50">
        <v>3</v>
      </c>
      <c r="C243" s="50">
        <v>9</v>
      </c>
      <c r="D243" s="50">
        <v>2</v>
      </c>
      <c r="E243" s="50" t="s">
        <v>1141</v>
      </c>
      <c r="F243" s="51" t="s">
        <v>1316</v>
      </c>
      <c r="G243" s="52"/>
      <c r="H243" s="52"/>
      <c r="I243" s="52">
        <v>100000</v>
      </c>
      <c r="J243" s="94">
        <f t="shared" si="15"/>
        <v>100000</v>
      </c>
      <c r="K243" s="95">
        <f>IFERROR(J243/$J$18*100,"0.00")</f>
        <v>3.1139583015560284E-3</v>
      </c>
      <c r="M243" s="703"/>
    </row>
    <row r="244" spans="1:13" ht="12.75">
      <c r="A244" s="44">
        <v>2</v>
      </c>
      <c r="B244" s="45">
        <v>3</v>
      </c>
      <c r="C244" s="45">
        <v>9</v>
      </c>
      <c r="D244" s="45">
        <v>3</v>
      </c>
      <c r="E244" s="45"/>
      <c r="F244" s="56" t="s">
        <v>1317</v>
      </c>
      <c r="G244" s="61">
        <f>+G245</f>
        <v>2501063</v>
      </c>
      <c r="H244" s="61">
        <f>+H245</f>
        <v>22108000</v>
      </c>
      <c r="I244" s="61">
        <f>+I245</f>
        <v>46224997.329999998</v>
      </c>
      <c r="J244" s="61">
        <f t="shared" si="15"/>
        <v>70834060.329999998</v>
      </c>
      <c r="K244" s="62">
        <f>+K245</f>
        <v>2.2057431019752403</v>
      </c>
      <c r="M244" s="703"/>
    </row>
    <row r="245" spans="1:13" ht="12.75">
      <c r="A245" s="57">
        <v>2</v>
      </c>
      <c r="B245" s="50">
        <v>3</v>
      </c>
      <c r="C245" s="50">
        <v>9</v>
      </c>
      <c r="D245" s="50">
        <v>3</v>
      </c>
      <c r="E245" s="50" t="s">
        <v>1139</v>
      </c>
      <c r="F245" s="51" t="s">
        <v>1317</v>
      </c>
      <c r="G245" s="52">
        <v>2501063</v>
      </c>
      <c r="H245" s="52">
        <v>22108000</v>
      </c>
      <c r="I245" s="52">
        <v>46224997.329999998</v>
      </c>
      <c r="J245" s="94">
        <f t="shared" si="15"/>
        <v>70834060.329999998</v>
      </c>
      <c r="K245" s="95">
        <f>IFERROR(J245/$J$18*100,"0.00")</f>
        <v>2.2057431019752403</v>
      </c>
      <c r="M245" s="703"/>
    </row>
    <row r="246" spans="1:13" ht="12.75">
      <c r="A246" s="44">
        <v>2</v>
      </c>
      <c r="B246" s="45">
        <v>3</v>
      </c>
      <c r="C246" s="45">
        <v>9</v>
      </c>
      <c r="D246" s="45">
        <v>5</v>
      </c>
      <c r="E246" s="45"/>
      <c r="F246" s="56" t="s">
        <v>1318</v>
      </c>
      <c r="G246" s="61">
        <f>+G247</f>
        <v>300000</v>
      </c>
      <c r="H246" s="61">
        <f>+H247</f>
        <v>1193100</v>
      </c>
      <c r="I246" s="61">
        <f>+I247</f>
        <v>1440000</v>
      </c>
      <c r="J246" s="61">
        <f t="shared" si="15"/>
        <v>2933100</v>
      </c>
      <c r="K246" s="62">
        <f>+K247</f>
        <v>9.133551094293986E-2</v>
      </c>
      <c r="M246" s="703"/>
    </row>
    <row r="247" spans="1:13" ht="12.75">
      <c r="A247" s="57">
        <v>2</v>
      </c>
      <c r="B247" s="50">
        <v>3</v>
      </c>
      <c r="C247" s="50">
        <v>9</v>
      </c>
      <c r="D247" s="50">
        <v>5</v>
      </c>
      <c r="E247" s="50" t="s">
        <v>1139</v>
      </c>
      <c r="F247" s="51" t="s">
        <v>1318</v>
      </c>
      <c r="G247" s="52">
        <v>300000</v>
      </c>
      <c r="H247" s="52">
        <v>1193100</v>
      </c>
      <c r="I247" s="52">
        <v>1440000</v>
      </c>
      <c r="J247" s="94">
        <f t="shared" si="15"/>
        <v>2933100</v>
      </c>
      <c r="K247" s="95">
        <f>IFERROR(J247/$J$18*100,"0.00")</f>
        <v>9.133551094293986E-2</v>
      </c>
      <c r="M247" s="703"/>
    </row>
    <row r="248" spans="1:13" ht="12.75">
      <c r="A248" s="44">
        <v>2</v>
      </c>
      <c r="B248" s="45">
        <v>3</v>
      </c>
      <c r="C248" s="45">
        <v>9</v>
      </c>
      <c r="D248" s="45">
        <v>6</v>
      </c>
      <c r="E248" s="45"/>
      <c r="F248" s="56" t="s">
        <v>915</v>
      </c>
      <c r="G248" s="61">
        <f>+G249</f>
        <v>1000000</v>
      </c>
      <c r="H248" s="61">
        <f>+H249</f>
        <v>2806419.2</v>
      </c>
      <c r="I248" s="61">
        <f>+I249</f>
        <v>6412151.8100000005</v>
      </c>
      <c r="J248" s="61">
        <f t="shared" si="15"/>
        <v>10218571.010000002</v>
      </c>
      <c r="K248" s="62">
        <f>+K249</f>
        <v>0.31820204026629273</v>
      </c>
      <c r="M248" s="703"/>
    </row>
    <row r="249" spans="1:13" ht="12.75">
      <c r="A249" s="57">
        <v>2</v>
      </c>
      <c r="B249" s="50">
        <v>3</v>
      </c>
      <c r="C249" s="50">
        <v>9</v>
      </c>
      <c r="D249" s="50">
        <v>6</v>
      </c>
      <c r="E249" s="50" t="s">
        <v>1139</v>
      </c>
      <c r="F249" s="51" t="s">
        <v>915</v>
      </c>
      <c r="G249" s="52">
        <v>1000000</v>
      </c>
      <c r="H249" s="52">
        <v>2806419.2</v>
      </c>
      <c r="I249" s="52">
        <v>6412151.8100000005</v>
      </c>
      <c r="J249" s="94">
        <f t="shared" si="15"/>
        <v>10218571.010000002</v>
      </c>
      <c r="K249" s="95">
        <f>IFERROR(J249/$J$18*100,"0.00")</f>
        <v>0.31820204026629273</v>
      </c>
      <c r="M249" s="703"/>
    </row>
    <row r="250" spans="1:13" ht="12.75">
      <c r="A250" s="44">
        <v>2</v>
      </c>
      <c r="B250" s="45">
        <v>3</v>
      </c>
      <c r="C250" s="45">
        <v>9</v>
      </c>
      <c r="D250" s="45">
        <v>8</v>
      </c>
      <c r="E250" s="45"/>
      <c r="F250" s="56" t="s">
        <v>1319</v>
      </c>
      <c r="G250" s="61">
        <f>+G251</f>
        <v>750000</v>
      </c>
      <c r="H250" s="61">
        <f>+H251</f>
        <v>0</v>
      </c>
      <c r="I250" s="61">
        <f>+I251</f>
        <v>980500</v>
      </c>
      <c r="J250" s="61">
        <f t="shared" si="15"/>
        <v>1730500</v>
      </c>
      <c r="K250" s="62">
        <f>+K251</f>
        <v>5.388704840842707E-2</v>
      </c>
      <c r="M250" s="703"/>
    </row>
    <row r="251" spans="1:13" ht="12.75">
      <c r="A251" s="57">
        <v>2</v>
      </c>
      <c r="B251" s="50">
        <v>3</v>
      </c>
      <c r="C251" s="50">
        <v>9</v>
      </c>
      <c r="D251" s="50">
        <v>8</v>
      </c>
      <c r="E251" s="50" t="s">
        <v>1139</v>
      </c>
      <c r="F251" s="51" t="s">
        <v>1319</v>
      </c>
      <c r="G251" s="52">
        <v>750000</v>
      </c>
      <c r="H251" s="52"/>
      <c r="I251" s="52">
        <v>980500</v>
      </c>
      <c r="J251" s="94">
        <f t="shared" si="15"/>
        <v>1730500</v>
      </c>
      <c r="K251" s="95">
        <f>IFERROR(J251/$J$18*100,"0.00")</f>
        <v>5.388704840842707E-2</v>
      </c>
      <c r="M251" s="703"/>
    </row>
    <row r="252" spans="1:13" ht="12.75">
      <c r="A252" s="44">
        <v>2</v>
      </c>
      <c r="B252" s="45">
        <v>3</v>
      </c>
      <c r="C252" s="45">
        <v>9</v>
      </c>
      <c r="D252" s="45">
        <v>9</v>
      </c>
      <c r="E252" s="45"/>
      <c r="F252" s="56" t="s">
        <v>1320</v>
      </c>
      <c r="G252" s="61">
        <f>+G253</f>
        <v>200000</v>
      </c>
      <c r="H252" s="61">
        <f>+H253</f>
        <v>0</v>
      </c>
      <c r="I252" s="61">
        <f>+I253</f>
        <v>2282561.56</v>
      </c>
      <c r="J252" s="61">
        <f t="shared" si="15"/>
        <v>2482561.56</v>
      </c>
      <c r="K252" s="62">
        <f>+K253</f>
        <v>7.7305931788858834E-2</v>
      </c>
      <c r="M252" s="703"/>
    </row>
    <row r="253" spans="1:13" ht="12.75">
      <c r="A253" s="57">
        <v>2</v>
      </c>
      <c r="B253" s="50">
        <v>3</v>
      </c>
      <c r="C253" s="50">
        <v>9</v>
      </c>
      <c r="D253" s="50">
        <v>9</v>
      </c>
      <c r="E253" s="50" t="s">
        <v>1139</v>
      </c>
      <c r="F253" s="51" t="s">
        <v>1320</v>
      </c>
      <c r="G253" s="52">
        <v>200000</v>
      </c>
      <c r="H253" s="52"/>
      <c r="I253" s="52">
        <v>2282561.56</v>
      </c>
      <c r="J253" s="94">
        <f t="shared" si="15"/>
        <v>2482561.56</v>
      </c>
      <c r="K253" s="95">
        <f>IFERROR(J253/$J$18*100,"0.00")</f>
        <v>7.7305931788858834E-2</v>
      </c>
      <c r="M253" s="703"/>
    </row>
    <row r="254" spans="1:13" ht="12.75">
      <c r="A254" s="33">
        <v>2</v>
      </c>
      <c r="B254" s="34">
        <v>4</v>
      </c>
      <c r="C254" s="35"/>
      <c r="D254" s="35"/>
      <c r="E254" s="35"/>
      <c r="F254" s="36" t="s">
        <v>1097</v>
      </c>
      <c r="G254" s="37">
        <f>+G255+G263+G266</f>
        <v>0</v>
      </c>
      <c r="H254" s="37">
        <f>+H255+H263+H266</f>
        <v>0</v>
      </c>
      <c r="I254" s="37">
        <f>+I255+I263+I266</f>
        <v>0</v>
      </c>
      <c r="J254" s="37">
        <f>+J255+J263+J266</f>
        <v>0</v>
      </c>
      <c r="K254" s="37">
        <f>+K255+K263+K266</f>
        <v>0</v>
      </c>
      <c r="M254" s="703"/>
    </row>
    <row r="255" spans="1:13" ht="12.75">
      <c r="A255" s="39">
        <v>2</v>
      </c>
      <c r="B255" s="40">
        <v>4</v>
      </c>
      <c r="C255" s="40">
        <v>1</v>
      </c>
      <c r="D255" s="40"/>
      <c r="E255" s="40"/>
      <c r="F255" s="41" t="s">
        <v>1321</v>
      </c>
      <c r="G255" s="42">
        <f>+G256+G259+G261</f>
        <v>0</v>
      </c>
      <c r="H255" s="42">
        <f>+H256+H259+H261</f>
        <v>0</v>
      </c>
      <c r="I255" s="42">
        <f>+I256+I259+I261</f>
        <v>0</v>
      </c>
      <c r="J255" s="42">
        <f>+J256+J259+J261</f>
        <v>0</v>
      </c>
      <c r="K255" s="42">
        <f>+K256+K259+K261</f>
        <v>0</v>
      </c>
      <c r="M255" s="703"/>
    </row>
    <row r="256" spans="1:13" ht="12.75">
      <c r="A256" s="44">
        <v>2</v>
      </c>
      <c r="B256" s="45">
        <v>4</v>
      </c>
      <c r="C256" s="45">
        <v>1</v>
      </c>
      <c r="D256" s="45">
        <v>2</v>
      </c>
      <c r="E256" s="45"/>
      <c r="F256" s="56" t="s">
        <v>1322</v>
      </c>
      <c r="G256" s="61">
        <f>+G257+G258</f>
        <v>0</v>
      </c>
      <c r="H256" s="61">
        <f>+H257+H258</f>
        <v>0</v>
      </c>
      <c r="I256" s="61">
        <f>+I257+I258</f>
        <v>0</v>
      </c>
      <c r="J256" s="61">
        <f>+J257+J258</f>
        <v>0</v>
      </c>
      <c r="K256" s="62">
        <f>+K257+K258</f>
        <v>0</v>
      </c>
      <c r="M256" s="703"/>
    </row>
    <row r="257" spans="1:13" ht="12.75">
      <c r="A257" s="57">
        <v>2</v>
      </c>
      <c r="B257" s="50">
        <v>4</v>
      </c>
      <c r="C257" s="50">
        <v>1</v>
      </c>
      <c r="D257" s="50">
        <v>2</v>
      </c>
      <c r="E257" s="50" t="s">
        <v>1139</v>
      </c>
      <c r="F257" s="55" t="s">
        <v>1323</v>
      </c>
      <c r="G257" s="52"/>
      <c r="H257" s="52"/>
      <c r="I257" s="52"/>
      <c r="J257" s="94">
        <f>SUBTOTAL(9,G257:I257)</f>
        <v>0</v>
      </c>
      <c r="K257" s="62">
        <f>IFERROR(J257/$J$18*100,"0.00")</f>
        <v>0</v>
      </c>
      <c r="M257" s="703"/>
    </row>
    <row r="258" spans="1:13" ht="12.75">
      <c r="A258" s="57">
        <v>2</v>
      </c>
      <c r="B258" s="50">
        <v>4</v>
      </c>
      <c r="C258" s="50">
        <v>1</v>
      </c>
      <c r="D258" s="50">
        <v>2</v>
      </c>
      <c r="E258" s="50" t="s">
        <v>1141</v>
      </c>
      <c r="F258" s="55" t="s">
        <v>1324</v>
      </c>
      <c r="G258" s="52"/>
      <c r="H258" s="52"/>
      <c r="I258" s="52"/>
      <c r="J258" s="94">
        <f>SUBTOTAL(9,G258:I258)</f>
        <v>0</v>
      </c>
      <c r="K258" s="95">
        <f>IFERROR(J258/$J$18*100,"0.00")</f>
        <v>0</v>
      </c>
      <c r="M258" s="703"/>
    </row>
    <row r="259" spans="1:13" ht="12.75">
      <c r="A259" s="59">
        <v>2</v>
      </c>
      <c r="B259" s="45">
        <v>4</v>
      </c>
      <c r="C259" s="45">
        <v>1</v>
      </c>
      <c r="D259" s="45">
        <v>5</v>
      </c>
      <c r="E259" s="45"/>
      <c r="F259" s="65" t="s">
        <v>1325</v>
      </c>
      <c r="G259" s="47">
        <f>+G260</f>
        <v>0</v>
      </c>
      <c r="H259" s="47">
        <f>+H260</f>
        <v>0</v>
      </c>
      <c r="I259" s="47">
        <f>+I260</f>
        <v>0</v>
      </c>
      <c r="J259" s="47">
        <f>+J260</f>
        <v>0</v>
      </c>
      <c r="K259" s="48">
        <f>+K260</f>
        <v>0</v>
      </c>
      <c r="M259" s="703"/>
    </row>
    <row r="260" spans="1:13" ht="12.75">
      <c r="A260" s="57">
        <v>2</v>
      </c>
      <c r="B260" s="50">
        <v>4</v>
      </c>
      <c r="C260" s="50">
        <v>1</v>
      </c>
      <c r="D260" s="50">
        <v>5</v>
      </c>
      <c r="E260" s="50" t="s">
        <v>1139</v>
      </c>
      <c r="F260" s="55" t="s">
        <v>1325</v>
      </c>
      <c r="G260" s="52"/>
      <c r="H260" s="52"/>
      <c r="I260" s="52"/>
      <c r="J260" s="94">
        <f>SUBTOTAL(9,G260:I260)</f>
        <v>0</v>
      </c>
      <c r="K260" s="95">
        <f>IFERROR(J260/$J$18*100,"0.00")</f>
        <v>0</v>
      </c>
      <c r="M260" s="703"/>
    </row>
    <row r="261" spans="1:13" ht="22.5">
      <c r="A261" s="44">
        <v>2</v>
      </c>
      <c r="B261" s="45">
        <v>4</v>
      </c>
      <c r="C261" s="45">
        <v>1</v>
      </c>
      <c r="D261" s="45">
        <v>6</v>
      </c>
      <c r="E261" s="50"/>
      <c r="F261" s="65" t="s">
        <v>1326</v>
      </c>
      <c r="G261" s="61">
        <f>+G262</f>
        <v>0</v>
      </c>
      <c r="H261" s="61">
        <f>+H262</f>
        <v>0</v>
      </c>
      <c r="I261" s="61">
        <f>+I262</f>
        <v>0</v>
      </c>
      <c r="J261" s="61">
        <f>+J262</f>
        <v>0</v>
      </c>
      <c r="K261" s="62">
        <f>+K262</f>
        <v>0</v>
      </c>
      <c r="M261" s="703"/>
    </row>
    <row r="262" spans="1:13" ht="12.75">
      <c r="A262" s="57">
        <v>2</v>
      </c>
      <c r="B262" s="50">
        <v>4</v>
      </c>
      <c r="C262" s="50">
        <v>1</v>
      </c>
      <c r="D262" s="50">
        <v>6</v>
      </c>
      <c r="E262" s="50" t="s">
        <v>1139</v>
      </c>
      <c r="F262" s="55" t="s">
        <v>1327</v>
      </c>
      <c r="G262" s="52"/>
      <c r="H262" s="52"/>
      <c r="I262" s="52"/>
      <c r="J262" s="94">
        <f>SUBTOTAL(9,G262:I262)</f>
        <v>0</v>
      </c>
      <c r="K262" s="95">
        <f>IFERROR(J262/$J$18*100,"0.00")</f>
        <v>0</v>
      </c>
      <c r="M262" s="703"/>
    </row>
    <row r="263" spans="1:13" ht="12.75">
      <c r="A263" s="39">
        <v>2</v>
      </c>
      <c r="B263" s="40">
        <v>4</v>
      </c>
      <c r="C263" s="40">
        <v>4</v>
      </c>
      <c r="D263" s="40"/>
      <c r="E263" s="40"/>
      <c r="F263" s="41" t="s">
        <v>1328</v>
      </c>
      <c r="G263" s="42">
        <f t="shared" ref="G263:K264" si="16">+G264</f>
        <v>0</v>
      </c>
      <c r="H263" s="42">
        <f t="shared" si="16"/>
        <v>0</v>
      </c>
      <c r="I263" s="42">
        <f t="shared" si="16"/>
        <v>0</v>
      </c>
      <c r="J263" s="42">
        <f t="shared" si="16"/>
        <v>0</v>
      </c>
      <c r="K263" s="43">
        <f t="shared" si="16"/>
        <v>0</v>
      </c>
      <c r="M263" s="703"/>
    </row>
    <row r="264" spans="1:13" ht="22.5">
      <c r="A264" s="56">
        <v>2</v>
      </c>
      <c r="B264" s="45">
        <v>4</v>
      </c>
      <c r="C264" s="45">
        <v>4</v>
      </c>
      <c r="D264" s="45">
        <v>1</v>
      </c>
      <c r="E264" s="45"/>
      <c r="F264" s="65" t="s">
        <v>1329</v>
      </c>
      <c r="G264" s="61">
        <f t="shared" si="16"/>
        <v>0</v>
      </c>
      <c r="H264" s="61">
        <f t="shared" si="16"/>
        <v>0</v>
      </c>
      <c r="I264" s="61">
        <f t="shared" si="16"/>
        <v>0</v>
      </c>
      <c r="J264" s="61">
        <f t="shared" si="16"/>
        <v>0</v>
      </c>
      <c r="K264" s="95">
        <f t="shared" si="16"/>
        <v>0</v>
      </c>
      <c r="M264" s="703"/>
    </row>
    <row r="265" spans="1:13" ht="33.75">
      <c r="A265" s="51">
        <v>2</v>
      </c>
      <c r="B265" s="50">
        <v>4</v>
      </c>
      <c r="C265" s="50">
        <v>4</v>
      </c>
      <c r="D265" s="50">
        <v>1</v>
      </c>
      <c r="E265" s="50" t="s">
        <v>1148</v>
      </c>
      <c r="F265" s="55" t="s">
        <v>1330</v>
      </c>
      <c r="G265" s="52"/>
      <c r="H265" s="52"/>
      <c r="I265" s="52"/>
      <c r="J265" s="94">
        <f>SUBTOTAL(9,G265:I265)</f>
        <v>0</v>
      </c>
      <c r="K265" s="95">
        <f>IFERROR(J265/$J$18*100,"0.00")</f>
        <v>0</v>
      </c>
      <c r="M265" s="703"/>
    </row>
    <row r="266" spans="1:13" ht="12.75">
      <c r="A266" s="39">
        <v>2</v>
      </c>
      <c r="B266" s="40">
        <v>4</v>
      </c>
      <c r="C266" s="40">
        <v>9</v>
      </c>
      <c r="D266" s="40"/>
      <c r="E266" s="40"/>
      <c r="F266" s="41" t="s">
        <v>1331</v>
      </c>
      <c r="G266" s="42">
        <f>+G267+G269</f>
        <v>0</v>
      </c>
      <c r="H266" s="42">
        <f>+H267+H269</f>
        <v>0</v>
      </c>
      <c r="I266" s="42">
        <f>+I267+I269</f>
        <v>0</v>
      </c>
      <c r="J266" s="42">
        <f>+J267+J269</f>
        <v>0</v>
      </c>
      <c r="K266" s="42">
        <f>+K267+K269</f>
        <v>0</v>
      </c>
      <c r="M266" s="703"/>
    </row>
    <row r="267" spans="1:13" ht="12.75">
      <c r="A267" s="59">
        <v>2</v>
      </c>
      <c r="B267" s="45">
        <v>4</v>
      </c>
      <c r="C267" s="45">
        <v>9</v>
      </c>
      <c r="D267" s="45">
        <v>1</v>
      </c>
      <c r="E267" s="45"/>
      <c r="F267" s="65" t="s">
        <v>1331</v>
      </c>
      <c r="G267" s="61">
        <f>+G268</f>
        <v>0</v>
      </c>
      <c r="H267" s="61">
        <f>+H268</f>
        <v>0</v>
      </c>
      <c r="I267" s="61">
        <f>+I268</f>
        <v>0</v>
      </c>
      <c r="J267" s="61">
        <f>+J268</f>
        <v>0</v>
      </c>
      <c r="K267" s="62">
        <f>+K268</f>
        <v>0</v>
      </c>
      <c r="M267" s="703"/>
    </row>
    <row r="268" spans="1:13" ht="12.75">
      <c r="A268" s="57">
        <v>2</v>
      </c>
      <c r="B268" s="50">
        <v>4</v>
      </c>
      <c r="C268" s="50">
        <v>9</v>
      </c>
      <c r="D268" s="50">
        <v>1</v>
      </c>
      <c r="E268" s="50" t="s">
        <v>1139</v>
      </c>
      <c r="F268" s="55" t="s">
        <v>1331</v>
      </c>
      <c r="G268" s="52"/>
      <c r="H268" s="52"/>
      <c r="I268" s="52"/>
      <c r="J268" s="94">
        <f>SUBTOTAL(9,G268:I268)</f>
        <v>0</v>
      </c>
      <c r="K268" s="95">
        <f>IFERROR(J268/$J$18*100,"0.00")</f>
        <v>0</v>
      </c>
      <c r="M268" s="703"/>
    </row>
    <row r="269" spans="1:13" ht="22.5">
      <c r="A269" s="59">
        <v>2</v>
      </c>
      <c r="B269" s="45">
        <v>4</v>
      </c>
      <c r="C269" s="45">
        <v>9</v>
      </c>
      <c r="D269" s="45">
        <v>4</v>
      </c>
      <c r="E269" s="45"/>
      <c r="F269" s="65" t="s">
        <v>1332</v>
      </c>
      <c r="G269" s="61">
        <f>+G270</f>
        <v>0</v>
      </c>
      <c r="H269" s="61">
        <f>+H270</f>
        <v>0</v>
      </c>
      <c r="I269" s="61">
        <f>+I270</f>
        <v>0</v>
      </c>
      <c r="J269" s="61">
        <f>+J270</f>
        <v>0</v>
      </c>
      <c r="K269" s="62">
        <f>+K270</f>
        <v>0</v>
      </c>
      <c r="M269" s="703"/>
    </row>
    <row r="270" spans="1:13" ht="22.5">
      <c r="A270" s="49">
        <v>2</v>
      </c>
      <c r="B270" s="50">
        <v>4</v>
      </c>
      <c r="C270" s="50">
        <v>9</v>
      </c>
      <c r="D270" s="50">
        <v>4</v>
      </c>
      <c r="E270" s="50" t="s">
        <v>1139</v>
      </c>
      <c r="F270" s="55" t="s">
        <v>1332</v>
      </c>
      <c r="G270" s="52"/>
      <c r="H270" s="52"/>
      <c r="I270" s="52"/>
      <c r="J270" s="94">
        <f>SUBTOTAL(9,G270:I270)</f>
        <v>0</v>
      </c>
      <c r="K270" s="95">
        <f>IFERROR(J270/$J$18*100,"0.00")</f>
        <v>0</v>
      </c>
      <c r="M270" s="703"/>
    </row>
    <row r="271" spans="1:13" ht="12.75">
      <c r="A271" s="33">
        <v>2</v>
      </c>
      <c r="B271" s="34">
        <v>6</v>
      </c>
      <c r="C271" s="35"/>
      <c r="D271" s="35"/>
      <c r="E271" s="35"/>
      <c r="F271" s="36" t="s">
        <v>1333</v>
      </c>
      <c r="G271" s="37">
        <f>+G272+G283+G290+G295+G302+G311+G314</f>
        <v>74680428.599999994</v>
      </c>
      <c r="H271" s="37">
        <f>+H272+H283+H290+H295+H302+H311+H314</f>
        <v>105290450</v>
      </c>
      <c r="I271" s="37">
        <f>+I272+I283+I290+I295+I302+I311+I314</f>
        <v>50543225.609999999</v>
      </c>
      <c r="J271" s="37">
        <f>+J272+J283+J290+J295+J302+J311+J314</f>
        <v>230514104.21000001</v>
      </c>
      <c r="K271" s="37">
        <f>+K272+K283+K290+K295+K302+K311+K314</f>
        <v>7.17811308430481</v>
      </c>
      <c r="M271" s="703"/>
    </row>
    <row r="272" spans="1:13" ht="12.75">
      <c r="A272" s="39">
        <v>2</v>
      </c>
      <c r="B272" s="40">
        <v>6</v>
      </c>
      <c r="C272" s="40">
        <v>1</v>
      </c>
      <c r="D272" s="40"/>
      <c r="E272" s="40"/>
      <c r="F272" s="41" t="s">
        <v>1334</v>
      </c>
      <c r="G272" s="42">
        <f>+G273+G275+G277+G279+G281</f>
        <v>39107928.600000001</v>
      </c>
      <c r="H272" s="42">
        <f>+H273+H275+H277+H279+H281</f>
        <v>54726250</v>
      </c>
      <c r="I272" s="42">
        <f>+I273+I275+I277+I279+I281</f>
        <v>14913076.93</v>
      </c>
      <c r="J272" s="42">
        <f>+J273+J275+J277+J279+J281</f>
        <v>108747255.53</v>
      </c>
      <c r="K272" s="43">
        <f>+K273+K275+K277+K279+K281</f>
        <v>3.3863441912907821</v>
      </c>
      <c r="M272" s="703"/>
    </row>
    <row r="273" spans="1:13" ht="12.75">
      <c r="A273" s="44">
        <v>2</v>
      </c>
      <c r="B273" s="45">
        <v>6</v>
      </c>
      <c r="C273" s="45">
        <v>1</v>
      </c>
      <c r="D273" s="45">
        <v>1</v>
      </c>
      <c r="E273" s="45"/>
      <c r="F273" s="56" t="s">
        <v>1335</v>
      </c>
      <c r="G273" s="61">
        <f>+G274</f>
        <v>7075000</v>
      </c>
      <c r="H273" s="61">
        <f>+H274</f>
        <v>30179500</v>
      </c>
      <c r="I273" s="61">
        <f>+I274</f>
        <v>4793000</v>
      </c>
      <c r="J273" s="61">
        <f>+J274</f>
        <v>42047500</v>
      </c>
      <c r="K273" s="62">
        <f>+K274</f>
        <v>1.3093416168467711</v>
      </c>
      <c r="M273" s="703"/>
    </row>
    <row r="274" spans="1:13" ht="12.75">
      <c r="A274" s="49">
        <v>2</v>
      </c>
      <c r="B274" s="50">
        <v>6</v>
      </c>
      <c r="C274" s="50">
        <v>1</v>
      </c>
      <c r="D274" s="50">
        <v>1</v>
      </c>
      <c r="E274" s="50" t="s">
        <v>1139</v>
      </c>
      <c r="F274" s="51" t="s">
        <v>1335</v>
      </c>
      <c r="G274" s="52">
        <v>7075000</v>
      </c>
      <c r="H274" s="52">
        <v>30179500</v>
      </c>
      <c r="I274" s="52">
        <v>4793000</v>
      </c>
      <c r="J274" s="94">
        <f>SUBTOTAL(9,G274:I274)</f>
        <v>42047500</v>
      </c>
      <c r="K274" s="95">
        <f>IFERROR(J274/$J$18*100,"0.00")</f>
        <v>1.3093416168467711</v>
      </c>
      <c r="M274" s="703"/>
    </row>
    <row r="275" spans="1:13" ht="12.75">
      <c r="A275" s="44">
        <v>2</v>
      </c>
      <c r="B275" s="45">
        <v>6</v>
      </c>
      <c r="C275" s="45">
        <v>1</v>
      </c>
      <c r="D275" s="45">
        <v>2</v>
      </c>
      <c r="E275" s="45"/>
      <c r="F275" s="56" t="s">
        <v>1336</v>
      </c>
      <c r="G275" s="61">
        <f>+G276</f>
        <v>1500000</v>
      </c>
      <c r="H275" s="61">
        <f>+H276</f>
        <v>1032000</v>
      </c>
      <c r="I275" s="61">
        <f>+I276</f>
        <v>275000</v>
      </c>
      <c r="J275" s="61">
        <f>+J276</f>
        <v>2807000</v>
      </c>
      <c r="K275" s="62">
        <f>+K276</f>
        <v>8.7408809524677708E-2</v>
      </c>
      <c r="M275" s="703"/>
    </row>
    <row r="276" spans="1:13" ht="12.75">
      <c r="A276" s="49">
        <v>2</v>
      </c>
      <c r="B276" s="50">
        <v>6</v>
      </c>
      <c r="C276" s="50">
        <v>1</v>
      </c>
      <c r="D276" s="50">
        <v>2</v>
      </c>
      <c r="E276" s="50" t="s">
        <v>1139</v>
      </c>
      <c r="F276" s="55" t="s">
        <v>1336</v>
      </c>
      <c r="G276" s="52">
        <v>1500000</v>
      </c>
      <c r="H276" s="52">
        <v>1032000</v>
      </c>
      <c r="I276" s="52">
        <v>275000</v>
      </c>
      <c r="J276" s="94">
        <f>SUBTOTAL(9,G276:I276)</f>
        <v>2807000</v>
      </c>
      <c r="K276" s="95">
        <f>IFERROR(J276/$J$18*100,"0.00")</f>
        <v>8.7408809524677708E-2</v>
      </c>
      <c r="M276" s="703"/>
    </row>
    <row r="277" spans="1:13" ht="12.75">
      <c r="A277" s="44">
        <v>2</v>
      </c>
      <c r="B277" s="45">
        <v>6</v>
      </c>
      <c r="C277" s="45">
        <v>1</v>
      </c>
      <c r="D277" s="45">
        <v>3</v>
      </c>
      <c r="E277" s="45"/>
      <c r="F277" s="65" t="s">
        <v>1337</v>
      </c>
      <c r="G277" s="61">
        <f>+G278</f>
        <v>23472928.600000001</v>
      </c>
      <c r="H277" s="61">
        <f>+H278</f>
        <v>16054250</v>
      </c>
      <c r="I277" s="61">
        <f>+I278</f>
        <v>4770676.93</v>
      </c>
      <c r="J277" s="61">
        <f>+J278</f>
        <v>44297855.530000001</v>
      </c>
      <c r="K277" s="62">
        <f>+K278</f>
        <v>1.3794167496877312</v>
      </c>
      <c r="M277" s="703"/>
    </row>
    <row r="278" spans="1:13" ht="12.75">
      <c r="A278" s="49">
        <v>2</v>
      </c>
      <c r="B278" s="50">
        <v>6</v>
      </c>
      <c r="C278" s="50">
        <v>1</v>
      </c>
      <c r="D278" s="50">
        <v>3</v>
      </c>
      <c r="E278" s="50" t="s">
        <v>1139</v>
      </c>
      <c r="F278" s="55" t="s">
        <v>1337</v>
      </c>
      <c r="G278" s="52">
        <v>23472928.600000001</v>
      </c>
      <c r="H278" s="52">
        <v>16054250</v>
      </c>
      <c r="I278" s="52">
        <v>4770676.93</v>
      </c>
      <c r="J278" s="94">
        <f>SUBTOTAL(9,G278:I278)</f>
        <v>44297855.530000001</v>
      </c>
      <c r="K278" s="95">
        <f>IFERROR(J278/$J$18*100,"0.00")</f>
        <v>1.3794167496877312</v>
      </c>
      <c r="M278" s="703"/>
    </row>
    <row r="279" spans="1:13" ht="12.75">
      <c r="A279" s="44">
        <v>2</v>
      </c>
      <c r="B279" s="45">
        <v>6</v>
      </c>
      <c r="C279" s="45">
        <v>1</v>
      </c>
      <c r="D279" s="45">
        <v>4</v>
      </c>
      <c r="E279" s="45"/>
      <c r="F279" s="56" t="s">
        <v>1338</v>
      </c>
      <c r="G279" s="61">
        <f>+G280</f>
        <v>7060000</v>
      </c>
      <c r="H279" s="61">
        <f>+H280</f>
        <v>7460500</v>
      </c>
      <c r="I279" s="61">
        <f>+I280</f>
        <v>4474400</v>
      </c>
      <c r="J279" s="61">
        <f>+J280</f>
        <v>18994900</v>
      </c>
      <c r="K279" s="62">
        <f>+K280</f>
        <v>0.59149326542226599</v>
      </c>
      <c r="M279" s="703"/>
    </row>
    <row r="280" spans="1:13" ht="12.75">
      <c r="A280" s="49">
        <v>2</v>
      </c>
      <c r="B280" s="50">
        <v>6</v>
      </c>
      <c r="C280" s="50">
        <v>1</v>
      </c>
      <c r="D280" s="50">
        <v>4</v>
      </c>
      <c r="E280" s="50" t="s">
        <v>1139</v>
      </c>
      <c r="F280" s="55" t="s">
        <v>1338</v>
      </c>
      <c r="G280" s="52">
        <v>7060000</v>
      </c>
      <c r="H280" s="52">
        <v>7460500</v>
      </c>
      <c r="I280" s="52">
        <v>4474400</v>
      </c>
      <c r="J280" s="94">
        <f>SUBTOTAL(9,G280:I280)</f>
        <v>18994900</v>
      </c>
      <c r="K280" s="95">
        <f>IFERROR(J280/$J$18*100,"0.00")</f>
        <v>0.59149326542226599</v>
      </c>
      <c r="M280" s="703"/>
    </row>
    <row r="281" spans="1:13" ht="12.75">
      <c r="A281" s="44">
        <v>2</v>
      </c>
      <c r="B281" s="45">
        <v>6</v>
      </c>
      <c r="C281" s="45">
        <v>1</v>
      </c>
      <c r="D281" s="45">
        <v>9</v>
      </c>
      <c r="E281" s="45"/>
      <c r="F281" s="56" t="s">
        <v>1339</v>
      </c>
      <c r="G281" s="61">
        <f>+G282</f>
        <v>0</v>
      </c>
      <c r="H281" s="61">
        <f>+H282</f>
        <v>0</v>
      </c>
      <c r="I281" s="61">
        <f>+I282</f>
        <v>600000</v>
      </c>
      <c r="J281" s="61">
        <f>+J282</f>
        <v>600000</v>
      </c>
      <c r="K281" s="62">
        <f>+K282</f>
        <v>1.868374980933617E-2</v>
      </c>
      <c r="M281" s="703"/>
    </row>
    <row r="282" spans="1:13" ht="22.5">
      <c r="A282" s="49">
        <v>2</v>
      </c>
      <c r="B282" s="50">
        <v>6</v>
      </c>
      <c r="C282" s="50">
        <v>1</v>
      </c>
      <c r="D282" s="50">
        <v>9</v>
      </c>
      <c r="E282" s="50" t="s">
        <v>1139</v>
      </c>
      <c r="F282" s="55" t="s">
        <v>1339</v>
      </c>
      <c r="G282" s="52"/>
      <c r="H282" s="52"/>
      <c r="I282" s="52">
        <v>600000</v>
      </c>
      <c r="J282" s="94">
        <f>SUBTOTAL(9,G282:I282)</f>
        <v>600000</v>
      </c>
      <c r="K282" s="95">
        <f>IFERROR(J282/$J$18*100,"0.00")</f>
        <v>1.868374980933617E-2</v>
      </c>
      <c r="M282" s="703"/>
    </row>
    <row r="283" spans="1:13" ht="12.75">
      <c r="A283" s="39">
        <v>2</v>
      </c>
      <c r="B283" s="40">
        <v>6</v>
      </c>
      <c r="C283" s="40">
        <v>2</v>
      </c>
      <c r="D283" s="40"/>
      <c r="E283" s="40"/>
      <c r="F283" s="41" t="s">
        <v>1340</v>
      </c>
      <c r="G283" s="42">
        <f>+G284+G286+G288</f>
        <v>180000</v>
      </c>
      <c r="H283" s="42">
        <f>+H284+H286+H288</f>
        <v>0</v>
      </c>
      <c r="I283" s="42">
        <f>+I284+I286+I288</f>
        <v>1993040</v>
      </c>
      <c r="J283" s="42">
        <f>+J284+J286+J288</f>
        <v>2173040</v>
      </c>
      <c r="K283" s="42">
        <f>+K284+K286+K288</f>
        <v>6.7667559476133121E-2</v>
      </c>
      <c r="M283" s="703"/>
    </row>
    <row r="284" spans="1:13" ht="12.75">
      <c r="A284" s="44">
        <v>2</v>
      </c>
      <c r="B284" s="45">
        <v>6</v>
      </c>
      <c r="C284" s="45">
        <v>2</v>
      </c>
      <c r="D284" s="45">
        <v>1</v>
      </c>
      <c r="E284" s="45"/>
      <c r="F284" s="56" t="s">
        <v>1341</v>
      </c>
      <c r="G284" s="61">
        <f>+G285</f>
        <v>180000</v>
      </c>
      <c r="H284" s="61">
        <f>+H285</f>
        <v>0</v>
      </c>
      <c r="I284" s="61">
        <f>+I285</f>
        <v>825000</v>
      </c>
      <c r="J284" s="61">
        <f>+J285</f>
        <v>1005000</v>
      </c>
      <c r="K284" s="62">
        <f>+K285</f>
        <v>3.1295280930638082E-2</v>
      </c>
      <c r="M284" s="703"/>
    </row>
    <row r="285" spans="1:13" ht="12.75">
      <c r="A285" s="57">
        <v>2</v>
      </c>
      <c r="B285" s="50">
        <v>6</v>
      </c>
      <c r="C285" s="50">
        <v>2</v>
      </c>
      <c r="D285" s="50">
        <v>1</v>
      </c>
      <c r="E285" s="50" t="s">
        <v>1139</v>
      </c>
      <c r="F285" s="55" t="s">
        <v>1341</v>
      </c>
      <c r="G285" s="52">
        <v>180000</v>
      </c>
      <c r="H285" s="52"/>
      <c r="I285" s="52">
        <v>825000</v>
      </c>
      <c r="J285" s="94">
        <f>SUBTOTAL(9,G285:I285)</f>
        <v>1005000</v>
      </c>
      <c r="K285" s="95">
        <f>IFERROR(J285/$J$18*100,"0.00")</f>
        <v>3.1295280930638082E-2</v>
      </c>
      <c r="M285" s="703"/>
    </row>
    <row r="286" spans="1:13" ht="12.75">
      <c r="A286" s="44">
        <v>2</v>
      </c>
      <c r="B286" s="45">
        <v>6</v>
      </c>
      <c r="C286" s="45">
        <v>2</v>
      </c>
      <c r="D286" s="45">
        <v>3</v>
      </c>
      <c r="E286" s="45"/>
      <c r="F286" s="56" t="s">
        <v>1342</v>
      </c>
      <c r="G286" s="61">
        <f>+G287</f>
        <v>0</v>
      </c>
      <c r="H286" s="61">
        <f>+H287</f>
        <v>0</v>
      </c>
      <c r="I286" s="61">
        <f>+I287</f>
        <v>1118040</v>
      </c>
      <c r="J286" s="61">
        <f>+J287</f>
        <v>1118040</v>
      </c>
      <c r="K286" s="62">
        <f>+K287</f>
        <v>3.4815299394717017E-2</v>
      </c>
      <c r="M286" s="703"/>
    </row>
    <row r="287" spans="1:13" ht="12.75">
      <c r="A287" s="57">
        <v>2</v>
      </c>
      <c r="B287" s="50">
        <v>6</v>
      </c>
      <c r="C287" s="50">
        <v>2</v>
      </c>
      <c r="D287" s="50">
        <v>3</v>
      </c>
      <c r="E287" s="50" t="s">
        <v>1139</v>
      </c>
      <c r="F287" s="55" t="s">
        <v>1342</v>
      </c>
      <c r="G287" s="52"/>
      <c r="H287" s="52"/>
      <c r="I287" s="52">
        <v>1118040</v>
      </c>
      <c r="J287" s="94">
        <f>SUBTOTAL(9,G287:I287)</f>
        <v>1118040</v>
      </c>
      <c r="K287" s="95">
        <f>IFERROR(J287/$J$18*100,"0.00")</f>
        <v>3.4815299394717017E-2</v>
      </c>
      <c r="M287" s="703"/>
    </row>
    <row r="288" spans="1:13" ht="12.75">
      <c r="A288" s="44">
        <v>2</v>
      </c>
      <c r="B288" s="45">
        <v>6</v>
      </c>
      <c r="C288" s="45">
        <v>2</v>
      </c>
      <c r="D288" s="45">
        <v>4</v>
      </c>
      <c r="E288" s="45"/>
      <c r="F288" s="56" t="s">
        <v>1343</v>
      </c>
      <c r="G288" s="61">
        <f>+G289</f>
        <v>0</v>
      </c>
      <c r="H288" s="61">
        <f>+H289</f>
        <v>0</v>
      </c>
      <c r="I288" s="61">
        <f>+I289</f>
        <v>50000</v>
      </c>
      <c r="J288" s="61">
        <f>+J289</f>
        <v>50000</v>
      </c>
      <c r="K288" s="62">
        <f>+K289</f>
        <v>1.5569791507780142E-3</v>
      </c>
      <c r="M288" s="703"/>
    </row>
    <row r="289" spans="1:13" ht="12.75">
      <c r="A289" s="57">
        <v>2</v>
      </c>
      <c r="B289" s="50">
        <v>6</v>
      </c>
      <c r="C289" s="50">
        <v>2</v>
      </c>
      <c r="D289" s="50">
        <v>4</v>
      </c>
      <c r="E289" s="50" t="s">
        <v>1139</v>
      </c>
      <c r="F289" s="51" t="s">
        <v>1343</v>
      </c>
      <c r="G289" s="52"/>
      <c r="H289" s="52"/>
      <c r="I289" s="52">
        <v>50000</v>
      </c>
      <c r="J289" s="94">
        <f>SUBTOTAL(9,G289:I289)</f>
        <v>50000</v>
      </c>
      <c r="K289" s="95">
        <f>IFERROR(J289/$J$18*100,"0.00")</f>
        <v>1.5569791507780142E-3</v>
      </c>
      <c r="M289" s="703"/>
    </row>
    <row r="290" spans="1:13" ht="12.75">
      <c r="A290" s="39">
        <v>2</v>
      </c>
      <c r="B290" s="40">
        <v>6</v>
      </c>
      <c r="C290" s="40">
        <v>3</v>
      </c>
      <c r="D290" s="40"/>
      <c r="E290" s="40"/>
      <c r="F290" s="41" t="s">
        <v>1344</v>
      </c>
      <c r="G290" s="42">
        <f>+G291+G293</f>
        <v>12980000</v>
      </c>
      <c r="H290" s="42">
        <f>+H291+H293</f>
        <v>17564200</v>
      </c>
      <c r="I290" s="42">
        <f>+I291+I293</f>
        <v>14037680</v>
      </c>
      <c r="J290" s="42">
        <f>+J291+J293</f>
        <v>44581880</v>
      </c>
      <c r="K290" s="42">
        <f>+K291+K293</f>
        <v>1.3882611532497466</v>
      </c>
      <c r="M290" s="703"/>
    </row>
    <row r="291" spans="1:13" ht="12.75">
      <c r="A291" s="59">
        <v>2</v>
      </c>
      <c r="B291" s="45">
        <v>6</v>
      </c>
      <c r="C291" s="45">
        <v>3</v>
      </c>
      <c r="D291" s="45">
        <v>1</v>
      </c>
      <c r="E291" s="45"/>
      <c r="F291" s="65" t="s">
        <v>1345</v>
      </c>
      <c r="G291" s="61">
        <f>+G292</f>
        <v>12980000</v>
      </c>
      <c r="H291" s="61">
        <f>+H292</f>
        <v>17564200</v>
      </c>
      <c r="I291" s="61">
        <f>+I292</f>
        <v>9355000</v>
      </c>
      <c r="J291" s="61">
        <f>+J292</f>
        <v>39899200</v>
      </c>
      <c r="K291" s="62">
        <f>+K292</f>
        <v>1.2424444506544428</v>
      </c>
      <c r="M291" s="703"/>
    </row>
    <row r="292" spans="1:13" ht="12.75">
      <c r="A292" s="49">
        <v>2</v>
      </c>
      <c r="B292" s="50">
        <v>6</v>
      </c>
      <c r="C292" s="50">
        <v>3</v>
      </c>
      <c r="D292" s="50">
        <v>1</v>
      </c>
      <c r="E292" s="50" t="s">
        <v>1139</v>
      </c>
      <c r="F292" s="51" t="s">
        <v>1345</v>
      </c>
      <c r="G292" s="52">
        <v>12980000</v>
      </c>
      <c r="H292" s="52">
        <v>17564200</v>
      </c>
      <c r="I292" s="52">
        <v>9355000</v>
      </c>
      <c r="J292" s="94">
        <f>SUBTOTAL(9,G292:I292)</f>
        <v>39899200</v>
      </c>
      <c r="K292" s="95">
        <f>IFERROR(J292/$J$18*100,"0.00")</f>
        <v>1.2424444506544428</v>
      </c>
      <c r="M292" s="703"/>
    </row>
    <row r="293" spans="1:13" ht="12.75">
      <c r="A293" s="44">
        <v>2</v>
      </c>
      <c r="B293" s="45">
        <v>6</v>
      </c>
      <c r="C293" s="45">
        <v>3</v>
      </c>
      <c r="D293" s="45">
        <v>2</v>
      </c>
      <c r="E293" s="45"/>
      <c r="F293" s="56" t="s">
        <v>1346</v>
      </c>
      <c r="G293" s="61">
        <f>+G294</f>
        <v>0</v>
      </c>
      <c r="H293" s="61">
        <f>+H294</f>
        <v>0</v>
      </c>
      <c r="I293" s="61">
        <f>+I294</f>
        <v>4682680</v>
      </c>
      <c r="J293" s="61">
        <f>+J294</f>
        <v>4682680</v>
      </c>
      <c r="K293" s="62">
        <f>+K294</f>
        <v>0.14581670259530383</v>
      </c>
      <c r="M293" s="703"/>
    </row>
    <row r="294" spans="1:13" ht="12.75">
      <c r="A294" s="57">
        <v>2</v>
      </c>
      <c r="B294" s="50">
        <v>6</v>
      </c>
      <c r="C294" s="50">
        <v>3</v>
      </c>
      <c r="D294" s="50">
        <v>2</v>
      </c>
      <c r="E294" s="50" t="s">
        <v>1139</v>
      </c>
      <c r="F294" s="55" t="s">
        <v>1346</v>
      </c>
      <c r="G294" s="52"/>
      <c r="H294" s="52"/>
      <c r="I294" s="52">
        <v>4682680</v>
      </c>
      <c r="J294" s="94">
        <f>SUBTOTAL(9,G294:I294)</f>
        <v>4682680</v>
      </c>
      <c r="K294" s="95">
        <f>IFERROR(J294/$J$18*100,"0.00")</f>
        <v>0.14581670259530383</v>
      </c>
      <c r="M294" s="703"/>
    </row>
    <row r="295" spans="1:13" ht="12.75">
      <c r="A295" s="39">
        <v>2</v>
      </c>
      <c r="B295" s="40">
        <v>6</v>
      </c>
      <c r="C295" s="40">
        <v>4</v>
      </c>
      <c r="D295" s="40"/>
      <c r="E295" s="40"/>
      <c r="F295" s="41" t="s">
        <v>1347</v>
      </c>
      <c r="G295" s="42">
        <f>+G296+G298+G300</f>
        <v>20002500</v>
      </c>
      <c r="H295" s="42">
        <f>+H296+H298+H300</f>
        <v>33000000</v>
      </c>
      <c r="I295" s="42">
        <f>+I296+I298+I300</f>
        <v>10200000</v>
      </c>
      <c r="J295" s="42">
        <f>+J296+J298+J300</f>
        <v>63202500</v>
      </c>
      <c r="K295" s="43">
        <f>+K296+K298+K300</f>
        <v>1.9680994955409488</v>
      </c>
      <c r="M295" s="703"/>
    </row>
    <row r="296" spans="1:13" ht="12.75">
      <c r="A296" s="44">
        <v>2</v>
      </c>
      <c r="B296" s="45">
        <v>6</v>
      </c>
      <c r="C296" s="45">
        <v>4</v>
      </c>
      <c r="D296" s="45">
        <v>1</v>
      </c>
      <c r="E296" s="45"/>
      <c r="F296" s="56" t="s">
        <v>1016</v>
      </c>
      <c r="G296" s="61">
        <f>+G297</f>
        <v>19002500</v>
      </c>
      <c r="H296" s="61">
        <f>+H297</f>
        <v>33000000</v>
      </c>
      <c r="I296" s="61">
        <f>+I297</f>
        <v>10000000</v>
      </c>
      <c r="J296" s="61">
        <f>+J297</f>
        <v>62002500</v>
      </c>
      <c r="K296" s="62">
        <f>+K297</f>
        <v>1.9307319959222764</v>
      </c>
      <c r="M296" s="703"/>
    </row>
    <row r="297" spans="1:13" ht="12.75">
      <c r="A297" s="57">
        <v>2</v>
      </c>
      <c r="B297" s="50">
        <v>6</v>
      </c>
      <c r="C297" s="50">
        <v>4</v>
      </c>
      <c r="D297" s="50">
        <v>1</v>
      </c>
      <c r="E297" s="50" t="s">
        <v>1139</v>
      </c>
      <c r="F297" s="55" t="s">
        <v>1016</v>
      </c>
      <c r="G297" s="52">
        <v>19002500</v>
      </c>
      <c r="H297" s="52">
        <v>33000000</v>
      </c>
      <c r="I297" s="52">
        <v>10000000</v>
      </c>
      <c r="J297" s="94">
        <f>SUBTOTAL(9,G297:I297)</f>
        <v>62002500</v>
      </c>
      <c r="K297" s="95">
        <f>IFERROR(J297/$J$18*100,"0.00")</f>
        <v>1.9307319959222764</v>
      </c>
      <c r="M297" s="703"/>
    </row>
    <row r="298" spans="1:13" ht="12.75">
      <c r="A298" s="44">
        <v>2</v>
      </c>
      <c r="B298" s="45">
        <v>6</v>
      </c>
      <c r="C298" s="45">
        <v>4</v>
      </c>
      <c r="D298" s="45">
        <v>2</v>
      </c>
      <c r="E298" s="45"/>
      <c r="F298" s="56" t="s">
        <v>1348</v>
      </c>
      <c r="G298" s="61">
        <f>+G299</f>
        <v>1000000</v>
      </c>
      <c r="H298" s="61">
        <f>+H299</f>
        <v>0</v>
      </c>
      <c r="I298" s="61">
        <f>+I299</f>
        <v>0</v>
      </c>
      <c r="J298" s="61">
        <f>+J299</f>
        <v>1000000</v>
      </c>
      <c r="K298" s="62">
        <f>+K299</f>
        <v>3.1139583015560284E-2</v>
      </c>
      <c r="M298" s="703"/>
    </row>
    <row r="299" spans="1:13" ht="12.75">
      <c r="A299" s="57">
        <v>2</v>
      </c>
      <c r="B299" s="50">
        <v>6</v>
      </c>
      <c r="C299" s="50">
        <v>4</v>
      </c>
      <c r="D299" s="50">
        <v>2</v>
      </c>
      <c r="E299" s="50" t="s">
        <v>1139</v>
      </c>
      <c r="F299" s="55" t="s">
        <v>1348</v>
      </c>
      <c r="G299" s="52">
        <v>1000000</v>
      </c>
      <c r="H299" s="52"/>
      <c r="I299" s="52"/>
      <c r="J299" s="94">
        <f>SUBTOTAL(9,G299:I299)</f>
        <v>1000000</v>
      </c>
      <c r="K299" s="95">
        <f>IFERROR(J299/$J$18*100,"0.00")</f>
        <v>3.1139583015560284E-2</v>
      </c>
      <c r="M299" s="703"/>
    </row>
    <row r="300" spans="1:13" ht="12.75">
      <c r="A300" s="44">
        <v>2</v>
      </c>
      <c r="B300" s="45">
        <v>6</v>
      </c>
      <c r="C300" s="45">
        <v>4</v>
      </c>
      <c r="D300" s="45">
        <v>8</v>
      </c>
      <c r="E300" s="45"/>
      <c r="F300" s="56" t="s">
        <v>1349</v>
      </c>
      <c r="G300" s="61">
        <f>+G301</f>
        <v>0</v>
      </c>
      <c r="H300" s="61">
        <f>+H301</f>
        <v>0</v>
      </c>
      <c r="I300" s="61">
        <f>+I301</f>
        <v>200000</v>
      </c>
      <c r="J300" s="61">
        <f>+J301</f>
        <v>200000</v>
      </c>
      <c r="K300" s="62">
        <f>+K301</f>
        <v>6.2279166031120568E-3</v>
      </c>
      <c r="M300" s="703"/>
    </row>
    <row r="301" spans="1:13" ht="12.75">
      <c r="A301" s="57">
        <v>2</v>
      </c>
      <c r="B301" s="50">
        <v>6</v>
      </c>
      <c r="C301" s="50">
        <v>4</v>
      </c>
      <c r="D301" s="50">
        <v>8</v>
      </c>
      <c r="E301" s="50" t="s">
        <v>1139</v>
      </c>
      <c r="F301" s="55" t="s">
        <v>1349</v>
      </c>
      <c r="G301" s="52"/>
      <c r="H301" s="52"/>
      <c r="I301" s="52">
        <v>200000</v>
      </c>
      <c r="J301" s="94">
        <f>SUBTOTAL(9,G301:I301)</f>
        <v>200000</v>
      </c>
      <c r="K301" s="95">
        <f>IFERROR(J301/$J$18*100,"0.00")</f>
        <v>6.2279166031120568E-3</v>
      </c>
      <c r="M301" s="703"/>
    </row>
    <row r="302" spans="1:13" ht="12.75">
      <c r="A302" s="39">
        <v>2</v>
      </c>
      <c r="B302" s="40">
        <v>6</v>
      </c>
      <c r="C302" s="40">
        <v>5</v>
      </c>
      <c r="D302" s="40"/>
      <c r="E302" s="40"/>
      <c r="F302" s="41" t="s">
        <v>1350</v>
      </c>
      <c r="G302" s="42">
        <f>+G303+G305+G307+G309</f>
        <v>1910000</v>
      </c>
      <c r="H302" s="42">
        <f>+H303+H305+H307+H309</f>
        <v>0</v>
      </c>
      <c r="I302" s="42">
        <f>+I303+I305+I307+I309</f>
        <v>5387000</v>
      </c>
      <c r="J302" s="42">
        <f>+J303+J305+J307+J309</f>
        <v>7297000</v>
      </c>
      <c r="K302" s="42">
        <f>+K303+K305+K307+K309</f>
        <v>0.22722553726454339</v>
      </c>
      <c r="M302" s="703"/>
    </row>
    <row r="303" spans="1:13" ht="12.75">
      <c r="A303" s="44">
        <v>2</v>
      </c>
      <c r="B303" s="45">
        <v>6</v>
      </c>
      <c r="C303" s="45">
        <v>5</v>
      </c>
      <c r="D303" s="45">
        <v>2</v>
      </c>
      <c r="E303" s="45"/>
      <c r="F303" s="56" t="s">
        <v>1351</v>
      </c>
      <c r="G303" s="61">
        <f>+G304</f>
        <v>0</v>
      </c>
      <c r="H303" s="61">
        <f>+H304</f>
        <v>0</v>
      </c>
      <c r="I303" s="61">
        <f>+I304</f>
        <v>430000</v>
      </c>
      <c r="J303" s="61">
        <f>+J304</f>
        <v>430000</v>
      </c>
      <c r="K303" s="62">
        <f>+K304</f>
        <v>1.3390020696690921E-2</v>
      </c>
      <c r="M303" s="703"/>
    </row>
    <row r="304" spans="1:13" ht="12.75">
      <c r="A304" s="49">
        <v>2</v>
      </c>
      <c r="B304" s="50">
        <v>6</v>
      </c>
      <c r="C304" s="50">
        <v>5</v>
      </c>
      <c r="D304" s="50">
        <v>2</v>
      </c>
      <c r="E304" s="50" t="s">
        <v>1139</v>
      </c>
      <c r="F304" s="55" t="s">
        <v>1351</v>
      </c>
      <c r="G304" s="52"/>
      <c r="H304" s="52"/>
      <c r="I304" s="52">
        <v>430000</v>
      </c>
      <c r="J304" s="94">
        <f>SUBTOTAL(9,G304:I304)</f>
        <v>430000</v>
      </c>
      <c r="K304" s="95">
        <f>IFERROR(J304/$J$18*100,"0.00")</f>
        <v>1.3390020696690921E-2</v>
      </c>
      <c r="M304" s="703"/>
    </row>
    <row r="305" spans="1:13" ht="12.75">
      <c r="A305" s="44">
        <v>2</v>
      </c>
      <c r="B305" s="45">
        <v>6</v>
      </c>
      <c r="C305" s="45">
        <v>5</v>
      </c>
      <c r="D305" s="45">
        <v>4</v>
      </c>
      <c r="E305" s="45"/>
      <c r="F305" s="56" t="s">
        <v>1352</v>
      </c>
      <c r="G305" s="61">
        <f>+G306</f>
        <v>1760000</v>
      </c>
      <c r="H305" s="61">
        <f>+H306</f>
        <v>0</v>
      </c>
      <c r="I305" s="61">
        <f>+I306</f>
        <v>3632000</v>
      </c>
      <c r="J305" s="61">
        <f>+J306</f>
        <v>5392000</v>
      </c>
      <c r="K305" s="62">
        <f>+K306</f>
        <v>0.16790463161990105</v>
      </c>
      <c r="M305" s="703"/>
    </row>
    <row r="306" spans="1:13" ht="12.75">
      <c r="A306" s="49">
        <v>2</v>
      </c>
      <c r="B306" s="50">
        <v>6</v>
      </c>
      <c r="C306" s="50">
        <v>5</v>
      </c>
      <c r="D306" s="50">
        <v>4</v>
      </c>
      <c r="E306" s="50" t="s">
        <v>1139</v>
      </c>
      <c r="F306" s="55" t="s">
        <v>1352</v>
      </c>
      <c r="G306" s="52">
        <v>1760000</v>
      </c>
      <c r="H306" s="52"/>
      <c r="I306" s="52">
        <v>3632000</v>
      </c>
      <c r="J306" s="94">
        <f>SUBTOTAL(9,G306:I306)</f>
        <v>5392000</v>
      </c>
      <c r="K306" s="95">
        <f>IFERROR(J306/$J$18*100,"0.00")</f>
        <v>0.16790463161990105</v>
      </c>
      <c r="M306" s="703"/>
    </row>
    <row r="307" spans="1:13" ht="12.75">
      <c r="A307" s="44">
        <v>2</v>
      </c>
      <c r="B307" s="45">
        <v>6</v>
      </c>
      <c r="C307" s="45">
        <v>5</v>
      </c>
      <c r="D307" s="45">
        <v>5</v>
      </c>
      <c r="E307" s="45"/>
      <c r="F307" s="56" t="s">
        <v>1353</v>
      </c>
      <c r="G307" s="61">
        <f>+G308</f>
        <v>0</v>
      </c>
      <c r="H307" s="61">
        <f>+H308</f>
        <v>0</v>
      </c>
      <c r="I307" s="61">
        <f>+I308</f>
        <v>335000</v>
      </c>
      <c r="J307" s="61">
        <f>+J308</f>
        <v>335000</v>
      </c>
      <c r="K307" s="62">
        <f>+K308</f>
        <v>1.0431760310212696E-2</v>
      </c>
      <c r="M307" s="703"/>
    </row>
    <row r="308" spans="1:13" ht="22.5">
      <c r="A308" s="49">
        <v>2</v>
      </c>
      <c r="B308" s="50">
        <v>6</v>
      </c>
      <c r="C308" s="50">
        <v>5</v>
      </c>
      <c r="D308" s="50">
        <v>5</v>
      </c>
      <c r="E308" s="50" t="s">
        <v>1139</v>
      </c>
      <c r="F308" s="55" t="s">
        <v>1353</v>
      </c>
      <c r="G308" s="52"/>
      <c r="H308" s="52"/>
      <c r="I308" s="52">
        <v>335000</v>
      </c>
      <c r="J308" s="94">
        <f>SUBTOTAL(9,G308:I308)</f>
        <v>335000</v>
      </c>
      <c r="K308" s="95">
        <f>IFERROR(J308/$J$18*100,"0.00")</f>
        <v>1.0431760310212696E-2</v>
      </c>
      <c r="M308" s="703"/>
    </row>
    <row r="309" spans="1:13" ht="12.75">
      <c r="A309" s="44">
        <v>2</v>
      </c>
      <c r="B309" s="45">
        <v>6</v>
      </c>
      <c r="C309" s="45">
        <v>5</v>
      </c>
      <c r="D309" s="45">
        <v>6</v>
      </c>
      <c r="E309" s="45"/>
      <c r="F309" s="56" t="s">
        <v>1354</v>
      </c>
      <c r="G309" s="61">
        <f>+G310</f>
        <v>150000</v>
      </c>
      <c r="H309" s="61">
        <f>+H310</f>
        <v>0</v>
      </c>
      <c r="I309" s="61">
        <f>+I310</f>
        <v>990000</v>
      </c>
      <c r="J309" s="61">
        <f>+J310</f>
        <v>1140000</v>
      </c>
      <c r="K309" s="62">
        <f>+K310</f>
        <v>3.5499124637738723E-2</v>
      </c>
      <c r="M309" s="703"/>
    </row>
    <row r="310" spans="1:13" ht="22.5">
      <c r="A310" s="49">
        <v>2</v>
      </c>
      <c r="B310" s="50">
        <v>6</v>
      </c>
      <c r="C310" s="50">
        <v>5</v>
      </c>
      <c r="D310" s="50">
        <v>6</v>
      </c>
      <c r="E310" s="50" t="s">
        <v>1139</v>
      </c>
      <c r="F310" s="55" t="s">
        <v>1354</v>
      </c>
      <c r="G310" s="52">
        <v>150000</v>
      </c>
      <c r="H310" s="52"/>
      <c r="I310" s="52">
        <v>990000</v>
      </c>
      <c r="J310" s="94">
        <f>SUBTOTAL(9,G310:I310)</f>
        <v>1140000</v>
      </c>
      <c r="K310" s="95">
        <f>IFERROR(J310/$J$18*100,"0.00")</f>
        <v>3.5499124637738723E-2</v>
      </c>
      <c r="M310" s="703"/>
    </row>
    <row r="311" spans="1:13" ht="12.75">
      <c r="A311" s="39">
        <v>2</v>
      </c>
      <c r="B311" s="40">
        <v>6</v>
      </c>
      <c r="C311" s="40">
        <v>6</v>
      </c>
      <c r="D311" s="40"/>
      <c r="E311" s="40"/>
      <c r="F311" s="41" t="s">
        <v>1355</v>
      </c>
      <c r="G311" s="42">
        <f t="shared" ref="G311:K312" si="17">+G312</f>
        <v>500000</v>
      </c>
      <c r="H311" s="42">
        <f t="shared" si="17"/>
        <v>0</v>
      </c>
      <c r="I311" s="42">
        <f t="shared" si="17"/>
        <v>75000</v>
      </c>
      <c r="J311" s="42">
        <f t="shared" si="17"/>
        <v>575000</v>
      </c>
      <c r="K311" s="43">
        <f t="shared" si="17"/>
        <v>1.7905260233947163E-2</v>
      </c>
      <c r="M311" s="703"/>
    </row>
    <row r="312" spans="1:13" ht="12.75">
      <c r="A312" s="44">
        <v>2</v>
      </c>
      <c r="B312" s="45">
        <v>6</v>
      </c>
      <c r="C312" s="45">
        <v>6</v>
      </c>
      <c r="D312" s="45">
        <v>1</v>
      </c>
      <c r="E312" s="45"/>
      <c r="F312" s="65" t="s">
        <v>1386</v>
      </c>
      <c r="G312" s="47">
        <f t="shared" si="17"/>
        <v>500000</v>
      </c>
      <c r="H312" s="47">
        <f t="shared" si="17"/>
        <v>0</v>
      </c>
      <c r="I312" s="47">
        <f t="shared" si="17"/>
        <v>75000</v>
      </c>
      <c r="J312" s="47">
        <f t="shared" si="17"/>
        <v>575000</v>
      </c>
      <c r="K312" s="48">
        <f t="shared" si="17"/>
        <v>1.7905260233947163E-2</v>
      </c>
      <c r="M312" s="703"/>
    </row>
    <row r="313" spans="1:13" ht="12.75">
      <c r="A313" s="49">
        <v>2</v>
      </c>
      <c r="B313" s="50">
        <v>6</v>
      </c>
      <c r="C313" s="50">
        <v>6</v>
      </c>
      <c r="D313" s="50">
        <v>1</v>
      </c>
      <c r="E313" s="50" t="s">
        <v>1139</v>
      </c>
      <c r="F313" s="55" t="s">
        <v>1386</v>
      </c>
      <c r="G313" s="52">
        <v>500000</v>
      </c>
      <c r="H313" s="52"/>
      <c r="I313" s="52">
        <v>75000</v>
      </c>
      <c r="J313" s="94">
        <f>SUBTOTAL(9,G313:I313)</f>
        <v>575000</v>
      </c>
      <c r="K313" s="95">
        <f>IFERROR(J313/$J$18*100,"0.00")</f>
        <v>1.7905260233947163E-2</v>
      </c>
      <c r="M313" s="703"/>
    </row>
    <row r="314" spans="1:13" ht="12.75">
      <c r="A314" s="39">
        <v>2</v>
      </c>
      <c r="B314" s="40">
        <v>6</v>
      </c>
      <c r="C314" s="40">
        <v>8</v>
      </c>
      <c r="D314" s="40"/>
      <c r="E314" s="40"/>
      <c r="F314" s="41" t="s">
        <v>1357</v>
      </c>
      <c r="G314" s="42">
        <f>+G315+G318+G320+G322</f>
        <v>0</v>
      </c>
      <c r="H314" s="42">
        <f>+H315+H318+H320+H322</f>
        <v>0</v>
      </c>
      <c r="I314" s="42">
        <f>+I315+I318+I320+I322</f>
        <v>3937428.6799999997</v>
      </c>
      <c r="J314" s="42">
        <f>+J315+J318+J320+J322</f>
        <v>3937428.6799999997</v>
      </c>
      <c r="K314" s="42">
        <f>+K315+K318+K320+K322</f>
        <v>0.12260988724870794</v>
      </c>
      <c r="M314" s="703"/>
    </row>
    <row r="315" spans="1:13" ht="12.75">
      <c r="A315" s="44">
        <v>2</v>
      </c>
      <c r="B315" s="45">
        <v>6</v>
      </c>
      <c r="C315" s="45">
        <v>8</v>
      </c>
      <c r="D315" s="45">
        <v>3</v>
      </c>
      <c r="E315" s="45"/>
      <c r="F315" s="56" t="s">
        <v>1358</v>
      </c>
      <c r="G315" s="61">
        <f>+G316+G317</f>
        <v>0</v>
      </c>
      <c r="H315" s="61">
        <f>+H316+H317</f>
        <v>0</v>
      </c>
      <c r="I315" s="61">
        <f>+I316+I317</f>
        <v>3747428.6799999997</v>
      </c>
      <c r="J315" s="61">
        <f>+J316+J317</f>
        <v>3747428.6799999997</v>
      </c>
      <c r="K315" s="62">
        <f>+K316+K317</f>
        <v>0.11669336647575149</v>
      </c>
      <c r="M315" s="703"/>
    </row>
    <row r="316" spans="1:13" ht="12.75">
      <c r="A316" s="57">
        <v>2</v>
      </c>
      <c r="B316" s="50">
        <v>6</v>
      </c>
      <c r="C316" s="50">
        <v>8</v>
      </c>
      <c r="D316" s="50">
        <v>3</v>
      </c>
      <c r="E316" s="50" t="s">
        <v>1139</v>
      </c>
      <c r="F316" s="55" t="s">
        <v>1359</v>
      </c>
      <c r="G316" s="52"/>
      <c r="H316" s="52"/>
      <c r="I316" s="52">
        <v>3567428.6799999997</v>
      </c>
      <c r="J316" s="94">
        <f>SUBTOTAL(9,G316:I316)</f>
        <v>3567428.6799999997</v>
      </c>
      <c r="K316" s="95">
        <f>IFERROR(J316/$J$18*100,"0.00")</f>
        <v>0.11108824153295063</v>
      </c>
      <c r="M316" s="703"/>
    </row>
    <row r="317" spans="1:13" ht="12.75">
      <c r="A317" s="57">
        <v>2</v>
      </c>
      <c r="B317" s="50">
        <v>6</v>
      </c>
      <c r="C317" s="50">
        <v>8</v>
      </c>
      <c r="D317" s="50">
        <v>3</v>
      </c>
      <c r="E317" s="50" t="s">
        <v>1141</v>
      </c>
      <c r="F317" s="55" t="s">
        <v>1360</v>
      </c>
      <c r="G317" s="52"/>
      <c r="H317" s="52"/>
      <c r="I317" s="52">
        <v>180000</v>
      </c>
      <c r="J317" s="94">
        <f>SUBTOTAL(9,G317:I317)</f>
        <v>180000</v>
      </c>
      <c r="K317" s="95">
        <f>IFERROR(J317/$J$18*100,"0.00")</f>
        <v>5.6051249428008508E-3</v>
      </c>
      <c r="M317" s="703"/>
    </row>
    <row r="318" spans="1:13" ht="12.75">
      <c r="A318" s="44">
        <v>2</v>
      </c>
      <c r="B318" s="45">
        <v>6</v>
      </c>
      <c r="C318" s="45">
        <v>8</v>
      </c>
      <c r="D318" s="45">
        <v>5</v>
      </c>
      <c r="E318" s="45"/>
      <c r="F318" s="56" t="s">
        <v>1361</v>
      </c>
      <c r="G318" s="61">
        <f>+G319</f>
        <v>0</v>
      </c>
      <c r="H318" s="61">
        <f>+H319</f>
        <v>0</v>
      </c>
      <c r="I318" s="61">
        <f>+I319</f>
        <v>0</v>
      </c>
      <c r="J318" s="61">
        <f>+J319</f>
        <v>0</v>
      </c>
      <c r="K318" s="62">
        <f>+K319</f>
        <v>0</v>
      </c>
      <c r="M318" s="703"/>
    </row>
    <row r="319" spans="1:13" ht="12.75">
      <c r="A319" s="57">
        <v>2</v>
      </c>
      <c r="B319" s="50">
        <v>6</v>
      </c>
      <c r="C319" s="50">
        <v>8</v>
      </c>
      <c r="D319" s="50">
        <v>5</v>
      </c>
      <c r="E319" s="50" t="s">
        <v>1139</v>
      </c>
      <c r="F319" s="55" t="s">
        <v>1361</v>
      </c>
      <c r="G319" s="52"/>
      <c r="H319" s="52"/>
      <c r="I319" s="52"/>
      <c r="J319" s="94">
        <f>SUBTOTAL(9,G319:I319)</f>
        <v>0</v>
      </c>
      <c r="K319" s="95">
        <f>IFERROR(J319/$J$18*100,"0.00")</f>
        <v>0</v>
      </c>
      <c r="M319" s="703"/>
    </row>
    <row r="320" spans="1:13" ht="22.5">
      <c r="A320" s="44">
        <v>2</v>
      </c>
      <c r="B320" s="45">
        <v>6</v>
      </c>
      <c r="C320" s="45">
        <v>8</v>
      </c>
      <c r="D320" s="45">
        <v>8</v>
      </c>
      <c r="E320" s="45"/>
      <c r="F320" s="65" t="s">
        <v>1362</v>
      </c>
      <c r="G320" s="61">
        <f>+G321</f>
        <v>0</v>
      </c>
      <c r="H320" s="61">
        <f>+H321</f>
        <v>0</v>
      </c>
      <c r="I320" s="61">
        <f>+I321</f>
        <v>190000</v>
      </c>
      <c r="J320" s="61">
        <f>+J321</f>
        <v>190000</v>
      </c>
      <c r="K320" s="62">
        <f>+K321</f>
        <v>5.9165207729564538E-3</v>
      </c>
      <c r="M320" s="703"/>
    </row>
    <row r="321" spans="1:13" ht="12.75">
      <c r="A321" s="57">
        <v>2</v>
      </c>
      <c r="B321" s="50">
        <v>6</v>
      </c>
      <c r="C321" s="50">
        <v>8</v>
      </c>
      <c r="D321" s="50">
        <v>8</v>
      </c>
      <c r="E321" s="50" t="s">
        <v>1139</v>
      </c>
      <c r="F321" s="55" t="s">
        <v>1363</v>
      </c>
      <c r="G321" s="52"/>
      <c r="H321" s="52"/>
      <c r="I321" s="52">
        <v>190000</v>
      </c>
      <c r="J321" s="94">
        <f>SUBTOTAL(9,G321:I321)</f>
        <v>190000</v>
      </c>
      <c r="K321" s="95">
        <f>IFERROR(J321/$J$18*100,"0.00")</f>
        <v>5.9165207729564538E-3</v>
      </c>
      <c r="M321" s="703"/>
    </row>
    <row r="322" spans="1:13" ht="12.75">
      <c r="A322" s="44">
        <v>2</v>
      </c>
      <c r="B322" s="45">
        <v>6</v>
      </c>
      <c r="C322" s="45">
        <v>8</v>
      </c>
      <c r="D322" s="45">
        <v>9</v>
      </c>
      <c r="E322" s="45"/>
      <c r="F322" s="65" t="s">
        <v>1364</v>
      </c>
      <c r="G322" s="61">
        <f>+G323</f>
        <v>0</v>
      </c>
      <c r="H322" s="61">
        <f>+H323</f>
        <v>0</v>
      </c>
      <c r="I322" s="61">
        <f>+I323</f>
        <v>0</v>
      </c>
      <c r="J322" s="61">
        <f>+J323</f>
        <v>0</v>
      </c>
      <c r="K322" s="62">
        <f>+K323</f>
        <v>0</v>
      </c>
      <c r="M322" s="703"/>
    </row>
    <row r="323" spans="1:13" ht="12.75">
      <c r="A323" s="57">
        <v>2</v>
      </c>
      <c r="B323" s="50">
        <v>6</v>
      </c>
      <c r="C323" s="50">
        <v>8</v>
      </c>
      <c r="D323" s="50">
        <v>9</v>
      </c>
      <c r="E323" s="50" t="s">
        <v>1139</v>
      </c>
      <c r="F323" s="55" t="s">
        <v>1364</v>
      </c>
      <c r="G323" s="52"/>
      <c r="H323" s="52"/>
      <c r="I323" s="52"/>
      <c r="J323" s="94">
        <f>SUBTOTAL(9,G323:I323)</f>
        <v>0</v>
      </c>
      <c r="K323" s="95">
        <f>IFERROR(J323/$J$18*100,"0.00")</f>
        <v>0</v>
      </c>
      <c r="M323" s="703"/>
    </row>
    <row r="324" spans="1:13" ht="12.75">
      <c r="A324" s="33">
        <v>2</v>
      </c>
      <c r="B324" s="34">
        <v>7</v>
      </c>
      <c r="C324" s="35"/>
      <c r="D324" s="35"/>
      <c r="E324" s="35"/>
      <c r="F324" s="36" t="s">
        <v>1365</v>
      </c>
      <c r="G324" s="37">
        <f t="shared" ref="G324:K326" si="18">+G325</f>
        <v>0</v>
      </c>
      <c r="H324" s="37">
        <f t="shared" si="18"/>
        <v>7000000</v>
      </c>
      <c r="I324" s="37">
        <f t="shared" si="18"/>
        <v>0</v>
      </c>
      <c r="J324" s="37">
        <f t="shared" si="18"/>
        <v>7000000</v>
      </c>
      <c r="K324" s="38">
        <f t="shared" si="18"/>
        <v>0.21797708110892197</v>
      </c>
      <c r="M324" s="703"/>
    </row>
    <row r="325" spans="1:13" ht="12.75">
      <c r="A325" s="39">
        <v>2</v>
      </c>
      <c r="B325" s="40">
        <v>7</v>
      </c>
      <c r="C325" s="40">
        <v>1</v>
      </c>
      <c r="D325" s="40"/>
      <c r="E325" s="40"/>
      <c r="F325" s="41" t="s">
        <v>1366</v>
      </c>
      <c r="G325" s="42">
        <f t="shared" si="18"/>
        <v>0</v>
      </c>
      <c r="H325" s="42">
        <f t="shared" si="18"/>
        <v>7000000</v>
      </c>
      <c r="I325" s="42">
        <f t="shared" si="18"/>
        <v>0</v>
      </c>
      <c r="J325" s="42">
        <f t="shared" si="18"/>
        <v>7000000</v>
      </c>
      <c r="K325" s="43">
        <f t="shared" si="18"/>
        <v>0.21797708110892197</v>
      </c>
      <c r="M325" s="703"/>
    </row>
    <row r="326" spans="1:13" ht="12.75">
      <c r="A326" s="44">
        <v>2</v>
      </c>
      <c r="B326" s="45">
        <v>7</v>
      </c>
      <c r="C326" s="45">
        <v>1</v>
      </c>
      <c r="D326" s="45">
        <v>2</v>
      </c>
      <c r="E326" s="45"/>
      <c r="F326" s="56" t="s">
        <v>1367</v>
      </c>
      <c r="G326" s="61">
        <f t="shared" si="18"/>
        <v>0</v>
      </c>
      <c r="H326" s="61">
        <f t="shared" si="18"/>
        <v>7000000</v>
      </c>
      <c r="I326" s="61">
        <f t="shared" si="18"/>
        <v>0</v>
      </c>
      <c r="J326" s="61">
        <f t="shared" si="18"/>
        <v>7000000</v>
      </c>
      <c r="K326" s="62">
        <f t="shared" si="18"/>
        <v>0.21797708110892197</v>
      </c>
      <c r="M326" s="703"/>
    </row>
    <row r="327" spans="1:13" ht="12.75">
      <c r="A327" s="66">
        <v>2</v>
      </c>
      <c r="B327" s="67">
        <v>7</v>
      </c>
      <c r="C327" s="67">
        <v>1</v>
      </c>
      <c r="D327" s="67">
        <v>2</v>
      </c>
      <c r="E327" s="67" t="s">
        <v>1139</v>
      </c>
      <c r="F327" s="68" t="s">
        <v>1367</v>
      </c>
      <c r="G327" s="96"/>
      <c r="H327" s="96">
        <v>7000000</v>
      </c>
      <c r="I327" s="69"/>
      <c r="J327" s="96">
        <f>SUBTOTAL(9,G327:I327)</f>
        <v>7000000</v>
      </c>
      <c r="K327" s="97">
        <f>IFERROR(J327/$J$18*100,"0.00")</f>
        <v>0.21797708110892197</v>
      </c>
      <c r="M327" s="703"/>
    </row>
  </sheetData>
  <sheetProtection algorithmName="SHA-512" hashValue="gQpWrUvFIEjE4/f4JAxzBB333+RhkzWsXCyMW3/CcF5WDV2gANo5Ko4SCmLIO2PgBof7KBtjsGA8JvA0MY706Q==" saltValue="WSLajsLG0oW1B+tPNcCJFw==" spinCount="100000" sheet="1" objects="1" scenarios="1"/>
  <mergeCells count="9">
    <mergeCell ref="J16:J17"/>
    <mergeCell ref="K16:K17"/>
    <mergeCell ref="G16:I16"/>
    <mergeCell ref="A16:A17"/>
    <mergeCell ref="B16:B17"/>
    <mergeCell ref="C16:C17"/>
    <mergeCell ref="D16:D17"/>
    <mergeCell ref="E16:E17"/>
    <mergeCell ref="F16:F17"/>
  </mergeCells>
  <phoneticPr fontId="15" type="noConversion"/>
  <pageMargins left="1.6535433070866143" right="0.11811023622047245" top="0.27559055118110237" bottom="0.23622047244094491" header="0" footer="0"/>
  <pageSetup paperSize="9" scale="65" orientation="landscape" verticalDpi="200" r:id="rId1"/>
  <headerFooter alignWithMargins="0"/>
  <ignoredErrors>
    <ignoredError sqref="J27:K27 J34:K34 J117:K122 K127 J132:K132 J141:K142 J147:K147 J148:K156 J173:K173 J219:K221 K241:K242 K244:K245 J43:K44 J28:K29 J46:K53 J55:K57 J59:K66 J70:K70 J74:K74 J97:K98 J112:K113 J123:K125 J128:K129 J157:K164 J174:K174 J175:K187 J198:K199 J189:K196 J201:K208 J224:K224 J223:K223 J227:K231 J213:K213 J214:K217 J234:K234 J235:K236 J239:K239 K246:K252 J257:K258 J259:K262 J263:K263 K265 J267:K268 J269:K270 J272:K282 J286:K289 J284:K285 J295:K301 J291:K294 J305:K310 J312:K313 J303:K304 J315:K319 J321:K321 J322:K323 J326:K327 K238 J232:J233 J226 J211:K212 J144:K145 K133:K137 J100:K111 J93:K96 J166:K166 K165 J26 K114 J131:K131 J146:K146 K167 J218:K218 J222:K222 K232 J320:K320 J72:K72 J71 J73 J33 J36:K36 J35 J38:K41 J37 J45 J58 J67 J69 J76:K77 J75 J79:K81 J78 J83:K91 J82" formula="1"/>
    <ignoredError sqref="J114 J167" formula="1" unlockedFormula="1"/>
    <ignoredError sqref="J168:J169 J264"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4251319fe4745cbb6f1e217b04ec36f8">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0f0635d78087aa6c8faa54107d9864b4"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F3D659-67F1-46C9-89A7-BFA0ED59758C}">
  <ds:schemaRefs>
    <ds:schemaRef ds:uri="http://purl.org/dc/dcmitype/"/>
    <ds:schemaRef ds:uri="009d42a5-c66e-4786-b0bb-1ca405917402"/>
    <ds:schemaRef ds:uri="http://schemas.microsoft.com/office/2006/documentManagement/types"/>
    <ds:schemaRef ds:uri="http://schemas.microsoft.com/sharepoint/v3"/>
    <ds:schemaRef ds:uri="http://schemas.microsoft.com/office/infopath/2007/PartnerControls"/>
    <ds:schemaRef ds:uri="http://purl.org/dc/elements/1.1/"/>
    <ds:schemaRef ds:uri="828201a5-4980-454b-b68f-b51c618fd3e5"/>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6A0B4CA-9877-4556-8EF1-BE16679F638C}">
  <ds:schemaRefs>
    <ds:schemaRef ds:uri="http://schemas.microsoft.com/sharepoint/v3/contenttype/forms"/>
  </ds:schemaRefs>
</ds:datastoreItem>
</file>

<file path=customXml/itemProps3.xml><?xml version="1.0" encoding="utf-8"?>
<ds:datastoreItem xmlns:ds="http://schemas.openxmlformats.org/officeDocument/2006/customXml" ds:itemID="{8DA32372-BFC7-41BE-B821-C456D00B7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128</vt:i4>
      </vt:variant>
    </vt:vector>
  </HeadingPairs>
  <TitlesOfParts>
    <vt:vector size="144" baseType="lpstr">
      <vt:lpstr>Resumen</vt:lpstr>
      <vt:lpstr>Formulario PPGR1</vt:lpstr>
      <vt:lpstr>Formulario PPGR2</vt:lpstr>
      <vt:lpstr>Formulario PPGR3</vt:lpstr>
      <vt:lpstr>Formulario PPGR4</vt:lpstr>
      <vt:lpstr>Formulario PPGR5</vt:lpstr>
      <vt:lpstr>Formulario PPGR6</vt:lpstr>
      <vt:lpstr>Formulario PPGR7</vt:lpstr>
      <vt:lpstr>Formulario PPGR8</vt:lpstr>
      <vt:lpstr>Tablero Indicadores POA</vt:lpstr>
      <vt:lpstr>Prov</vt:lpstr>
      <vt:lpstr>Insumos</vt:lpstr>
      <vt:lpstr>LSIns</vt:lpstr>
      <vt:lpstr>PEI SNS 2025-2028</vt:lpstr>
      <vt:lpstr>Obj</vt:lpstr>
      <vt:lpstr>Catalogo</vt:lpstr>
      <vt:lpstr>'Formulario PPGR1'!Área_de_impresión</vt:lpstr>
      <vt:lpstr>Azua</vt:lpstr>
      <vt:lpstr>Bahoruco</vt:lpstr>
      <vt:lpstr>Barahona</vt:lpstr>
      <vt:lpstr>CodigoActividad</vt:lpstr>
      <vt:lpstr>Dajabon</vt:lpstr>
      <vt:lpstr>Dajabón</vt:lpstr>
      <vt:lpstr>Distrito_Nacional</vt:lpstr>
      <vt:lpstr>Duarte</vt:lpstr>
      <vt:lpstr>EE.1</vt:lpstr>
      <vt:lpstr>EE.2</vt:lpstr>
      <vt:lpstr>EE.3</vt:lpstr>
      <vt:lpstr>El_Seibo</vt:lpstr>
      <vt:lpstr>Elias_Pina</vt:lpstr>
      <vt:lpstr>Elías_Piña</vt:lpstr>
      <vt:lpstr>Espaillat</vt:lpstr>
      <vt:lpstr>Hato_Mayor</vt:lpstr>
      <vt:lpstr>Hermanas_Mirabal</vt:lpstr>
      <vt:lpstr>Independencia</vt:lpstr>
      <vt:lpstr>La_Altagracia</vt:lpstr>
      <vt:lpstr>La_Romana</vt:lpstr>
      <vt:lpstr>La_Vega</vt:lpstr>
      <vt:lpstr>Le.1</vt:lpstr>
      <vt:lpstr>Le.2</vt:lpstr>
      <vt:lpstr>Le.3</vt:lpstr>
      <vt:lpstr>Le.4</vt:lpstr>
      <vt:lpstr>ls_ComprayAlquiler</vt:lpstr>
      <vt:lpstr>ls_Departamento</vt:lpstr>
      <vt:lpstr>Ls_DepartamentosSRS</vt:lpstr>
      <vt:lpstr>Ls_DependenciasSRS</vt:lpstr>
      <vt:lpstr>ls_Direccion</vt:lpstr>
      <vt:lpstr>Ls_DivisionesSRS</vt:lpstr>
      <vt:lpstr>ls_ejes_estrategicos</vt:lpstr>
      <vt:lpstr>Ls_Estructura</vt:lpstr>
      <vt:lpstr>Ls_GerenciasSRS</vt:lpstr>
      <vt:lpstr>Ls_Medio_Verificacion</vt:lpstr>
      <vt:lpstr>Ls_ObjEstrategico</vt:lpstr>
      <vt:lpstr>Ls_Oficina</vt:lpstr>
      <vt:lpstr>Ls_OficinasSRS</vt:lpstr>
      <vt:lpstr>ls_Regiones</vt:lpstr>
      <vt:lpstr>ls_SubDireccion</vt:lpstr>
      <vt:lpstr>ls_TiposAcciones</vt:lpstr>
      <vt:lpstr>ls_UnidadesSRS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lsFuentesFinanciamiento</vt:lpstr>
      <vt:lpstr>lsGasoil</vt:lpstr>
      <vt:lpstr>lsHerramientasMenores</vt:lpstr>
      <vt:lpstr>lsImpresionyEncuadernacion</vt:lpstr>
      <vt:lpstr>lsInsumos</vt:lpstr>
      <vt:lpstr>lsInsumosEquipos</vt:lpstr>
      <vt:lpstr>lsLlantasyNeumaticos</vt:lpstr>
      <vt:lpstr>lsMantenimiento</vt:lpstr>
      <vt:lpstr>lsMantenimientoyReparacion</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LsTipoEESS</vt:lpstr>
      <vt:lpstr>lsTipoIntervencion</vt:lpstr>
      <vt:lpstr>lsUtilesdeCocina</vt:lpstr>
      <vt:lpstr>lsUtilesdeOficina</vt:lpstr>
      <vt:lpstr>lsUtilesMenoresMQ</vt:lpstr>
      <vt:lpstr>lsViaticosDP</vt:lpstr>
      <vt:lpstr>Maria_Trinidad_Sanchez</vt:lpstr>
      <vt:lpstr>María_Trinidad_Sánchez</vt:lpstr>
      <vt:lpstr>Monsenor_Nouel</vt:lpstr>
      <vt:lpstr>Monseñor_Nouel</vt:lpstr>
      <vt:lpstr>Monte_Plata</vt:lpstr>
      <vt:lpstr>Montecristi</vt:lpstr>
      <vt:lpstr>Obj1.1</vt:lpstr>
      <vt:lpstr>Obj1.2</vt:lpstr>
      <vt:lpstr>Obj1.3</vt:lpstr>
      <vt:lpstr>Obj2.1</vt:lpstr>
      <vt:lpstr>Obj2.2</vt:lpstr>
      <vt:lpstr>Obj2.3</vt:lpstr>
      <vt:lpstr>Obj3.1</vt:lpstr>
      <vt:lpstr>Obj3.2</vt:lpstr>
      <vt:lpstr>Obj3.3</vt:lpstr>
      <vt:lpstr>Obj3.4</vt:lpstr>
      <vt:lpstr>Obj3.5</vt:lpstr>
      <vt:lpstr>Obj3.6</vt:lpstr>
      <vt:lpstr>Obj3.7</vt:lpstr>
      <vt:lpstr>Pedernales</vt:lpstr>
      <vt:lpstr>Peravia</vt:lpstr>
      <vt:lpstr>Periodo_POA</vt:lpstr>
      <vt:lpstr>Productos</vt:lpstr>
      <vt:lpstr>Provincias</vt:lpstr>
      <vt:lpstr>Puerto_Plata</vt:lpstr>
      <vt:lpstr>Samana</vt:lpstr>
      <vt:lpstr>Samaná</vt:lpstr>
      <vt:lpstr>San_Cristobal</vt:lpstr>
      <vt:lpstr>San_Cristóbal</vt:lpstr>
      <vt:lpstr>San_Jose_de_Ocoa</vt:lpstr>
      <vt:lpstr>San_José_de_Ocoa</vt:lpstr>
      <vt:lpstr>San_Juan</vt:lpstr>
      <vt:lpstr>San_Pedro_de_Macoris</vt:lpstr>
      <vt:lpstr>San_Pedro_de_Macorís</vt:lpstr>
      <vt:lpstr>Sanchez_Ramirez</vt:lpstr>
      <vt:lpstr>Sánchez_Ramírez</vt:lpstr>
      <vt:lpstr>Santiago</vt:lpstr>
      <vt:lpstr>Santiago_Rodriguez</vt:lpstr>
      <vt:lpstr>Santiago_Rodríguez</vt:lpstr>
      <vt:lpstr>Santo_Domingo</vt:lpstr>
      <vt:lpstr>Valverde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dc:creator>
  <cp:keywords/>
  <dc:description/>
  <cp:lastModifiedBy>OAI-02</cp:lastModifiedBy>
  <cp:revision/>
  <cp:lastPrinted>2026-04-14T13:38:38Z</cp:lastPrinted>
  <dcterms:created xsi:type="dcterms:W3CDTF">2010-07-12T13:23:52Z</dcterms:created>
  <dcterms:modified xsi:type="dcterms:W3CDTF">2026-06-30T18:51:21Z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